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L:\02 Project\01 Soundec\12 AudioDSP\设计资料\"/>
    </mc:Choice>
  </mc:AlternateContent>
  <xr:revisionPtr revIDLastSave="0" documentId="13_ncr:1_{91E48FF5-9D0D-464C-844F-1A47494116B1}" xr6:coauthVersionLast="47" xr6:coauthVersionMax="47" xr10:uidLastSave="{00000000-0000-0000-0000-000000000000}"/>
  <bookViews>
    <workbookView minimized="1" xWindow="2040" yWindow="2040" windowWidth="17280" windowHeight="9072" activeTab="1" xr2:uid="{00000000-000D-0000-FFFF-FFFF00000000}"/>
  </bookViews>
  <sheets>
    <sheet name="注意事项" sheetId="13" r:id="rId1"/>
    <sheet name="NasalEQ" sheetId="7" r:id="rId2"/>
    <sheet name="Low Shelif" sheetId="3" r:id="rId3"/>
    <sheet name="EQ1" sheetId="2" r:id="rId4"/>
    <sheet name="EQ2" sheetId="8" r:id="rId5"/>
    <sheet name="EQ3" sheetId="9" r:id="rId6"/>
    <sheet name="EQ4" sheetId="10" r:id="rId7"/>
    <sheet name="EQ5" sheetId="11" r:id="rId8"/>
    <sheet name="EQ6" sheetId="12" r:id="rId9"/>
    <sheet name="High Shelif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9" l="1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D4" i="7"/>
  <c r="Z4" i="7"/>
  <c r="B3" i="12" s="1"/>
  <c r="B7" i="12" s="1"/>
  <c r="AB4" i="7"/>
  <c r="B4" i="12"/>
  <c r="B8" i="12"/>
  <c r="B10" i="12" s="1"/>
  <c r="AA4" i="7"/>
  <c r="B5" i="12"/>
  <c r="B14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L17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M170" i="12"/>
  <c r="B17" i="12"/>
  <c r="L169" i="12"/>
  <c r="M169" i="12"/>
  <c r="L168" i="12"/>
  <c r="M168" i="12"/>
  <c r="L167" i="12"/>
  <c r="M167" i="12"/>
  <c r="L166" i="12"/>
  <c r="M166" i="12"/>
  <c r="L165" i="12"/>
  <c r="M165" i="12"/>
  <c r="L164" i="12"/>
  <c r="M164" i="12"/>
  <c r="L163" i="12"/>
  <c r="M163" i="12"/>
  <c r="L162" i="12"/>
  <c r="M162" i="12"/>
  <c r="L161" i="12"/>
  <c r="M161" i="12"/>
  <c r="L160" i="12"/>
  <c r="M160" i="12"/>
  <c r="L159" i="12"/>
  <c r="M159" i="12"/>
  <c r="L158" i="12"/>
  <c r="M158" i="12"/>
  <c r="L157" i="12"/>
  <c r="M157" i="12"/>
  <c r="L156" i="12"/>
  <c r="M156" i="12"/>
  <c r="L155" i="12"/>
  <c r="M155" i="12"/>
  <c r="L154" i="12"/>
  <c r="M154" i="12"/>
  <c r="L153" i="12"/>
  <c r="M153" i="12"/>
  <c r="L152" i="12"/>
  <c r="M152" i="12"/>
  <c r="L151" i="12"/>
  <c r="M151" i="12"/>
  <c r="L150" i="12"/>
  <c r="M150" i="12"/>
  <c r="L149" i="12"/>
  <c r="M149" i="12"/>
  <c r="L148" i="12"/>
  <c r="M148" i="12"/>
  <c r="L147" i="12"/>
  <c r="M147" i="12"/>
  <c r="L146" i="12"/>
  <c r="M146" i="12"/>
  <c r="L145" i="12"/>
  <c r="M145" i="12"/>
  <c r="L144" i="12"/>
  <c r="M144" i="12"/>
  <c r="L143" i="12"/>
  <c r="M143" i="12"/>
  <c r="L142" i="12"/>
  <c r="M142" i="12"/>
  <c r="L141" i="12"/>
  <c r="M141" i="12"/>
  <c r="L140" i="12"/>
  <c r="M140" i="12"/>
  <c r="L139" i="12"/>
  <c r="M139" i="12"/>
  <c r="L138" i="12"/>
  <c r="M138" i="12"/>
  <c r="L137" i="12"/>
  <c r="M137" i="12"/>
  <c r="L136" i="12"/>
  <c r="M136" i="12"/>
  <c r="L135" i="12"/>
  <c r="M135" i="12"/>
  <c r="L134" i="12"/>
  <c r="M134" i="12"/>
  <c r="L133" i="12"/>
  <c r="M133" i="12"/>
  <c r="L132" i="12"/>
  <c r="M132" i="12"/>
  <c r="L131" i="12"/>
  <c r="M131" i="12"/>
  <c r="L130" i="12"/>
  <c r="M130" i="12"/>
  <c r="L129" i="12"/>
  <c r="M129" i="12"/>
  <c r="L128" i="12"/>
  <c r="M128" i="12"/>
  <c r="L127" i="12"/>
  <c r="M127" i="12"/>
  <c r="L126" i="12"/>
  <c r="M126" i="12"/>
  <c r="L125" i="12"/>
  <c r="M125" i="12"/>
  <c r="L124" i="12"/>
  <c r="M124" i="12"/>
  <c r="L123" i="12"/>
  <c r="M123" i="12"/>
  <c r="L122" i="12"/>
  <c r="M122" i="12"/>
  <c r="L121" i="12"/>
  <c r="M121" i="12"/>
  <c r="L120" i="12"/>
  <c r="M120" i="12"/>
  <c r="L119" i="12"/>
  <c r="M119" i="12"/>
  <c r="L118" i="12"/>
  <c r="M118" i="12"/>
  <c r="L117" i="12"/>
  <c r="M117" i="12"/>
  <c r="L116" i="12"/>
  <c r="M116" i="12"/>
  <c r="L115" i="12"/>
  <c r="M115" i="12"/>
  <c r="L114" i="12"/>
  <c r="M114" i="12"/>
  <c r="L113" i="12"/>
  <c r="M113" i="12"/>
  <c r="L112" i="12"/>
  <c r="M112" i="12"/>
  <c r="L111" i="12"/>
  <c r="M111" i="12"/>
  <c r="L110" i="12"/>
  <c r="M110" i="12"/>
  <c r="L109" i="12"/>
  <c r="M109" i="12"/>
  <c r="L108" i="12"/>
  <c r="M108" i="12"/>
  <c r="L107" i="12"/>
  <c r="M107" i="12"/>
  <c r="L106" i="12"/>
  <c r="M106" i="12"/>
  <c r="L105" i="12"/>
  <c r="M105" i="12"/>
  <c r="L104" i="12"/>
  <c r="M104" i="12"/>
  <c r="L103" i="12"/>
  <c r="M103" i="12"/>
  <c r="L102" i="12"/>
  <c r="M102" i="12"/>
  <c r="L101" i="12"/>
  <c r="M101" i="12"/>
  <c r="L100" i="12"/>
  <c r="M100" i="12"/>
  <c r="L99" i="12"/>
  <c r="M99" i="12"/>
  <c r="L98" i="12"/>
  <c r="M98" i="12"/>
  <c r="L97" i="12"/>
  <c r="M97" i="12"/>
  <c r="L96" i="12"/>
  <c r="M96" i="12"/>
  <c r="L95" i="12"/>
  <c r="M95" i="12"/>
  <c r="L94" i="12"/>
  <c r="M94" i="12"/>
  <c r="L93" i="12"/>
  <c r="M93" i="12"/>
  <c r="L92" i="12"/>
  <c r="M92" i="12"/>
  <c r="L91" i="12"/>
  <c r="M91" i="12"/>
  <c r="L90" i="12"/>
  <c r="M90" i="12"/>
  <c r="L89" i="12"/>
  <c r="M89" i="12"/>
  <c r="L88" i="12"/>
  <c r="M88" i="12"/>
  <c r="L87" i="12"/>
  <c r="M87" i="12"/>
  <c r="L86" i="12"/>
  <c r="M86" i="12"/>
  <c r="L85" i="12"/>
  <c r="M85" i="12"/>
  <c r="L84" i="12"/>
  <c r="M84" i="12"/>
  <c r="L83" i="12"/>
  <c r="M83" i="12"/>
  <c r="L82" i="12"/>
  <c r="M82" i="12"/>
  <c r="L81" i="12"/>
  <c r="M81" i="12"/>
  <c r="L80" i="12"/>
  <c r="M80" i="12"/>
  <c r="L79" i="12"/>
  <c r="M79" i="12"/>
  <c r="L78" i="12"/>
  <c r="M78" i="12"/>
  <c r="L77" i="12"/>
  <c r="M77" i="12"/>
  <c r="L76" i="12"/>
  <c r="M76" i="12"/>
  <c r="L75" i="12"/>
  <c r="M75" i="12"/>
  <c r="L74" i="12"/>
  <c r="M74" i="12"/>
  <c r="L73" i="12"/>
  <c r="M73" i="12"/>
  <c r="L72" i="12"/>
  <c r="M72" i="12"/>
  <c r="L71" i="12"/>
  <c r="M71" i="12"/>
  <c r="L70" i="12"/>
  <c r="M70" i="12"/>
  <c r="L69" i="12"/>
  <c r="M69" i="12"/>
  <c r="L68" i="12"/>
  <c r="M68" i="12"/>
  <c r="L67" i="12"/>
  <c r="M67" i="12"/>
  <c r="L66" i="12"/>
  <c r="M66" i="12"/>
  <c r="L65" i="12"/>
  <c r="M65" i="12"/>
  <c r="L64" i="12"/>
  <c r="M64" i="12"/>
  <c r="L63" i="12"/>
  <c r="M63" i="12"/>
  <c r="L62" i="12"/>
  <c r="M62" i="12"/>
  <c r="L61" i="12"/>
  <c r="M61" i="12"/>
  <c r="L60" i="12"/>
  <c r="M60" i="12"/>
  <c r="L59" i="12"/>
  <c r="M59" i="12"/>
  <c r="L58" i="12"/>
  <c r="M58" i="12"/>
  <c r="L57" i="12"/>
  <c r="M57" i="12"/>
  <c r="L56" i="12"/>
  <c r="M56" i="12"/>
  <c r="L55" i="12"/>
  <c r="M55" i="12"/>
  <c r="L54" i="12"/>
  <c r="M54" i="12"/>
  <c r="L53" i="12"/>
  <c r="M53" i="12"/>
  <c r="L52" i="12"/>
  <c r="M52" i="12"/>
  <c r="L51" i="12"/>
  <c r="M51" i="12"/>
  <c r="L50" i="12"/>
  <c r="M50" i="12"/>
  <c r="L49" i="12"/>
  <c r="M49" i="12"/>
  <c r="L48" i="12"/>
  <c r="M48" i="12"/>
  <c r="L47" i="12"/>
  <c r="M47" i="12"/>
  <c r="L46" i="12"/>
  <c r="M46" i="12"/>
  <c r="L45" i="12"/>
  <c r="M45" i="12"/>
  <c r="L44" i="12"/>
  <c r="M44" i="12"/>
  <c r="L43" i="12"/>
  <c r="M43" i="12"/>
  <c r="L42" i="12"/>
  <c r="M42" i="12"/>
  <c r="L41" i="12"/>
  <c r="M41" i="12"/>
  <c r="L40" i="12"/>
  <c r="M40" i="12"/>
  <c r="L39" i="12"/>
  <c r="M39" i="12"/>
  <c r="L38" i="12"/>
  <c r="M38" i="12"/>
  <c r="L37" i="12"/>
  <c r="M37" i="12"/>
  <c r="L36" i="12"/>
  <c r="M36" i="12"/>
  <c r="L35" i="12"/>
  <c r="M35" i="12"/>
  <c r="L34" i="12"/>
  <c r="M34" i="12"/>
  <c r="L33" i="12"/>
  <c r="M33" i="12"/>
  <c r="L32" i="12"/>
  <c r="M32" i="12"/>
  <c r="L31" i="12"/>
  <c r="M31" i="12"/>
  <c r="L30" i="12"/>
  <c r="M30" i="12"/>
  <c r="L29" i="12"/>
  <c r="M29" i="12"/>
  <c r="L28" i="12"/>
  <c r="M28" i="12"/>
  <c r="L27" i="12"/>
  <c r="M27" i="12"/>
  <c r="L26" i="12"/>
  <c r="M26" i="12"/>
  <c r="L25" i="12"/>
  <c r="M25" i="12"/>
  <c r="L24" i="12"/>
  <c r="M24" i="12"/>
  <c r="L23" i="12"/>
  <c r="M23" i="12"/>
  <c r="L22" i="12"/>
  <c r="M22" i="12"/>
  <c r="L21" i="12"/>
  <c r="M21" i="12"/>
  <c r="L20" i="12"/>
  <c r="M20" i="12"/>
  <c r="L19" i="12"/>
  <c r="M19" i="12"/>
  <c r="L18" i="12"/>
  <c r="M18" i="12"/>
  <c r="L17" i="12"/>
  <c r="M17" i="12"/>
  <c r="L16" i="12"/>
  <c r="M16" i="12"/>
  <c r="L15" i="12"/>
  <c r="M15" i="12"/>
  <c r="L14" i="12"/>
  <c r="M14" i="12"/>
  <c r="L13" i="12"/>
  <c r="M13" i="12"/>
  <c r="L12" i="12"/>
  <c r="M12" i="12"/>
  <c r="L11" i="12"/>
  <c r="M11" i="12"/>
  <c r="L10" i="12"/>
  <c r="M10" i="12"/>
  <c r="L9" i="12"/>
  <c r="M9" i="12"/>
  <c r="L8" i="12"/>
  <c r="M8" i="12"/>
  <c r="L7" i="12"/>
  <c r="M7" i="12"/>
  <c r="L6" i="12"/>
  <c r="M6" i="12"/>
  <c r="L5" i="12"/>
  <c r="M5" i="12"/>
  <c r="L3" i="12"/>
  <c r="M3" i="12"/>
  <c r="V4" i="7"/>
  <c r="B3" i="11" s="1"/>
  <c r="B7" i="11"/>
  <c r="X4" i="7"/>
  <c r="B4" i="11"/>
  <c r="B8" i="11" s="1"/>
  <c r="B14" i="11" s="1"/>
  <c r="W4" i="7"/>
  <c r="B5" i="11" s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L170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M170" i="11"/>
  <c r="B17" i="11"/>
  <c r="L169" i="11"/>
  <c r="M169" i="11"/>
  <c r="L168" i="11"/>
  <c r="M168" i="11"/>
  <c r="L167" i="11"/>
  <c r="M167" i="11"/>
  <c r="L166" i="11"/>
  <c r="M166" i="11"/>
  <c r="L165" i="11"/>
  <c r="M165" i="11"/>
  <c r="L164" i="11"/>
  <c r="M164" i="11"/>
  <c r="L163" i="11"/>
  <c r="M163" i="11"/>
  <c r="L162" i="11"/>
  <c r="M162" i="11"/>
  <c r="L161" i="11"/>
  <c r="M161" i="11"/>
  <c r="L160" i="11"/>
  <c r="M160" i="11"/>
  <c r="L159" i="11"/>
  <c r="M159" i="11"/>
  <c r="L158" i="11"/>
  <c r="M158" i="11"/>
  <c r="L157" i="11"/>
  <c r="M157" i="11"/>
  <c r="L156" i="11"/>
  <c r="M156" i="11"/>
  <c r="L155" i="11"/>
  <c r="M155" i="11"/>
  <c r="L154" i="11"/>
  <c r="M154" i="11"/>
  <c r="L153" i="11"/>
  <c r="M153" i="11"/>
  <c r="L152" i="11"/>
  <c r="M152" i="11"/>
  <c r="L151" i="11"/>
  <c r="M151" i="11"/>
  <c r="L150" i="11"/>
  <c r="M150" i="11"/>
  <c r="L149" i="11"/>
  <c r="M149" i="11"/>
  <c r="L148" i="11"/>
  <c r="M148" i="11"/>
  <c r="L147" i="11"/>
  <c r="M147" i="11"/>
  <c r="L146" i="11"/>
  <c r="M146" i="11"/>
  <c r="L145" i="11"/>
  <c r="M145" i="11"/>
  <c r="L144" i="11"/>
  <c r="M144" i="11"/>
  <c r="L143" i="11"/>
  <c r="M143" i="11"/>
  <c r="L142" i="11"/>
  <c r="M142" i="11"/>
  <c r="L141" i="11"/>
  <c r="M141" i="11"/>
  <c r="L140" i="11"/>
  <c r="M140" i="11"/>
  <c r="L139" i="11"/>
  <c r="M139" i="11"/>
  <c r="L138" i="11"/>
  <c r="M138" i="11"/>
  <c r="L137" i="11"/>
  <c r="M137" i="11"/>
  <c r="L136" i="11"/>
  <c r="M136" i="11"/>
  <c r="L135" i="11"/>
  <c r="M135" i="11"/>
  <c r="L134" i="11"/>
  <c r="M134" i="11"/>
  <c r="L133" i="11"/>
  <c r="M133" i="11"/>
  <c r="L132" i="11"/>
  <c r="M132" i="11"/>
  <c r="L131" i="11"/>
  <c r="M131" i="11"/>
  <c r="L130" i="11"/>
  <c r="M130" i="11"/>
  <c r="L129" i="11"/>
  <c r="M129" i="11"/>
  <c r="L128" i="11"/>
  <c r="M128" i="11"/>
  <c r="L127" i="11"/>
  <c r="M127" i="11"/>
  <c r="L126" i="11"/>
  <c r="M126" i="11"/>
  <c r="L125" i="11"/>
  <c r="M125" i="11"/>
  <c r="L124" i="11"/>
  <c r="M124" i="11"/>
  <c r="L123" i="11"/>
  <c r="M123" i="11"/>
  <c r="L122" i="11"/>
  <c r="M122" i="11"/>
  <c r="L121" i="11"/>
  <c r="M121" i="11"/>
  <c r="L120" i="11"/>
  <c r="M120" i="11"/>
  <c r="L119" i="11"/>
  <c r="M119" i="11"/>
  <c r="L118" i="11"/>
  <c r="M118" i="11"/>
  <c r="L117" i="11"/>
  <c r="M117" i="11"/>
  <c r="L116" i="11"/>
  <c r="M116" i="11"/>
  <c r="L115" i="11"/>
  <c r="M115" i="11"/>
  <c r="L114" i="11"/>
  <c r="M114" i="11"/>
  <c r="L113" i="11"/>
  <c r="M113" i="11"/>
  <c r="L112" i="11"/>
  <c r="M112" i="11"/>
  <c r="L111" i="11"/>
  <c r="M111" i="11"/>
  <c r="L110" i="11"/>
  <c r="M110" i="11"/>
  <c r="L109" i="11"/>
  <c r="M109" i="11"/>
  <c r="L108" i="11"/>
  <c r="M108" i="11"/>
  <c r="L107" i="11"/>
  <c r="M107" i="11"/>
  <c r="L106" i="11"/>
  <c r="M106" i="11"/>
  <c r="L105" i="11"/>
  <c r="M105" i="11"/>
  <c r="L104" i="11"/>
  <c r="M104" i="11"/>
  <c r="L103" i="11"/>
  <c r="M103" i="11"/>
  <c r="L102" i="11"/>
  <c r="M102" i="11"/>
  <c r="L101" i="11"/>
  <c r="M101" i="11"/>
  <c r="L100" i="11"/>
  <c r="M100" i="11"/>
  <c r="L99" i="11"/>
  <c r="M99" i="11"/>
  <c r="L98" i="11"/>
  <c r="M98" i="11"/>
  <c r="L97" i="11"/>
  <c r="M97" i="11"/>
  <c r="L96" i="11"/>
  <c r="M96" i="11"/>
  <c r="L95" i="11"/>
  <c r="M95" i="11"/>
  <c r="L94" i="11"/>
  <c r="M94" i="11"/>
  <c r="L93" i="11"/>
  <c r="M93" i="11"/>
  <c r="L92" i="11"/>
  <c r="M92" i="11"/>
  <c r="L91" i="11"/>
  <c r="M91" i="11"/>
  <c r="L90" i="11"/>
  <c r="M90" i="11"/>
  <c r="L89" i="11"/>
  <c r="M89" i="11"/>
  <c r="L88" i="11"/>
  <c r="M88" i="11"/>
  <c r="L87" i="11"/>
  <c r="M87" i="11"/>
  <c r="L86" i="11"/>
  <c r="M86" i="11"/>
  <c r="L85" i="11"/>
  <c r="M85" i="11"/>
  <c r="L84" i="11"/>
  <c r="M84" i="11"/>
  <c r="L83" i="11"/>
  <c r="M83" i="11"/>
  <c r="L82" i="11"/>
  <c r="M82" i="11"/>
  <c r="L81" i="11"/>
  <c r="M81" i="11"/>
  <c r="L80" i="11"/>
  <c r="M80" i="11"/>
  <c r="L79" i="11"/>
  <c r="M79" i="11"/>
  <c r="L78" i="11"/>
  <c r="M78" i="11"/>
  <c r="L77" i="11"/>
  <c r="M77" i="11"/>
  <c r="L76" i="11"/>
  <c r="M76" i="11"/>
  <c r="L75" i="11"/>
  <c r="M75" i="11"/>
  <c r="L74" i="11"/>
  <c r="M74" i="11"/>
  <c r="L73" i="11"/>
  <c r="M73" i="11"/>
  <c r="L72" i="11"/>
  <c r="M72" i="11"/>
  <c r="L71" i="11"/>
  <c r="M71" i="11"/>
  <c r="L70" i="11"/>
  <c r="M70" i="11"/>
  <c r="L69" i="11"/>
  <c r="M69" i="11"/>
  <c r="L68" i="11"/>
  <c r="M68" i="11"/>
  <c r="L67" i="11"/>
  <c r="M67" i="11"/>
  <c r="L66" i="11"/>
  <c r="M66" i="11"/>
  <c r="L65" i="11"/>
  <c r="M65" i="11"/>
  <c r="L64" i="11"/>
  <c r="M64" i="11"/>
  <c r="L63" i="11"/>
  <c r="M63" i="11"/>
  <c r="L62" i="11"/>
  <c r="M62" i="11"/>
  <c r="L61" i="11"/>
  <c r="M61" i="11"/>
  <c r="L60" i="11"/>
  <c r="M60" i="11"/>
  <c r="L59" i="11"/>
  <c r="M59" i="11"/>
  <c r="L58" i="11"/>
  <c r="M58" i="11"/>
  <c r="L57" i="11"/>
  <c r="M57" i="11"/>
  <c r="L56" i="11"/>
  <c r="M56" i="11"/>
  <c r="L55" i="11"/>
  <c r="M55" i="11"/>
  <c r="L54" i="11"/>
  <c r="M54" i="11"/>
  <c r="L53" i="11"/>
  <c r="M53" i="11"/>
  <c r="L52" i="11"/>
  <c r="M52" i="11"/>
  <c r="L51" i="11"/>
  <c r="M51" i="11"/>
  <c r="L50" i="11"/>
  <c r="M50" i="11"/>
  <c r="L49" i="11"/>
  <c r="M49" i="11"/>
  <c r="L48" i="11"/>
  <c r="M48" i="11"/>
  <c r="L47" i="11"/>
  <c r="M47" i="11"/>
  <c r="L46" i="11"/>
  <c r="M46" i="11"/>
  <c r="L45" i="11"/>
  <c r="M45" i="11"/>
  <c r="L44" i="11"/>
  <c r="M44" i="11"/>
  <c r="L43" i="11"/>
  <c r="M43" i="11"/>
  <c r="L42" i="11"/>
  <c r="M42" i="11"/>
  <c r="L41" i="11"/>
  <c r="M41" i="11"/>
  <c r="L40" i="11"/>
  <c r="M40" i="11"/>
  <c r="L39" i="11"/>
  <c r="M39" i="11"/>
  <c r="L38" i="11"/>
  <c r="M38" i="11"/>
  <c r="L37" i="11"/>
  <c r="M37" i="11"/>
  <c r="L36" i="11"/>
  <c r="M36" i="11"/>
  <c r="L35" i="11"/>
  <c r="M35" i="11"/>
  <c r="L34" i="11"/>
  <c r="M34" i="11"/>
  <c r="L33" i="11"/>
  <c r="M33" i="11"/>
  <c r="L32" i="11"/>
  <c r="M32" i="11"/>
  <c r="L31" i="11"/>
  <c r="M31" i="11"/>
  <c r="L30" i="11"/>
  <c r="M30" i="11"/>
  <c r="L29" i="11"/>
  <c r="M29" i="11"/>
  <c r="L28" i="11"/>
  <c r="M28" i="11"/>
  <c r="L27" i="11"/>
  <c r="M27" i="11"/>
  <c r="L26" i="11"/>
  <c r="M26" i="11"/>
  <c r="L25" i="11"/>
  <c r="M25" i="11"/>
  <c r="L24" i="11"/>
  <c r="M24" i="11"/>
  <c r="L23" i="11"/>
  <c r="M23" i="11"/>
  <c r="L22" i="11"/>
  <c r="M22" i="11"/>
  <c r="L21" i="11"/>
  <c r="M21" i="11"/>
  <c r="L20" i="11"/>
  <c r="M20" i="11"/>
  <c r="L19" i="11"/>
  <c r="M19" i="11"/>
  <c r="L18" i="11"/>
  <c r="M18" i="11"/>
  <c r="L17" i="11"/>
  <c r="M17" i="11"/>
  <c r="L16" i="11"/>
  <c r="M16" i="11"/>
  <c r="L15" i="11"/>
  <c r="M15" i="11"/>
  <c r="L14" i="11"/>
  <c r="M14" i="11"/>
  <c r="L13" i="11"/>
  <c r="M13" i="11"/>
  <c r="L12" i="11"/>
  <c r="M12" i="11"/>
  <c r="L11" i="11"/>
  <c r="M11" i="11"/>
  <c r="L10" i="11"/>
  <c r="M10" i="11"/>
  <c r="L9" i="11"/>
  <c r="M9" i="11"/>
  <c r="L8" i="11"/>
  <c r="M8" i="11"/>
  <c r="L7" i="11"/>
  <c r="M7" i="11"/>
  <c r="L6" i="11"/>
  <c r="M6" i="11"/>
  <c r="L5" i="11"/>
  <c r="M5" i="11"/>
  <c r="L3" i="11"/>
  <c r="M3" i="11"/>
  <c r="B4" i="7"/>
  <c r="B3" i="3"/>
  <c r="B7" i="3" s="1"/>
  <c r="B4" i="3"/>
  <c r="B8" i="3"/>
  <c r="C4" i="7"/>
  <c r="B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L17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M170" i="3"/>
  <c r="H4" i="7"/>
  <c r="B4" i="2"/>
  <c r="B8" i="2" s="1"/>
  <c r="B14" i="2" s="1"/>
  <c r="G4" i="7"/>
  <c r="B5" i="2" s="1"/>
  <c r="F4" i="7"/>
  <c r="B3" i="2" s="1"/>
  <c r="B7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17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M170" i="2"/>
  <c r="B17" i="2"/>
  <c r="L4" i="7"/>
  <c r="B4" i="8" s="1"/>
  <c r="B8" i="8"/>
  <c r="B10" i="8" s="1"/>
  <c r="K4" i="7"/>
  <c r="K6" i="7" s="1"/>
  <c r="J4" i="7"/>
  <c r="B3" i="8" s="1"/>
  <c r="B7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L17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M170" i="8"/>
  <c r="P4" i="7"/>
  <c r="B4" i="9" s="1"/>
  <c r="B8" i="9"/>
  <c r="B14" i="9" s="1"/>
  <c r="O4" i="7"/>
  <c r="N4" i="7"/>
  <c r="B3" i="9" s="1"/>
  <c r="B7" i="9" s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L170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M170" i="9"/>
  <c r="T4" i="7"/>
  <c r="B4" i="10" s="1"/>
  <c r="B8" i="10" s="1"/>
  <c r="S4" i="7"/>
  <c r="B5" i="10"/>
  <c r="R4" i="7"/>
  <c r="B3" i="10"/>
  <c r="B7" i="10" s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L170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M170" i="10"/>
  <c r="AD4" i="7"/>
  <c r="B3" i="4"/>
  <c r="B7" i="4" s="1"/>
  <c r="AF4" i="7"/>
  <c r="B4" i="4" s="1"/>
  <c r="B8" i="4" s="1"/>
  <c r="AE4" i="7"/>
  <c r="B5" i="4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L17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M170" i="4"/>
  <c r="B17" i="4"/>
  <c r="L169" i="3"/>
  <c r="M169" i="3"/>
  <c r="L169" i="2"/>
  <c r="M169" i="2"/>
  <c r="L169" i="8"/>
  <c r="M169" i="8"/>
  <c r="L169" i="9"/>
  <c r="M169" i="9"/>
  <c r="L169" i="10"/>
  <c r="M169" i="10"/>
  <c r="L169" i="4"/>
  <c r="M169" i="4"/>
  <c r="L168" i="3"/>
  <c r="M168" i="3"/>
  <c r="L168" i="2"/>
  <c r="M168" i="2"/>
  <c r="L168" i="8"/>
  <c r="M168" i="8"/>
  <c r="L168" i="9"/>
  <c r="M168" i="9"/>
  <c r="L168" i="10"/>
  <c r="M168" i="10"/>
  <c r="L168" i="4"/>
  <c r="M168" i="4"/>
  <c r="L167" i="3"/>
  <c r="M167" i="3"/>
  <c r="L167" i="2"/>
  <c r="M167" i="2"/>
  <c r="L167" i="8"/>
  <c r="M167" i="8"/>
  <c r="L167" i="9"/>
  <c r="M167" i="9"/>
  <c r="L167" i="10"/>
  <c r="M167" i="10"/>
  <c r="L167" i="4"/>
  <c r="M167" i="4"/>
  <c r="L166" i="3"/>
  <c r="M166" i="3"/>
  <c r="L166" i="2"/>
  <c r="M166" i="2"/>
  <c r="L166" i="8"/>
  <c r="M166" i="8"/>
  <c r="L166" i="9"/>
  <c r="M166" i="9"/>
  <c r="L166" i="10"/>
  <c r="M166" i="10"/>
  <c r="L166" i="4"/>
  <c r="M166" i="4"/>
  <c r="L165" i="3"/>
  <c r="M165" i="3"/>
  <c r="L165" i="2"/>
  <c r="M165" i="2"/>
  <c r="L165" i="8"/>
  <c r="M165" i="8"/>
  <c r="L165" i="9"/>
  <c r="M165" i="9"/>
  <c r="L165" i="10"/>
  <c r="M165" i="10"/>
  <c r="L165" i="4"/>
  <c r="M165" i="4"/>
  <c r="L164" i="3"/>
  <c r="M164" i="3"/>
  <c r="L164" i="2"/>
  <c r="M164" i="2"/>
  <c r="L164" i="8"/>
  <c r="M164" i="8"/>
  <c r="L164" i="9"/>
  <c r="M164" i="9"/>
  <c r="L164" i="10"/>
  <c r="M164" i="10"/>
  <c r="L164" i="4"/>
  <c r="M164" i="4"/>
  <c r="L163" i="3"/>
  <c r="M163" i="3"/>
  <c r="L163" i="2"/>
  <c r="M163" i="2"/>
  <c r="L163" i="8"/>
  <c r="M163" i="8"/>
  <c r="L163" i="9"/>
  <c r="M163" i="9"/>
  <c r="L163" i="10"/>
  <c r="M163" i="10"/>
  <c r="L163" i="4"/>
  <c r="M163" i="4"/>
  <c r="L162" i="3"/>
  <c r="M162" i="3"/>
  <c r="L162" i="2"/>
  <c r="M162" i="2"/>
  <c r="L162" i="8"/>
  <c r="M162" i="8"/>
  <c r="L162" i="9"/>
  <c r="M162" i="9"/>
  <c r="L162" i="10"/>
  <c r="M162" i="10"/>
  <c r="L162" i="4"/>
  <c r="M162" i="4"/>
  <c r="L161" i="3"/>
  <c r="M161" i="3"/>
  <c r="L161" i="2"/>
  <c r="M161" i="2"/>
  <c r="L161" i="8"/>
  <c r="M161" i="8"/>
  <c r="L161" i="9"/>
  <c r="M161" i="9"/>
  <c r="L161" i="10"/>
  <c r="M161" i="10"/>
  <c r="L161" i="4"/>
  <c r="M161" i="4"/>
  <c r="L160" i="3"/>
  <c r="M160" i="3"/>
  <c r="L160" i="2"/>
  <c r="M160" i="2"/>
  <c r="L160" i="8"/>
  <c r="M160" i="8"/>
  <c r="L160" i="9"/>
  <c r="M160" i="9"/>
  <c r="L160" i="10"/>
  <c r="M160" i="10"/>
  <c r="L160" i="4"/>
  <c r="M160" i="4"/>
  <c r="L159" i="3"/>
  <c r="M159" i="3"/>
  <c r="L159" i="2"/>
  <c r="M159" i="2"/>
  <c r="L159" i="8"/>
  <c r="M159" i="8"/>
  <c r="L159" i="9"/>
  <c r="M159" i="9"/>
  <c r="L159" i="10"/>
  <c r="M159" i="10"/>
  <c r="L159" i="4"/>
  <c r="M159" i="4"/>
  <c r="L158" i="3"/>
  <c r="M158" i="3"/>
  <c r="L158" i="2"/>
  <c r="M158" i="2"/>
  <c r="L158" i="8"/>
  <c r="M158" i="8"/>
  <c r="L158" i="9"/>
  <c r="M158" i="9"/>
  <c r="L158" i="10"/>
  <c r="M158" i="10"/>
  <c r="L158" i="4"/>
  <c r="M158" i="4"/>
  <c r="L157" i="3"/>
  <c r="M157" i="3"/>
  <c r="L157" i="2"/>
  <c r="M157" i="2"/>
  <c r="L157" i="8"/>
  <c r="M157" i="8"/>
  <c r="L157" i="9"/>
  <c r="M157" i="9"/>
  <c r="L157" i="10"/>
  <c r="M157" i="10"/>
  <c r="L157" i="4"/>
  <c r="M157" i="4"/>
  <c r="L156" i="3"/>
  <c r="M156" i="3"/>
  <c r="L156" i="2"/>
  <c r="M156" i="2"/>
  <c r="L156" i="8"/>
  <c r="M156" i="8"/>
  <c r="L156" i="9"/>
  <c r="M156" i="9"/>
  <c r="L156" i="10"/>
  <c r="M156" i="10"/>
  <c r="L156" i="4"/>
  <c r="M156" i="4"/>
  <c r="L155" i="3"/>
  <c r="M155" i="3"/>
  <c r="L155" i="2"/>
  <c r="M155" i="2"/>
  <c r="L155" i="8"/>
  <c r="M155" i="8"/>
  <c r="L155" i="9"/>
  <c r="M155" i="9"/>
  <c r="L155" i="10"/>
  <c r="M155" i="10"/>
  <c r="L155" i="4"/>
  <c r="M155" i="4"/>
  <c r="L154" i="3"/>
  <c r="M154" i="3"/>
  <c r="L154" i="2"/>
  <c r="M154" i="2"/>
  <c r="L154" i="8"/>
  <c r="M154" i="8"/>
  <c r="L154" i="9"/>
  <c r="M154" i="9"/>
  <c r="L154" i="10"/>
  <c r="M154" i="10"/>
  <c r="L154" i="4"/>
  <c r="M154" i="4"/>
  <c r="L153" i="3"/>
  <c r="M153" i="3"/>
  <c r="L153" i="2"/>
  <c r="M153" i="2"/>
  <c r="L153" i="8"/>
  <c r="M153" i="8"/>
  <c r="L153" i="9"/>
  <c r="M153" i="9"/>
  <c r="L153" i="10"/>
  <c r="M153" i="10"/>
  <c r="L153" i="4"/>
  <c r="M153" i="4"/>
  <c r="L152" i="3"/>
  <c r="M152" i="3"/>
  <c r="L152" i="2"/>
  <c r="M152" i="2"/>
  <c r="L152" i="8"/>
  <c r="M152" i="8"/>
  <c r="L152" i="9"/>
  <c r="M152" i="9"/>
  <c r="L152" i="10"/>
  <c r="M152" i="10"/>
  <c r="L152" i="4"/>
  <c r="M152" i="4"/>
  <c r="L151" i="3"/>
  <c r="M151" i="3"/>
  <c r="L151" i="2"/>
  <c r="M151" i="2"/>
  <c r="L151" i="8"/>
  <c r="M151" i="8"/>
  <c r="L151" i="9"/>
  <c r="M151" i="9"/>
  <c r="L151" i="10"/>
  <c r="M151" i="10"/>
  <c r="L151" i="4"/>
  <c r="M151" i="4"/>
  <c r="L150" i="3"/>
  <c r="M150" i="3"/>
  <c r="L150" i="2"/>
  <c r="M150" i="2"/>
  <c r="L150" i="8"/>
  <c r="M150" i="8"/>
  <c r="L150" i="9"/>
  <c r="M150" i="9"/>
  <c r="L150" i="10"/>
  <c r="M150" i="10"/>
  <c r="L150" i="4"/>
  <c r="M150" i="4"/>
  <c r="L149" i="3"/>
  <c r="M149" i="3"/>
  <c r="L149" i="2"/>
  <c r="M149" i="2"/>
  <c r="L149" i="8"/>
  <c r="M149" i="8"/>
  <c r="L149" i="9"/>
  <c r="M149" i="9"/>
  <c r="L149" i="10"/>
  <c r="M149" i="10"/>
  <c r="L149" i="4"/>
  <c r="M149" i="4"/>
  <c r="L148" i="3"/>
  <c r="M148" i="3"/>
  <c r="L148" i="2"/>
  <c r="M148" i="2"/>
  <c r="L148" i="8"/>
  <c r="M148" i="8"/>
  <c r="L148" i="9"/>
  <c r="M148" i="9"/>
  <c r="L148" i="10"/>
  <c r="M148" i="10"/>
  <c r="L148" i="4"/>
  <c r="M148" i="4"/>
  <c r="L147" i="3"/>
  <c r="M147" i="3"/>
  <c r="L147" i="2"/>
  <c r="M147" i="2"/>
  <c r="L147" i="8"/>
  <c r="M147" i="8"/>
  <c r="L147" i="9"/>
  <c r="M147" i="9"/>
  <c r="L147" i="10"/>
  <c r="M147" i="10"/>
  <c r="L147" i="4"/>
  <c r="M147" i="4"/>
  <c r="L146" i="3"/>
  <c r="M146" i="3"/>
  <c r="L146" i="2"/>
  <c r="M146" i="2"/>
  <c r="L146" i="8"/>
  <c r="M146" i="8"/>
  <c r="L146" i="9"/>
  <c r="M146" i="9"/>
  <c r="L146" i="10"/>
  <c r="M146" i="10"/>
  <c r="L146" i="4"/>
  <c r="M146" i="4"/>
  <c r="L145" i="3"/>
  <c r="M145" i="3"/>
  <c r="L145" i="2"/>
  <c r="M145" i="2"/>
  <c r="L145" i="8"/>
  <c r="M145" i="8"/>
  <c r="L145" i="9"/>
  <c r="M145" i="9"/>
  <c r="L145" i="10"/>
  <c r="M145" i="10"/>
  <c r="L145" i="4"/>
  <c r="M145" i="4"/>
  <c r="L144" i="3"/>
  <c r="M144" i="3"/>
  <c r="L144" i="2"/>
  <c r="M144" i="2"/>
  <c r="L144" i="8"/>
  <c r="M144" i="8"/>
  <c r="L144" i="9"/>
  <c r="M144" i="9"/>
  <c r="L144" i="10"/>
  <c r="M144" i="10"/>
  <c r="L144" i="4"/>
  <c r="M144" i="4"/>
  <c r="L143" i="3"/>
  <c r="M143" i="3"/>
  <c r="L143" i="2"/>
  <c r="M143" i="2"/>
  <c r="L143" i="8"/>
  <c r="M143" i="8"/>
  <c r="L143" i="9"/>
  <c r="M143" i="9"/>
  <c r="L143" i="10"/>
  <c r="M143" i="10"/>
  <c r="L143" i="4"/>
  <c r="M143" i="4"/>
  <c r="L142" i="3"/>
  <c r="M142" i="3"/>
  <c r="L142" i="2"/>
  <c r="M142" i="2"/>
  <c r="L142" i="8"/>
  <c r="M142" i="8"/>
  <c r="L142" i="9"/>
  <c r="M142" i="9"/>
  <c r="L142" i="10"/>
  <c r="M142" i="10"/>
  <c r="L142" i="4"/>
  <c r="M142" i="4"/>
  <c r="L141" i="3"/>
  <c r="M141" i="3"/>
  <c r="L141" i="2"/>
  <c r="M141" i="2"/>
  <c r="L141" i="8"/>
  <c r="M141" i="8"/>
  <c r="L141" i="9"/>
  <c r="M141" i="9"/>
  <c r="L141" i="10"/>
  <c r="M141" i="10"/>
  <c r="L141" i="4"/>
  <c r="M141" i="4"/>
  <c r="L140" i="3"/>
  <c r="M140" i="3"/>
  <c r="L140" i="2"/>
  <c r="M140" i="2"/>
  <c r="L140" i="8"/>
  <c r="M140" i="8"/>
  <c r="L140" i="9"/>
  <c r="M140" i="9"/>
  <c r="L140" i="10"/>
  <c r="M140" i="10"/>
  <c r="L140" i="4"/>
  <c r="M140" i="4"/>
  <c r="L139" i="3"/>
  <c r="M139" i="3"/>
  <c r="L139" i="2"/>
  <c r="M139" i="2"/>
  <c r="L139" i="8"/>
  <c r="M139" i="8"/>
  <c r="L139" i="9"/>
  <c r="M139" i="9"/>
  <c r="L139" i="10"/>
  <c r="M139" i="10"/>
  <c r="L139" i="4"/>
  <c r="M139" i="4"/>
  <c r="L138" i="3"/>
  <c r="M138" i="3"/>
  <c r="L138" i="2"/>
  <c r="M138" i="2"/>
  <c r="L138" i="8"/>
  <c r="M138" i="8"/>
  <c r="L138" i="9"/>
  <c r="M138" i="9"/>
  <c r="L138" i="10"/>
  <c r="M138" i="10"/>
  <c r="L138" i="4"/>
  <c r="M138" i="4"/>
  <c r="L137" i="3"/>
  <c r="M137" i="3"/>
  <c r="L137" i="2"/>
  <c r="M137" i="2"/>
  <c r="L137" i="8"/>
  <c r="M137" i="8"/>
  <c r="L137" i="9"/>
  <c r="M137" i="9"/>
  <c r="L137" i="10"/>
  <c r="M137" i="10"/>
  <c r="L137" i="4"/>
  <c r="M137" i="4"/>
  <c r="L136" i="3"/>
  <c r="M136" i="3"/>
  <c r="L136" i="2"/>
  <c r="M136" i="2"/>
  <c r="L136" i="8"/>
  <c r="M136" i="8"/>
  <c r="L136" i="9"/>
  <c r="M136" i="9"/>
  <c r="L136" i="10"/>
  <c r="M136" i="10"/>
  <c r="L136" i="4"/>
  <c r="M136" i="4"/>
  <c r="L135" i="3"/>
  <c r="M135" i="3"/>
  <c r="L135" i="2"/>
  <c r="M135" i="2"/>
  <c r="L135" i="8"/>
  <c r="M135" i="8"/>
  <c r="L135" i="9"/>
  <c r="M135" i="9"/>
  <c r="L135" i="10"/>
  <c r="M135" i="10"/>
  <c r="L135" i="4"/>
  <c r="M135" i="4"/>
  <c r="L134" i="3"/>
  <c r="M134" i="3"/>
  <c r="L134" i="2"/>
  <c r="M134" i="2"/>
  <c r="L134" i="8"/>
  <c r="M134" i="8"/>
  <c r="L134" i="9"/>
  <c r="M134" i="9"/>
  <c r="L134" i="10"/>
  <c r="M134" i="10"/>
  <c r="L134" i="4"/>
  <c r="M134" i="4"/>
  <c r="L133" i="3"/>
  <c r="M133" i="3"/>
  <c r="L133" i="2"/>
  <c r="M133" i="2"/>
  <c r="L133" i="8"/>
  <c r="M133" i="8"/>
  <c r="L133" i="9"/>
  <c r="M133" i="9"/>
  <c r="L133" i="10"/>
  <c r="M133" i="10"/>
  <c r="L133" i="4"/>
  <c r="M133" i="4"/>
  <c r="L132" i="3"/>
  <c r="M132" i="3"/>
  <c r="L132" i="2"/>
  <c r="M132" i="2"/>
  <c r="L132" i="8"/>
  <c r="M132" i="8"/>
  <c r="L132" i="9"/>
  <c r="M132" i="9"/>
  <c r="L132" i="10"/>
  <c r="M132" i="10"/>
  <c r="L132" i="4"/>
  <c r="M132" i="4"/>
  <c r="L131" i="3"/>
  <c r="M131" i="3"/>
  <c r="L131" i="2"/>
  <c r="M131" i="2"/>
  <c r="L131" i="8"/>
  <c r="M131" i="8"/>
  <c r="L131" i="9"/>
  <c r="M131" i="9"/>
  <c r="L131" i="10"/>
  <c r="M131" i="10"/>
  <c r="L131" i="4"/>
  <c r="M131" i="4"/>
  <c r="L130" i="3"/>
  <c r="M130" i="3"/>
  <c r="L130" i="2"/>
  <c r="M130" i="2"/>
  <c r="L130" i="8"/>
  <c r="M130" i="8"/>
  <c r="L130" i="9"/>
  <c r="M130" i="9"/>
  <c r="L130" i="10"/>
  <c r="M130" i="10"/>
  <c r="L130" i="4"/>
  <c r="M130" i="4"/>
  <c r="L129" i="3"/>
  <c r="M129" i="3"/>
  <c r="L129" i="2"/>
  <c r="M129" i="2"/>
  <c r="L129" i="8"/>
  <c r="M129" i="8"/>
  <c r="L129" i="9"/>
  <c r="M129" i="9"/>
  <c r="L129" i="10"/>
  <c r="M129" i="10"/>
  <c r="L129" i="4"/>
  <c r="M129" i="4"/>
  <c r="L128" i="3"/>
  <c r="M128" i="3"/>
  <c r="L128" i="2"/>
  <c r="M128" i="2"/>
  <c r="L128" i="8"/>
  <c r="M128" i="8"/>
  <c r="L128" i="9"/>
  <c r="M128" i="9"/>
  <c r="L128" i="10"/>
  <c r="M128" i="10"/>
  <c r="L128" i="4"/>
  <c r="M128" i="4"/>
  <c r="L127" i="3"/>
  <c r="M127" i="3"/>
  <c r="L127" i="2"/>
  <c r="M127" i="2"/>
  <c r="L127" i="8"/>
  <c r="M127" i="8"/>
  <c r="L127" i="9"/>
  <c r="M127" i="9"/>
  <c r="L127" i="10"/>
  <c r="M127" i="10"/>
  <c r="L127" i="4"/>
  <c r="M127" i="4"/>
  <c r="L126" i="3"/>
  <c r="M126" i="3"/>
  <c r="L126" i="2"/>
  <c r="M126" i="2"/>
  <c r="L126" i="8"/>
  <c r="M126" i="8"/>
  <c r="L126" i="9"/>
  <c r="M126" i="9"/>
  <c r="L126" i="10"/>
  <c r="M126" i="10"/>
  <c r="L126" i="4"/>
  <c r="M126" i="4"/>
  <c r="L125" i="3"/>
  <c r="M125" i="3"/>
  <c r="L125" i="2"/>
  <c r="M125" i="2"/>
  <c r="L125" i="8"/>
  <c r="M125" i="8"/>
  <c r="L125" i="9"/>
  <c r="M125" i="9"/>
  <c r="L125" i="10"/>
  <c r="M125" i="10"/>
  <c r="L125" i="4"/>
  <c r="M125" i="4"/>
  <c r="L124" i="3"/>
  <c r="M124" i="3"/>
  <c r="L124" i="2"/>
  <c r="M124" i="2"/>
  <c r="L124" i="8"/>
  <c r="M124" i="8"/>
  <c r="L124" i="9"/>
  <c r="M124" i="9"/>
  <c r="L124" i="10"/>
  <c r="M124" i="10"/>
  <c r="L124" i="4"/>
  <c r="M124" i="4"/>
  <c r="L123" i="3"/>
  <c r="M123" i="3"/>
  <c r="L123" i="2"/>
  <c r="M123" i="2"/>
  <c r="L123" i="8"/>
  <c r="M123" i="8"/>
  <c r="L123" i="9"/>
  <c r="M123" i="9"/>
  <c r="L123" i="10"/>
  <c r="M123" i="10"/>
  <c r="L123" i="4"/>
  <c r="M123" i="4"/>
  <c r="L122" i="3"/>
  <c r="M122" i="3"/>
  <c r="L122" i="2"/>
  <c r="M122" i="2"/>
  <c r="L122" i="8"/>
  <c r="M122" i="8"/>
  <c r="L122" i="9"/>
  <c r="M122" i="9"/>
  <c r="L122" i="10"/>
  <c r="M122" i="10"/>
  <c r="L122" i="4"/>
  <c r="M122" i="4"/>
  <c r="L121" i="3"/>
  <c r="M121" i="3"/>
  <c r="L121" i="2"/>
  <c r="M121" i="2"/>
  <c r="L121" i="8"/>
  <c r="M121" i="8"/>
  <c r="L121" i="9"/>
  <c r="M121" i="9"/>
  <c r="L121" i="10"/>
  <c r="M121" i="10"/>
  <c r="L121" i="4"/>
  <c r="M121" i="4"/>
  <c r="L120" i="3"/>
  <c r="M120" i="3"/>
  <c r="L120" i="2"/>
  <c r="M120" i="2"/>
  <c r="L120" i="8"/>
  <c r="M120" i="8"/>
  <c r="L120" i="9"/>
  <c r="M120" i="9"/>
  <c r="L120" i="10"/>
  <c r="M120" i="10"/>
  <c r="L120" i="4"/>
  <c r="M120" i="4"/>
  <c r="L119" i="3"/>
  <c r="M119" i="3"/>
  <c r="L119" i="2"/>
  <c r="M119" i="2"/>
  <c r="L119" i="8"/>
  <c r="M119" i="8"/>
  <c r="L119" i="9"/>
  <c r="M119" i="9"/>
  <c r="L119" i="10"/>
  <c r="M119" i="10"/>
  <c r="L119" i="4"/>
  <c r="M119" i="4"/>
  <c r="L118" i="3"/>
  <c r="M118" i="3"/>
  <c r="L118" i="2"/>
  <c r="M118" i="2"/>
  <c r="L118" i="8"/>
  <c r="M118" i="8"/>
  <c r="L118" i="9"/>
  <c r="M118" i="9"/>
  <c r="L118" i="10"/>
  <c r="M118" i="10"/>
  <c r="L118" i="4"/>
  <c r="M118" i="4"/>
  <c r="L117" i="3"/>
  <c r="M117" i="3"/>
  <c r="L117" i="2"/>
  <c r="M117" i="2"/>
  <c r="L117" i="8"/>
  <c r="M117" i="8"/>
  <c r="L117" i="9"/>
  <c r="M117" i="9"/>
  <c r="L117" i="10"/>
  <c r="M117" i="10"/>
  <c r="L117" i="4"/>
  <c r="M117" i="4"/>
  <c r="L116" i="3"/>
  <c r="M116" i="3"/>
  <c r="L116" i="2"/>
  <c r="M116" i="2"/>
  <c r="L116" i="8"/>
  <c r="M116" i="8"/>
  <c r="L116" i="9"/>
  <c r="M116" i="9"/>
  <c r="L116" i="10"/>
  <c r="M116" i="10"/>
  <c r="L116" i="4"/>
  <c r="M116" i="4"/>
  <c r="L115" i="3"/>
  <c r="M115" i="3"/>
  <c r="L115" i="2"/>
  <c r="M115" i="2"/>
  <c r="L115" i="8"/>
  <c r="M115" i="8"/>
  <c r="L115" i="9"/>
  <c r="M115" i="9"/>
  <c r="L115" i="10"/>
  <c r="M115" i="10"/>
  <c r="L115" i="4"/>
  <c r="M115" i="4"/>
  <c r="L114" i="3"/>
  <c r="M114" i="3"/>
  <c r="L114" i="2"/>
  <c r="M114" i="2"/>
  <c r="L114" i="8"/>
  <c r="M114" i="8"/>
  <c r="L114" i="9"/>
  <c r="M114" i="9"/>
  <c r="L114" i="10"/>
  <c r="M114" i="10"/>
  <c r="L114" i="4"/>
  <c r="M114" i="4"/>
  <c r="L113" i="3"/>
  <c r="M113" i="3"/>
  <c r="L113" i="2"/>
  <c r="M113" i="2"/>
  <c r="L113" i="8"/>
  <c r="M113" i="8"/>
  <c r="L113" i="9"/>
  <c r="M113" i="9"/>
  <c r="L113" i="10"/>
  <c r="M113" i="10"/>
  <c r="L113" i="4"/>
  <c r="M113" i="4"/>
  <c r="L112" i="3"/>
  <c r="M112" i="3"/>
  <c r="L112" i="2"/>
  <c r="M112" i="2"/>
  <c r="L112" i="8"/>
  <c r="M112" i="8"/>
  <c r="L112" i="9"/>
  <c r="M112" i="9"/>
  <c r="L112" i="10"/>
  <c r="M112" i="10"/>
  <c r="L112" i="4"/>
  <c r="M112" i="4"/>
  <c r="L111" i="3"/>
  <c r="M111" i="3"/>
  <c r="L111" i="2"/>
  <c r="M111" i="2"/>
  <c r="L111" i="8"/>
  <c r="M111" i="8"/>
  <c r="L111" i="9"/>
  <c r="M111" i="9"/>
  <c r="L111" i="10"/>
  <c r="M111" i="10"/>
  <c r="L111" i="4"/>
  <c r="M111" i="4"/>
  <c r="L110" i="3"/>
  <c r="M110" i="3"/>
  <c r="L110" i="2"/>
  <c r="M110" i="2"/>
  <c r="L110" i="8"/>
  <c r="M110" i="8"/>
  <c r="L110" i="9"/>
  <c r="M110" i="9"/>
  <c r="L110" i="10"/>
  <c r="M110" i="10"/>
  <c r="L110" i="4"/>
  <c r="M110" i="4"/>
  <c r="L109" i="3"/>
  <c r="M109" i="3"/>
  <c r="L109" i="2"/>
  <c r="M109" i="2"/>
  <c r="L109" i="8"/>
  <c r="M109" i="8"/>
  <c r="L109" i="9"/>
  <c r="M109" i="9"/>
  <c r="L109" i="10"/>
  <c r="M109" i="10"/>
  <c r="L109" i="4"/>
  <c r="M109" i="4"/>
  <c r="L108" i="3"/>
  <c r="M108" i="3"/>
  <c r="L108" i="2"/>
  <c r="M108" i="2"/>
  <c r="L108" i="8"/>
  <c r="M108" i="8"/>
  <c r="L108" i="9"/>
  <c r="M108" i="9"/>
  <c r="L108" i="10"/>
  <c r="M108" i="10"/>
  <c r="L108" i="4"/>
  <c r="M108" i="4"/>
  <c r="L107" i="3"/>
  <c r="M107" i="3"/>
  <c r="L107" i="2"/>
  <c r="M107" i="2"/>
  <c r="L107" i="8"/>
  <c r="M107" i="8"/>
  <c r="L107" i="9"/>
  <c r="M107" i="9"/>
  <c r="L107" i="10"/>
  <c r="M107" i="10"/>
  <c r="L107" i="4"/>
  <c r="M107" i="4"/>
  <c r="L106" i="3"/>
  <c r="M106" i="3"/>
  <c r="L106" i="2"/>
  <c r="M106" i="2"/>
  <c r="L106" i="8"/>
  <c r="M106" i="8"/>
  <c r="L106" i="9"/>
  <c r="M106" i="9"/>
  <c r="L106" i="10"/>
  <c r="M106" i="10"/>
  <c r="L106" i="4"/>
  <c r="M106" i="4"/>
  <c r="L105" i="3"/>
  <c r="M105" i="3"/>
  <c r="L105" i="2"/>
  <c r="M105" i="2"/>
  <c r="L105" i="8"/>
  <c r="M105" i="8"/>
  <c r="L105" i="9"/>
  <c r="M105" i="9"/>
  <c r="L105" i="10"/>
  <c r="M105" i="10"/>
  <c r="L105" i="4"/>
  <c r="M105" i="4"/>
  <c r="L104" i="3"/>
  <c r="M104" i="3"/>
  <c r="L104" i="2"/>
  <c r="M104" i="2"/>
  <c r="L104" i="8"/>
  <c r="M104" i="8"/>
  <c r="L104" i="9"/>
  <c r="M104" i="9"/>
  <c r="L104" i="10"/>
  <c r="M104" i="10"/>
  <c r="L104" i="4"/>
  <c r="M104" i="4"/>
  <c r="L103" i="3"/>
  <c r="M103" i="3"/>
  <c r="L103" i="2"/>
  <c r="M103" i="2"/>
  <c r="L103" i="8"/>
  <c r="M103" i="8"/>
  <c r="L103" i="9"/>
  <c r="M103" i="9"/>
  <c r="L103" i="10"/>
  <c r="M103" i="10"/>
  <c r="L103" i="4"/>
  <c r="M103" i="4"/>
  <c r="L102" i="3"/>
  <c r="M102" i="3"/>
  <c r="L102" i="2"/>
  <c r="M102" i="2"/>
  <c r="L102" i="8"/>
  <c r="M102" i="8"/>
  <c r="L102" i="9"/>
  <c r="M102" i="9"/>
  <c r="L102" i="10"/>
  <c r="M102" i="10"/>
  <c r="L102" i="4"/>
  <c r="M102" i="4"/>
  <c r="L101" i="3"/>
  <c r="M101" i="3"/>
  <c r="L101" i="2"/>
  <c r="M101" i="2"/>
  <c r="L101" i="8"/>
  <c r="M101" i="8"/>
  <c r="L101" i="9"/>
  <c r="M101" i="9"/>
  <c r="L101" i="10"/>
  <c r="M101" i="10"/>
  <c r="L101" i="4"/>
  <c r="M101" i="4"/>
  <c r="L100" i="3"/>
  <c r="M100" i="3"/>
  <c r="L100" i="2"/>
  <c r="M100" i="2"/>
  <c r="L100" i="8"/>
  <c r="M100" i="8"/>
  <c r="L100" i="9"/>
  <c r="M100" i="9"/>
  <c r="L100" i="10"/>
  <c r="M100" i="10"/>
  <c r="L100" i="4"/>
  <c r="M100" i="4"/>
  <c r="L99" i="3"/>
  <c r="M99" i="3"/>
  <c r="L99" i="2"/>
  <c r="M99" i="2"/>
  <c r="L99" i="8"/>
  <c r="M99" i="8"/>
  <c r="L99" i="9"/>
  <c r="M99" i="9"/>
  <c r="L99" i="10"/>
  <c r="M99" i="10"/>
  <c r="L99" i="4"/>
  <c r="M99" i="4"/>
  <c r="L98" i="3"/>
  <c r="M98" i="3"/>
  <c r="L98" i="2"/>
  <c r="M98" i="2"/>
  <c r="L98" i="8"/>
  <c r="M98" i="8"/>
  <c r="L98" i="9"/>
  <c r="M98" i="9"/>
  <c r="L98" i="10"/>
  <c r="M98" i="10"/>
  <c r="L98" i="4"/>
  <c r="M98" i="4"/>
  <c r="L97" i="3"/>
  <c r="M97" i="3"/>
  <c r="L97" i="2"/>
  <c r="M97" i="2"/>
  <c r="L97" i="8"/>
  <c r="M97" i="8"/>
  <c r="L97" i="9"/>
  <c r="M97" i="9"/>
  <c r="L97" i="10"/>
  <c r="M97" i="10"/>
  <c r="L97" i="4"/>
  <c r="M97" i="4"/>
  <c r="L96" i="3"/>
  <c r="M96" i="3"/>
  <c r="L96" i="2"/>
  <c r="M96" i="2"/>
  <c r="L96" i="8"/>
  <c r="M96" i="8"/>
  <c r="L96" i="9"/>
  <c r="M96" i="9"/>
  <c r="L96" i="10"/>
  <c r="M96" i="10"/>
  <c r="L96" i="4"/>
  <c r="M96" i="4"/>
  <c r="L95" i="3"/>
  <c r="M95" i="3"/>
  <c r="L95" i="2"/>
  <c r="M95" i="2"/>
  <c r="L95" i="8"/>
  <c r="M95" i="8"/>
  <c r="L95" i="9"/>
  <c r="M95" i="9"/>
  <c r="L95" i="10"/>
  <c r="M95" i="10"/>
  <c r="L95" i="4"/>
  <c r="M95" i="4"/>
  <c r="L94" i="3"/>
  <c r="M94" i="3"/>
  <c r="L94" i="2"/>
  <c r="M94" i="2"/>
  <c r="L94" i="8"/>
  <c r="M94" i="8"/>
  <c r="L94" i="9"/>
  <c r="M94" i="9"/>
  <c r="L94" i="10"/>
  <c r="M94" i="10"/>
  <c r="L94" i="4"/>
  <c r="M94" i="4"/>
  <c r="L93" i="3"/>
  <c r="M93" i="3"/>
  <c r="L93" i="2"/>
  <c r="M93" i="2"/>
  <c r="L93" i="8"/>
  <c r="M93" i="8"/>
  <c r="L93" i="9"/>
  <c r="M93" i="9"/>
  <c r="L93" i="10"/>
  <c r="M93" i="10"/>
  <c r="L93" i="4"/>
  <c r="M93" i="4"/>
  <c r="L92" i="3"/>
  <c r="M92" i="3"/>
  <c r="L92" i="2"/>
  <c r="M92" i="2"/>
  <c r="L92" i="8"/>
  <c r="M92" i="8"/>
  <c r="L92" i="9"/>
  <c r="M92" i="9"/>
  <c r="L92" i="10"/>
  <c r="M92" i="10"/>
  <c r="L92" i="4"/>
  <c r="M92" i="4"/>
  <c r="L91" i="3"/>
  <c r="M91" i="3"/>
  <c r="L91" i="2"/>
  <c r="M91" i="2"/>
  <c r="L91" i="8"/>
  <c r="M91" i="8"/>
  <c r="L91" i="9"/>
  <c r="M91" i="9"/>
  <c r="L91" i="10"/>
  <c r="M91" i="10"/>
  <c r="L91" i="4"/>
  <c r="M91" i="4"/>
  <c r="L90" i="3"/>
  <c r="M90" i="3"/>
  <c r="L90" i="2"/>
  <c r="M90" i="2"/>
  <c r="L90" i="8"/>
  <c r="M90" i="8"/>
  <c r="L90" i="9"/>
  <c r="M90" i="9"/>
  <c r="L90" i="10"/>
  <c r="M90" i="10"/>
  <c r="L90" i="4"/>
  <c r="M90" i="4"/>
  <c r="L89" i="3"/>
  <c r="M89" i="3"/>
  <c r="L89" i="2"/>
  <c r="M89" i="2"/>
  <c r="L89" i="8"/>
  <c r="M89" i="8"/>
  <c r="L89" i="9"/>
  <c r="M89" i="9"/>
  <c r="L89" i="10"/>
  <c r="M89" i="10"/>
  <c r="L89" i="4"/>
  <c r="M89" i="4"/>
  <c r="L88" i="3"/>
  <c r="M88" i="3"/>
  <c r="L88" i="2"/>
  <c r="M88" i="2"/>
  <c r="L88" i="8"/>
  <c r="M88" i="8"/>
  <c r="L88" i="9"/>
  <c r="M88" i="9"/>
  <c r="L88" i="10"/>
  <c r="M88" i="10"/>
  <c r="L88" i="4"/>
  <c r="M88" i="4"/>
  <c r="L87" i="3"/>
  <c r="M87" i="3"/>
  <c r="L87" i="2"/>
  <c r="M87" i="2"/>
  <c r="L87" i="8"/>
  <c r="M87" i="8"/>
  <c r="L87" i="9"/>
  <c r="M87" i="9"/>
  <c r="L87" i="10"/>
  <c r="M87" i="10"/>
  <c r="L87" i="4"/>
  <c r="M87" i="4"/>
  <c r="L86" i="3"/>
  <c r="M86" i="3"/>
  <c r="L86" i="2"/>
  <c r="M86" i="2"/>
  <c r="L86" i="8"/>
  <c r="M86" i="8"/>
  <c r="L86" i="9"/>
  <c r="M86" i="9"/>
  <c r="L86" i="10"/>
  <c r="M86" i="10"/>
  <c r="L86" i="4"/>
  <c r="M86" i="4"/>
  <c r="L85" i="3"/>
  <c r="M85" i="3"/>
  <c r="L85" i="2"/>
  <c r="M85" i="2"/>
  <c r="L85" i="8"/>
  <c r="M85" i="8"/>
  <c r="L85" i="9"/>
  <c r="M85" i="9"/>
  <c r="L85" i="10"/>
  <c r="M85" i="10"/>
  <c r="L85" i="4"/>
  <c r="M85" i="4"/>
  <c r="L84" i="3"/>
  <c r="M84" i="3"/>
  <c r="L84" i="2"/>
  <c r="M84" i="2"/>
  <c r="L84" i="8"/>
  <c r="M84" i="8"/>
  <c r="L84" i="9"/>
  <c r="M84" i="9"/>
  <c r="L84" i="10"/>
  <c r="M84" i="10"/>
  <c r="L84" i="4"/>
  <c r="M84" i="4"/>
  <c r="L83" i="3"/>
  <c r="M83" i="3"/>
  <c r="L83" i="2"/>
  <c r="M83" i="2"/>
  <c r="L83" i="8"/>
  <c r="M83" i="8"/>
  <c r="L83" i="9"/>
  <c r="M83" i="9"/>
  <c r="L83" i="10"/>
  <c r="M83" i="10"/>
  <c r="L83" i="4"/>
  <c r="M83" i="4"/>
  <c r="L82" i="3"/>
  <c r="M82" i="3"/>
  <c r="L82" i="2"/>
  <c r="M82" i="2"/>
  <c r="L82" i="8"/>
  <c r="M82" i="8"/>
  <c r="L82" i="9"/>
  <c r="M82" i="9"/>
  <c r="L82" i="10"/>
  <c r="M82" i="10"/>
  <c r="L82" i="4"/>
  <c r="M82" i="4"/>
  <c r="L81" i="3"/>
  <c r="M81" i="3"/>
  <c r="L81" i="2"/>
  <c r="M81" i="2"/>
  <c r="L81" i="8"/>
  <c r="M81" i="8"/>
  <c r="L81" i="9"/>
  <c r="M81" i="9"/>
  <c r="L81" i="10"/>
  <c r="M81" i="10"/>
  <c r="L81" i="4"/>
  <c r="M81" i="4"/>
  <c r="L80" i="3"/>
  <c r="M80" i="3"/>
  <c r="L80" i="2"/>
  <c r="M80" i="2"/>
  <c r="L80" i="8"/>
  <c r="M80" i="8"/>
  <c r="L80" i="9"/>
  <c r="M80" i="9"/>
  <c r="L80" i="10"/>
  <c r="M80" i="10"/>
  <c r="L80" i="4"/>
  <c r="M80" i="4"/>
  <c r="L79" i="3"/>
  <c r="M79" i="3"/>
  <c r="L79" i="2"/>
  <c r="M79" i="2"/>
  <c r="L79" i="8"/>
  <c r="M79" i="8"/>
  <c r="L79" i="9"/>
  <c r="M79" i="9"/>
  <c r="L79" i="10"/>
  <c r="M79" i="10"/>
  <c r="L79" i="4"/>
  <c r="M79" i="4"/>
  <c r="L78" i="3"/>
  <c r="M78" i="3"/>
  <c r="L78" i="2"/>
  <c r="M78" i="2"/>
  <c r="L78" i="8"/>
  <c r="M78" i="8"/>
  <c r="L78" i="9"/>
  <c r="M78" i="9"/>
  <c r="L78" i="10"/>
  <c r="M78" i="10"/>
  <c r="L78" i="4"/>
  <c r="M78" i="4"/>
  <c r="L77" i="3"/>
  <c r="M77" i="3"/>
  <c r="L77" i="2"/>
  <c r="M77" i="2"/>
  <c r="L77" i="8"/>
  <c r="M77" i="8"/>
  <c r="L77" i="9"/>
  <c r="M77" i="9"/>
  <c r="L77" i="10"/>
  <c r="M77" i="10"/>
  <c r="L77" i="4"/>
  <c r="M77" i="4"/>
  <c r="L76" i="3"/>
  <c r="M76" i="3"/>
  <c r="L76" i="2"/>
  <c r="M76" i="2"/>
  <c r="L76" i="8"/>
  <c r="M76" i="8"/>
  <c r="L76" i="9"/>
  <c r="M76" i="9"/>
  <c r="L76" i="10"/>
  <c r="M76" i="10"/>
  <c r="L76" i="4"/>
  <c r="M76" i="4"/>
  <c r="L75" i="3"/>
  <c r="M75" i="3"/>
  <c r="L75" i="2"/>
  <c r="M75" i="2"/>
  <c r="L75" i="8"/>
  <c r="M75" i="8"/>
  <c r="L75" i="9"/>
  <c r="M75" i="9"/>
  <c r="L75" i="10"/>
  <c r="M75" i="10"/>
  <c r="L75" i="4"/>
  <c r="M75" i="4"/>
  <c r="L74" i="3"/>
  <c r="M74" i="3"/>
  <c r="L74" i="2"/>
  <c r="M74" i="2"/>
  <c r="L74" i="8"/>
  <c r="M74" i="8"/>
  <c r="L74" i="9"/>
  <c r="M74" i="9"/>
  <c r="L74" i="10"/>
  <c r="M74" i="10"/>
  <c r="L74" i="4"/>
  <c r="M74" i="4"/>
  <c r="L73" i="3"/>
  <c r="M73" i="3"/>
  <c r="L73" i="2"/>
  <c r="M73" i="2"/>
  <c r="L73" i="8"/>
  <c r="M73" i="8"/>
  <c r="L73" i="9"/>
  <c r="M73" i="9"/>
  <c r="L73" i="10"/>
  <c r="M73" i="10"/>
  <c r="L73" i="4"/>
  <c r="M73" i="4"/>
  <c r="L72" i="3"/>
  <c r="M72" i="3"/>
  <c r="L72" i="2"/>
  <c r="M72" i="2"/>
  <c r="L72" i="8"/>
  <c r="M72" i="8"/>
  <c r="L72" i="9"/>
  <c r="M72" i="9"/>
  <c r="L72" i="10"/>
  <c r="M72" i="10"/>
  <c r="L72" i="4"/>
  <c r="M72" i="4"/>
  <c r="L71" i="3"/>
  <c r="M71" i="3"/>
  <c r="L71" i="2"/>
  <c r="M71" i="2"/>
  <c r="L71" i="8"/>
  <c r="M71" i="8"/>
  <c r="L71" i="9"/>
  <c r="M71" i="9"/>
  <c r="L71" i="10"/>
  <c r="M71" i="10"/>
  <c r="L71" i="4"/>
  <c r="M71" i="4"/>
  <c r="L70" i="3"/>
  <c r="M70" i="3"/>
  <c r="L70" i="2"/>
  <c r="M70" i="2"/>
  <c r="L70" i="8"/>
  <c r="M70" i="8"/>
  <c r="L70" i="9"/>
  <c r="M70" i="9"/>
  <c r="L70" i="10"/>
  <c r="M70" i="10"/>
  <c r="L70" i="4"/>
  <c r="M70" i="4"/>
  <c r="L69" i="3"/>
  <c r="M69" i="3"/>
  <c r="L69" i="2"/>
  <c r="M69" i="2"/>
  <c r="L69" i="8"/>
  <c r="M69" i="8"/>
  <c r="L69" i="9"/>
  <c r="M69" i="9"/>
  <c r="L69" i="10"/>
  <c r="M69" i="10"/>
  <c r="L69" i="4"/>
  <c r="M69" i="4"/>
  <c r="L68" i="3"/>
  <c r="M68" i="3"/>
  <c r="L68" i="2"/>
  <c r="M68" i="2"/>
  <c r="L68" i="8"/>
  <c r="M68" i="8"/>
  <c r="L68" i="9"/>
  <c r="M68" i="9"/>
  <c r="L68" i="10"/>
  <c r="M68" i="10"/>
  <c r="L68" i="4"/>
  <c r="M68" i="4"/>
  <c r="L67" i="3"/>
  <c r="M67" i="3"/>
  <c r="L67" i="2"/>
  <c r="M67" i="2"/>
  <c r="L67" i="8"/>
  <c r="M67" i="8"/>
  <c r="L67" i="9"/>
  <c r="M67" i="9"/>
  <c r="L67" i="10"/>
  <c r="M67" i="10"/>
  <c r="L67" i="4"/>
  <c r="M67" i="4"/>
  <c r="L66" i="3"/>
  <c r="M66" i="3"/>
  <c r="L66" i="2"/>
  <c r="M66" i="2"/>
  <c r="L66" i="8"/>
  <c r="M66" i="8"/>
  <c r="L66" i="9"/>
  <c r="M66" i="9"/>
  <c r="L66" i="10"/>
  <c r="M66" i="10"/>
  <c r="L66" i="4"/>
  <c r="M66" i="4"/>
  <c r="L65" i="3"/>
  <c r="M65" i="3"/>
  <c r="L65" i="2"/>
  <c r="M65" i="2"/>
  <c r="L65" i="8"/>
  <c r="M65" i="8"/>
  <c r="L65" i="9"/>
  <c r="M65" i="9"/>
  <c r="L65" i="10"/>
  <c r="M65" i="10"/>
  <c r="L65" i="4"/>
  <c r="M65" i="4"/>
  <c r="L64" i="3"/>
  <c r="M64" i="3"/>
  <c r="L64" i="2"/>
  <c r="M64" i="2"/>
  <c r="L64" i="8"/>
  <c r="M64" i="8"/>
  <c r="L64" i="9"/>
  <c r="M64" i="9"/>
  <c r="L64" i="10"/>
  <c r="M64" i="10"/>
  <c r="L64" i="4"/>
  <c r="M64" i="4"/>
  <c r="L63" i="3"/>
  <c r="M63" i="3"/>
  <c r="L63" i="2"/>
  <c r="M63" i="2"/>
  <c r="L63" i="8"/>
  <c r="M63" i="8"/>
  <c r="L63" i="9"/>
  <c r="M63" i="9"/>
  <c r="L63" i="10"/>
  <c r="M63" i="10"/>
  <c r="L63" i="4"/>
  <c r="M63" i="4"/>
  <c r="L62" i="3"/>
  <c r="M62" i="3"/>
  <c r="L62" i="2"/>
  <c r="M62" i="2"/>
  <c r="L62" i="8"/>
  <c r="M62" i="8"/>
  <c r="L62" i="9"/>
  <c r="M62" i="9"/>
  <c r="L62" i="10"/>
  <c r="M62" i="10"/>
  <c r="L62" i="4"/>
  <c r="M62" i="4"/>
  <c r="L61" i="3"/>
  <c r="M61" i="3"/>
  <c r="L61" i="2"/>
  <c r="M61" i="2"/>
  <c r="L61" i="8"/>
  <c r="M61" i="8"/>
  <c r="L61" i="9"/>
  <c r="M61" i="9"/>
  <c r="L61" i="10"/>
  <c r="M61" i="10"/>
  <c r="L61" i="4"/>
  <c r="M61" i="4"/>
  <c r="L60" i="3"/>
  <c r="M60" i="3"/>
  <c r="L60" i="2"/>
  <c r="M60" i="2"/>
  <c r="L60" i="8"/>
  <c r="M60" i="8"/>
  <c r="L60" i="9"/>
  <c r="M60" i="9"/>
  <c r="L60" i="10"/>
  <c r="M60" i="10"/>
  <c r="L60" i="4"/>
  <c r="M60" i="4"/>
  <c r="L59" i="3"/>
  <c r="M59" i="3"/>
  <c r="L59" i="2"/>
  <c r="M59" i="2"/>
  <c r="L59" i="8"/>
  <c r="M59" i="8"/>
  <c r="L59" i="9"/>
  <c r="M59" i="9"/>
  <c r="L59" i="10"/>
  <c r="M59" i="10"/>
  <c r="L59" i="4"/>
  <c r="M59" i="4"/>
  <c r="L58" i="3"/>
  <c r="M58" i="3"/>
  <c r="L58" i="2"/>
  <c r="M58" i="2"/>
  <c r="L58" i="8"/>
  <c r="M58" i="8"/>
  <c r="L58" i="9"/>
  <c r="M58" i="9"/>
  <c r="L58" i="10"/>
  <c r="M58" i="10"/>
  <c r="L58" i="4"/>
  <c r="M58" i="4"/>
  <c r="L57" i="3"/>
  <c r="M57" i="3"/>
  <c r="L57" i="2"/>
  <c r="M57" i="2"/>
  <c r="L57" i="8"/>
  <c r="M57" i="8"/>
  <c r="L57" i="9"/>
  <c r="M57" i="9"/>
  <c r="L57" i="10"/>
  <c r="M57" i="10"/>
  <c r="L57" i="4"/>
  <c r="M57" i="4"/>
  <c r="L56" i="3"/>
  <c r="M56" i="3"/>
  <c r="L56" i="2"/>
  <c r="M56" i="2"/>
  <c r="L56" i="8"/>
  <c r="M56" i="8"/>
  <c r="L56" i="9"/>
  <c r="M56" i="9"/>
  <c r="L56" i="10"/>
  <c r="M56" i="10"/>
  <c r="L56" i="4"/>
  <c r="M56" i="4"/>
  <c r="L55" i="3"/>
  <c r="M55" i="3"/>
  <c r="L55" i="2"/>
  <c r="M55" i="2"/>
  <c r="L55" i="8"/>
  <c r="M55" i="8"/>
  <c r="L55" i="9"/>
  <c r="M55" i="9"/>
  <c r="L55" i="10"/>
  <c r="M55" i="10"/>
  <c r="L55" i="4"/>
  <c r="M55" i="4"/>
  <c r="L54" i="3"/>
  <c r="M54" i="3"/>
  <c r="L54" i="2"/>
  <c r="M54" i="2"/>
  <c r="L54" i="8"/>
  <c r="M54" i="8"/>
  <c r="L54" i="9"/>
  <c r="M54" i="9"/>
  <c r="L54" i="10"/>
  <c r="M54" i="10"/>
  <c r="L54" i="4"/>
  <c r="M54" i="4"/>
  <c r="L53" i="3"/>
  <c r="M53" i="3"/>
  <c r="L53" i="2"/>
  <c r="M53" i="2"/>
  <c r="L53" i="8"/>
  <c r="M53" i="8"/>
  <c r="L53" i="9"/>
  <c r="M53" i="9"/>
  <c r="L53" i="10"/>
  <c r="M53" i="10"/>
  <c r="L53" i="4"/>
  <c r="M53" i="4"/>
  <c r="L52" i="3"/>
  <c r="M52" i="3"/>
  <c r="L52" i="2"/>
  <c r="M52" i="2"/>
  <c r="L52" i="8"/>
  <c r="M52" i="8"/>
  <c r="L52" i="9"/>
  <c r="M52" i="9"/>
  <c r="L52" i="10"/>
  <c r="M52" i="10"/>
  <c r="L52" i="4"/>
  <c r="M52" i="4"/>
  <c r="L51" i="3"/>
  <c r="M51" i="3"/>
  <c r="L51" i="2"/>
  <c r="M51" i="2"/>
  <c r="L51" i="8"/>
  <c r="M51" i="8"/>
  <c r="L51" i="9"/>
  <c r="M51" i="9"/>
  <c r="L51" i="10"/>
  <c r="M51" i="10"/>
  <c r="L51" i="4"/>
  <c r="M51" i="4"/>
  <c r="L50" i="3"/>
  <c r="M50" i="3"/>
  <c r="L50" i="2"/>
  <c r="M50" i="2"/>
  <c r="L50" i="8"/>
  <c r="M50" i="8"/>
  <c r="L50" i="9"/>
  <c r="M50" i="9"/>
  <c r="L50" i="10"/>
  <c r="M50" i="10"/>
  <c r="L50" i="4"/>
  <c r="M50" i="4"/>
  <c r="L49" i="3"/>
  <c r="M49" i="3"/>
  <c r="L49" i="2"/>
  <c r="M49" i="2"/>
  <c r="L49" i="8"/>
  <c r="M49" i="8"/>
  <c r="L49" i="9"/>
  <c r="M49" i="9"/>
  <c r="L49" i="10"/>
  <c r="M49" i="10"/>
  <c r="L49" i="4"/>
  <c r="M49" i="4"/>
  <c r="L48" i="3"/>
  <c r="M48" i="3"/>
  <c r="L48" i="2"/>
  <c r="M48" i="2"/>
  <c r="L48" i="8"/>
  <c r="M48" i="8"/>
  <c r="L48" i="9"/>
  <c r="M48" i="9"/>
  <c r="L48" i="10"/>
  <c r="M48" i="10"/>
  <c r="L48" i="4"/>
  <c r="M48" i="4"/>
  <c r="L47" i="3"/>
  <c r="M47" i="3"/>
  <c r="L47" i="2"/>
  <c r="M47" i="2"/>
  <c r="L47" i="8"/>
  <c r="M47" i="8"/>
  <c r="L47" i="9"/>
  <c r="M47" i="9"/>
  <c r="L47" i="10"/>
  <c r="M47" i="10"/>
  <c r="L47" i="4"/>
  <c r="M47" i="4"/>
  <c r="L46" i="3"/>
  <c r="M46" i="3"/>
  <c r="L46" i="2"/>
  <c r="M46" i="2"/>
  <c r="L46" i="8"/>
  <c r="M46" i="8"/>
  <c r="L46" i="9"/>
  <c r="M46" i="9"/>
  <c r="L46" i="10"/>
  <c r="M46" i="10"/>
  <c r="L46" i="4"/>
  <c r="M46" i="4"/>
  <c r="L45" i="3"/>
  <c r="M45" i="3"/>
  <c r="L45" i="2"/>
  <c r="M45" i="2"/>
  <c r="L45" i="8"/>
  <c r="M45" i="8"/>
  <c r="L45" i="9"/>
  <c r="M45" i="9"/>
  <c r="L45" i="10"/>
  <c r="M45" i="10"/>
  <c r="L45" i="4"/>
  <c r="M45" i="4"/>
  <c r="L44" i="3"/>
  <c r="M44" i="3"/>
  <c r="L44" i="2"/>
  <c r="M44" i="2"/>
  <c r="L44" i="8"/>
  <c r="M44" i="8"/>
  <c r="L44" i="9"/>
  <c r="M44" i="9"/>
  <c r="L44" i="10"/>
  <c r="M44" i="10"/>
  <c r="L44" i="4"/>
  <c r="M44" i="4"/>
  <c r="L43" i="3"/>
  <c r="M43" i="3"/>
  <c r="L43" i="2"/>
  <c r="M43" i="2"/>
  <c r="L43" i="8"/>
  <c r="M43" i="8"/>
  <c r="M43" i="9"/>
  <c r="L43" i="10"/>
  <c r="M43" i="10"/>
  <c r="L43" i="4"/>
  <c r="M43" i="4"/>
  <c r="L42" i="3"/>
  <c r="M42" i="3"/>
  <c r="L42" i="2"/>
  <c r="M42" i="2"/>
  <c r="L42" i="8"/>
  <c r="M42" i="8"/>
  <c r="M42" i="9"/>
  <c r="L42" i="10"/>
  <c r="M42" i="10"/>
  <c r="L42" i="4"/>
  <c r="M42" i="4"/>
  <c r="L41" i="3"/>
  <c r="M41" i="3"/>
  <c r="L41" i="2"/>
  <c r="M41" i="2"/>
  <c r="L41" i="8"/>
  <c r="M41" i="8"/>
  <c r="M41" i="9"/>
  <c r="L41" i="10"/>
  <c r="M41" i="10"/>
  <c r="L41" i="4"/>
  <c r="M41" i="4"/>
  <c r="L40" i="3"/>
  <c r="M40" i="3"/>
  <c r="L40" i="2"/>
  <c r="M40" i="2"/>
  <c r="L40" i="8"/>
  <c r="M40" i="8"/>
  <c r="M40" i="9"/>
  <c r="L40" i="10"/>
  <c r="M40" i="10"/>
  <c r="L40" i="4"/>
  <c r="M40" i="4"/>
  <c r="L39" i="3"/>
  <c r="M39" i="3"/>
  <c r="L39" i="2"/>
  <c r="M39" i="2"/>
  <c r="L39" i="8"/>
  <c r="M39" i="8"/>
  <c r="M39" i="9"/>
  <c r="L39" i="10"/>
  <c r="M39" i="10"/>
  <c r="L39" i="4"/>
  <c r="M39" i="4"/>
  <c r="L38" i="3"/>
  <c r="M38" i="3"/>
  <c r="L38" i="2"/>
  <c r="M38" i="2"/>
  <c r="L38" i="8"/>
  <c r="M38" i="8"/>
  <c r="M38" i="9"/>
  <c r="L38" i="10"/>
  <c r="M38" i="10"/>
  <c r="L38" i="4"/>
  <c r="M38" i="4"/>
  <c r="L37" i="3"/>
  <c r="M37" i="3"/>
  <c r="L37" i="2"/>
  <c r="M37" i="2"/>
  <c r="L37" i="8"/>
  <c r="M37" i="8"/>
  <c r="M37" i="9"/>
  <c r="L37" i="10"/>
  <c r="M37" i="10"/>
  <c r="L37" i="4"/>
  <c r="M37" i="4"/>
  <c r="L36" i="3"/>
  <c r="M36" i="3"/>
  <c r="L36" i="2"/>
  <c r="M36" i="2"/>
  <c r="L36" i="8"/>
  <c r="M36" i="8"/>
  <c r="M36" i="9"/>
  <c r="L36" i="10"/>
  <c r="M36" i="10"/>
  <c r="L36" i="4"/>
  <c r="M36" i="4"/>
  <c r="L35" i="3"/>
  <c r="M35" i="3"/>
  <c r="L35" i="2"/>
  <c r="M35" i="2"/>
  <c r="L35" i="8"/>
  <c r="M35" i="8"/>
  <c r="M35" i="9"/>
  <c r="L35" i="10"/>
  <c r="M35" i="10"/>
  <c r="L35" i="4"/>
  <c r="M35" i="4"/>
  <c r="L34" i="3"/>
  <c r="M34" i="3"/>
  <c r="L34" i="2"/>
  <c r="M34" i="2"/>
  <c r="L34" i="8"/>
  <c r="M34" i="8"/>
  <c r="M34" i="9"/>
  <c r="L34" i="10"/>
  <c r="M34" i="10"/>
  <c r="L34" i="4"/>
  <c r="M34" i="4"/>
  <c r="L33" i="3"/>
  <c r="M33" i="3"/>
  <c r="L33" i="2"/>
  <c r="M33" i="2"/>
  <c r="L33" i="8"/>
  <c r="M33" i="8"/>
  <c r="M33" i="9"/>
  <c r="L33" i="10"/>
  <c r="M33" i="10"/>
  <c r="L33" i="4"/>
  <c r="M33" i="4"/>
  <c r="L32" i="3"/>
  <c r="M32" i="3"/>
  <c r="L32" i="2"/>
  <c r="M32" i="2"/>
  <c r="L32" i="8"/>
  <c r="M32" i="8"/>
  <c r="M32" i="9"/>
  <c r="L32" i="10"/>
  <c r="M32" i="10"/>
  <c r="L32" i="4"/>
  <c r="M32" i="4"/>
  <c r="L31" i="3"/>
  <c r="M31" i="3"/>
  <c r="L31" i="2"/>
  <c r="M31" i="2"/>
  <c r="L31" i="8"/>
  <c r="M31" i="8"/>
  <c r="M31" i="9"/>
  <c r="L31" i="10"/>
  <c r="M31" i="10"/>
  <c r="L31" i="4"/>
  <c r="M31" i="4"/>
  <c r="L30" i="3"/>
  <c r="M30" i="3"/>
  <c r="L30" i="2"/>
  <c r="M30" i="2"/>
  <c r="L30" i="8"/>
  <c r="M30" i="8"/>
  <c r="M30" i="9"/>
  <c r="L30" i="10"/>
  <c r="M30" i="10"/>
  <c r="L30" i="4"/>
  <c r="M30" i="4"/>
  <c r="L29" i="3"/>
  <c r="M29" i="3"/>
  <c r="L29" i="2"/>
  <c r="M29" i="2"/>
  <c r="L29" i="8"/>
  <c r="M29" i="8"/>
  <c r="M29" i="9"/>
  <c r="L29" i="10"/>
  <c r="M29" i="10"/>
  <c r="L29" i="4"/>
  <c r="M29" i="4"/>
  <c r="L28" i="3"/>
  <c r="M28" i="3"/>
  <c r="L28" i="2"/>
  <c r="M28" i="2"/>
  <c r="L28" i="8"/>
  <c r="M28" i="8"/>
  <c r="M28" i="9"/>
  <c r="L28" i="10"/>
  <c r="M28" i="10"/>
  <c r="L28" i="4"/>
  <c r="M28" i="4"/>
  <c r="L27" i="3"/>
  <c r="M27" i="3"/>
  <c r="L27" i="2"/>
  <c r="M27" i="2"/>
  <c r="L27" i="8"/>
  <c r="M27" i="8"/>
  <c r="M27" i="9"/>
  <c r="L27" i="10"/>
  <c r="M27" i="10"/>
  <c r="L27" i="4"/>
  <c r="M27" i="4"/>
  <c r="L26" i="3"/>
  <c r="M26" i="3"/>
  <c r="L26" i="2"/>
  <c r="M26" i="2"/>
  <c r="L26" i="8"/>
  <c r="M26" i="8"/>
  <c r="M26" i="9"/>
  <c r="L26" i="10"/>
  <c r="M26" i="10"/>
  <c r="L26" i="4"/>
  <c r="M26" i="4"/>
  <c r="L25" i="3"/>
  <c r="M25" i="3"/>
  <c r="L25" i="2"/>
  <c r="M25" i="2"/>
  <c r="L25" i="8"/>
  <c r="M25" i="8"/>
  <c r="M25" i="9"/>
  <c r="L25" i="10"/>
  <c r="M25" i="10"/>
  <c r="L25" i="4"/>
  <c r="M25" i="4"/>
  <c r="L24" i="3"/>
  <c r="M24" i="3"/>
  <c r="L24" i="2"/>
  <c r="M24" i="2"/>
  <c r="L24" i="8"/>
  <c r="M24" i="8"/>
  <c r="L24" i="9"/>
  <c r="M24" i="9"/>
  <c r="L24" i="10"/>
  <c r="M24" i="10"/>
  <c r="L24" i="4"/>
  <c r="M24" i="4"/>
  <c r="L23" i="3"/>
  <c r="M23" i="3"/>
  <c r="L23" i="2"/>
  <c r="M23" i="2"/>
  <c r="L23" i="8"/>
  <c r="M23" i="8"/>
  <c r="L23" i="9"/>
  <c r="M23" i="9"/>
  <c r="L23" i="10"/>
  <c r="M23" i="10"/>
  <c r="L23" i="4"/>
  <c r="M23" i="4"/>
  <c r="L22" i="3"/>
  <c r="M22" i="3"/>
  <c r="L22" i="2"/>
  <c r="M22" i="2"/>
  <c r="L22" i="8"/>
  <c r="M22" i="8"/>
  <c r="L22" i="9"/>
  <c r="M22" i="9"/>
  <c r="L22" i="10"/>
  <c r="M22" i="10"/>
  <c r="L22" i="4"/>
  <c r="M22" i="4"/>
  <c r="L21" i="3"/>
  <c r="M21" i="3"/>
  <c r="L21" i="2"/>
  <c r="M21" i="2"/>
  <c r="L21" i="8"/>
  <c r="M21" i="8"/>
  <c r="L21" i="9"/>
  <c r="M21" i="9"/>
  <c r="L21" i="10"/>
  <c r="M21" i="10"/>
  <c r="L21" i="4"/>
  <c r="M21" i="4"/>
  <c r="L20" i="3"/>
  <c r="M20" i="3"/>
  <c r="L20" i="2"/>
  <c r="M20" i="2"/>
  <c r="L20" i="8"/>
  <c r="M20" i="8"/>
  <c r="L20" i="9"/>
  <c r="M20" i="9"/>
  <c r="L20" i="10"/>
  <c r="M20" i="10"/>
  <c r="L20" i="4"/>
  <c r="M20" i="4"/>
  <c r="L19" i="3"/>
  <c r="M19" i="3"/>
  <c r="L19" i="2"/>
  <c r="M19" i="2"/>
  <c r="L19" i="8"/>
  <c r="M19" i="8"/>
  <c r="L19" i="9"/>
  <c r="M19" i="9"/>
  <c r="L19" i="10"/>
  <c r="M19" i="10"/>
  <c r="L19" i="4"/>
  <c r="M19" i="4"/>
  <c r="L18" i="3"/>
  <c r="M18" i="3"/>
  <c r="L18" i="2"/>
  <c r="M18" i="2"/>
  <c r="L18" i="8"/>
  <c r="M18" i="8"/>
  <c r="L18" i="9"/>
  <c r="M18" i="9"/>
  <c r="L18" i="10"/>
  <c r="M18" i="10"/>
  <c r="L18" i="4"/>
  <c r="M18" i="4"/>
  <c r="L17" i="3"/>
  <c r="M17" i="3"/>
  <c r="L17" i="2"/>
  <c r="M17" i="2"/>
  <c r="L17" i="8"/>
  <c r="M17" i="8"/>
  <c r="L17" i="9"/>
  <c r="M17" i="9"/>
  <c r="L17" i="10"/>
  <c r="M17" i="10"/>
  <c r="L17" i="4"/>
  <c r="M17" i="4"/>
  <c r="L16" i="3"/>
  <c r="M16" i="3"/>
  <c r="L16" i="2"/>
  <c r="M16" i="2"/>
  <c r="L16" i="8"/>
  <c r="M16" i="8"/>
  <c r="L16" i="9"/>
  <c r="M16" i="9"/>
  <c r="L16" i="10"/>
  <c r="M16" i="10"/>
  <c r="L16" i="4"/>
  <c r="M16" i="4"/>
  <c r="L15" i="3"/>
  <c r="M15" i="3"/>
  <c r="L15" i="2"/>
  <c r="M15" i="2"/>
  <c r="L15" i="8"/>
  <c r="M15" i="8"/>
  <c r="L15" i="9"/>
  <c r="M15" i="9"/>
  <c r="L15" i="10"/>
  <c r="M15" i="10"/>
  <c r="L15" i="4"/>
  <c r="M15" i="4"/>
  <c r="L14" i="3"/>
  <c r="M14" i="3"/>
  <c r="L14" i="2"/>
  <c r="M14" i="2"/>
  <c r="L14" i="8"/>
  <c r="M14" i="8"/>
  <c r="L14" i="9"/>
  <c r="M14" i="9"/>
  <c r="L14" i="10"/>
  <c r="M14" i="10"/>
  <c r="L14" i="4"/>
  <c r="M14" i="4"/>
  <c r="L13" i="3"/>
  <c r="M13" i="3"/>
  <c r="L13" i="2"/>
  <c r="M13" i="2"/>
  <c r="L13" i="8"/>
  <c r="M13" i="8"/>
  <c r="L13" i="9"/>
  <c r="M13" i="9"/>
  <c r="L13" i="10"/>
  <c r="M13" i="10"/>
  <c r="L13" i="4"/>
  <c r="M13" i="4"/>
  <c r="L12" i="3"/>
  <c r="M12" i="3"/>
  <c r="L12" i="2"/>
  <c r="M12" i="2"/>
  <c r="L12" i="8"/>
  <c r="M12" i="8"/>
  <c r="L12" i="9"/>
  <c r="M12" i="9"/>
  <c r="L12" i="10"/>
  <c r="M12" i="10"/>
  <c r="L12" i="4"/>
  <c r="M12" i="4"/>
  <c r="L11" i="3"/>
  <c r="M11" i="3"/>
  <c r="L11" i="2"/>
  <c r="M11" i="2"/>
  <c r="L11" i="8"/>
  <c r="M11" i="8"/>
  <c r="L11" i="9"/>
  <c r="M11" i="9"/>
  <c r="L11" i="10"/>
  <c r="M11" i="10"/>
  <c r="L11" i="4"/>
  <c r="M11" i="4"/>
  <c r="L10" i="3"/>
  <c r="M10" i="3"/>
  <c r="L10" i="2"/>
  <c r="M10" i="2"/>
  <c r="L10" i="8"/>
  <c r="M10" i="8"/>
  <c r="L10" i="9"/>
  <c r="M10" i="9"/>
  <c r="L10" i="10"/>
  <c r="M10" i="10"/>
  <c r="L10" i="4"/>
  <c r="M10" i="4"/>
  <c r="L9" i="3"/>
  <c r="M9" i="3"/>
  <c r="L9" i="2"/>
  <c r="M9" i="2"/>
  <c r="L9" i="8"/>
  <c r="M9" i="8"/>
  <c r="L9" i="9"/>
  <c r="M9" i="9"/>
  <c r="L9" i="10"/>
  <c r="M9" i="10"/>
  <c r="L9" i="4"/>
  <c r="M9" i="4"/>
  <c r="L8" i="3"/>
  <c r="M8" i="3"/>
  <c r="L8" i="2"/>
  <c r="M8" i="2"/>
  <c r="L8" i="8"/>
  <c r="M8" i="8"/>
  <c r="L8" i="9"/>
  <c r="M8" i="9"/>
  <c r="L8" i="10"/>
  <c r="M8" i="10"/>
  <c r="L8" i="4"/>
  <c r="M8" i="4"/>
  <c r="L7" i="3"/>
  <c r="M7" i="3"/>
  <c r="L7" i="2"/>
  <c r="M7" i="2"/>
  <c r="L7" i="8"/>
  <c r="M7" i="8"/>
  <c r="L7" i="9"/>
  <c r="M7" i="9"/>
  <c r="L7" i="10"/>
  <c r="M7" i="10"/>
  <c r="L7" i="4"/>
  <c r="M7" i="4"/>
  <c r="L6" i="3"/>
  <c r="M6" i="3"/>
  <c r="L6" i="2"/>
  <c r="M6" i="2"/>
  <c r="L6" i="8"/>
  <c r="M6" i="8"/>
  <c r="L6" i="9"/>
  <c r="M6" i="9"/>
  <c r="L6" i="10"/>
  <c r="M6" i="10"/>
  <c r="L6" i="4"/>
  <c r="M6" i="4"/>
  <c r="L5" i="3"/>
  <c r="M5" i="3"/>
  <c r="L5" i="2"/>
  <c r="M5" i="2"/>
  <c r="L5" i="8"/>
  <c r="M5" i="8"/>
  <c r="L5" i="9"/>
  <c r="M5" i="9"/>
  <c r="L5" i="10"/>
  <c r="M5" i="10"/>
  <c r="L5" i="4"/>
  <c r="M5" i="4"/>
  <c r="L3" i="3"/>
  <c r="M3" i="3"/>
  <c r="L3" i="2"/>
  <c r="M3" i="2"/>
  <c r="L3" i="8"/>
  <c r="M3" i="8"/>
  <c r="L3" i="9"/>
  <c r="M3" i="9"/>
  <c r="L3" i="10"/>
  <c r="M3" i="10"/>
  <c r="L3" i="4"/>
  <c r="M3" i="4"/>
  <c r="L4" i="12"/>
  <c r="M4" i="12"/>
  <c r="L4" i="11"/>
  <c r="M4" i="11"/>
  <c r="C6" i="7"/>
  <c r="AE6" i="7"/>
  <c r="S6" i="7"/>
  <c r="O6" i="7"/>
  <c r="AT11" i="7"/>
  <c r="L4" i="10"/>
  <c r="M4" i="10"/>
  <c r="L4" i="9"/>
  <c r="M4" i="9"/>
  <c r="AH171" i="7"/>
  <c r="AH170" i="7"/>
  <c r="AH169" i="7"/>
  <c r="AH168" i="7"/>
  <c r="AH167" i="7"/>
  <c r="AH166" i="7"/>
  <c r="AH165" i="7"/>
  <c r="AH164" i="7"/>
  <c r="AH163" i="7"/>
  <c r="AH162" i="7"/>
  <c r="AH161" i="7"/>
  <c r="AH160" i="7"/>
  <c r="AH159" i="7"/>
  <c r="AH158" i="7"/>
  <c r="AH157" i="7"/>
  <c r="AH156" i="7"/>
  <c r="AH155" i="7"/>
  <c r="AH154" i="7"/>
  <c r="AH153" i="7"/>
  <c r="AH152" i="7"/>
  <c r="AH151" i="7"/>
  <c r="AH150" i="7"/>
  <c r="AH149" i="7"/>
  <c r="AH148" i="7"/>
  <c r="AH147" i="7"/>
  <c r="AH146" i="7"/>
  <c r="AH145" i="7"/>
  <c r="AH144" i="7"/>
  <c r="AH143" i="7"/>
  <c r="AH142" i="7"/>
  <c r="AH141" i="7"/>
  <c r="AH140" i="7"/>
  <c r="AH139" i="7"/>
  <c r="AH138" i="7"/>
  <c r="AH137" i="7"/>
  <c r="AH136" i="7"/>
  <c r="AH135" i="7"/>
  <c r="AH134" i="7"/>
  <c r="AH133" i="7"/>
  <c r="AH132" i="7"/>
  <c r="AH131" i="7"/>
  <c r="AH130" i="7"/>
  <c r="AH129" i="7"/>
  <c r="AH128" i="7"/>
  <c r="AH127" i="7"/>
  <c r="AH126" i="7"/>
  <c r="AH125" i="7"/>
  <c r="AH124" i="7"/>
  <c r="AH123" i="7"/>
  <c r="AH122" i="7"/>
  <c r="AH121" i="7"/>
  <c r="AH120" i="7"/>
  <c r="AH119" i="7"/>
  <c r="AH118" i="7"/>
  <c r="AH117" i="7"/>
  <c r="AH116" i="7"/>
  <c r="AH115" i="7"/>
  <c r="AH114" i="7"/>
  <c r="AH113" i="7"/>
  <c r="AH112" i="7"/>
  <c r="AH111" i="7"/>
  <c r="AH110" i="7"/>
  <c r="AH109" i="7"/>
  <c r="AH108" i="7"/>
  <c r="AH107" i="7"/>
  <c r="AH106" i="7"/>
  <c r="AH105" i="7"/>
  <c r="AH104" i="7"/>
  <c r="AH103" i="7"/>
  <c r="AH102" i="7"/>
  <c r="AH101" i="7"/>
  <c r="AH100" i="7"/>
  <c r="AH99" i="7"/>
  <c r="AH98" i="7"/>
  <c r="AH97" i="7"/>
  <c r="AH96" i="7"/>
  <c r="AH95" i="7"/>
  <c r="AH94" i="7"/>
  <c r="AH93" i="7"/>
  <c r="AH92" i="7"/>
  <c r="AH91" i="7"/>
  <c r="AH90" i="7"/>
  <c r="AH89" i="7"/>
  <c r="AH88" i="7"/>
  <c r="AH87" i="7"/>
  <c r="AH86" i="7"/>
  <c r="AH85" i="7"/>
  <c r="AH84" i="7"/>
  <c r="AH83" i="7"/>
  <c r="AH82" i="7"/>
  <c r="AH81" i="7"/>
  <c r="AH80" i="7"/>
  <c r="AH79" i="7"/>
  <c r="AH78" i="7"/>
  <c r="AH77" i="7"/>
  <c r="AH76" i="7"/>
  <c r="AH75" i="7"/>
  <c r="AH74" i="7"/>
  <c r="AH73" i="7"/>
  <c r="AH72" i="7"/>
  <c r="AH71" i="7"/>
  <c r="AH70" i="7"/>
  <c r="AH69" i="7"/>
  <c r="AH68" i="7"/>
  <c r="AH67" i="7"/>
  <c r="AH66" i="7"/>
  <c r="AH65" i="7"/>
  <c r="AH64" i="7"/>
  <c r="AH63" i="7"/>
  <c r="AH62" i="7"/>
  <c r="AH61" i="7"/>
  <c r="AH60" i="7"/>
  <c r="AH59" i="7"/>
  <c r="AH58" i="7"/>
  <c r="AH57" i="7"/>
  <c r="AH56" i="7"/>
  <c r="AH55" i="7"/>
  <c r="AH54" i="7"/>
  <c r="AH53" i="7"/>
  <c r="AH52" i="7"/>
  <c r="AH51" i="7"/>
  <c r="AH50" i="7"/>
  <c r="AH49" i="7"/>
  <c r="AH48" i="7"/>
  <c r="AH47" i="7"/>
  <c r="AH46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L4" i="3"/>
  <c r="AH5" i="7"/>
  <c r="AH4" i="7"/>
  <c r="L4" i="8"/>
  <c r="M4" i="8"/>
  <c r="B10" i="4"/>
  <c r="L4" i="4"/>
  <c r="L4" i="2"/>
  <c r="M4" i="4"/>
  <c r="B10" i="3"/>
  <c r="M4" i="3"/>
  <c r="M4" i="2"/>
  <c r="B14" i="4" l="1"/>
  <c r="B11" i="4"/>
  <c r="B18" i="4" s="1"/>
  <c r="B15" i="4"/>
  <c r="B17" i="10"/>
  <c r="B10" i="10"/>
  <c r="B14" i="10"/>
  <c r="B17" i="9"/>
  <c r="B11" i="3"/>
  <c r="B16" i="3" s="1"/>
  <c r="B15" i="3"/>
  <c r="B13" i="3"/>
  <c r="B14" i="3"/>
  <c r="B10" i="2"/>
  <c r="B18" i="2" s="1"/>
  <c r="B17" i="3"/>
  <c r="B18" i="3"/>
  <c r="B15" i="12"/>
  <c r="B13" i="12"/>
  <c r="B16" i="12"/>
  <c r="B18" i="12"/>
  <c r="B24" i="12" s="1"/>
  <c r="B10" i="11"/>
  <c r="B17" i="8"/>
  <c r="G6" i="7"/>
  <c r="B18" i="8"/>
  <c r="B15" i="8"/>
  <c r="B13" i="8"/>
  <c r="B16" i="8"/>
  <c r="B23" i="8" s="1"/>
  <c r="B14" i="8"/>
  <c r="B10" i="9"/>
  <c r="B18" i="9" s="1"/>
  <c r="B18" i="10" l="1"/>
  <c r="B15" i="10"/>
  <c r="B13" i="10"/>
  <c r="B16" i="10"/>
  <c r="B21" i="10" s="1"/>
  <c r="B21" i="12"/>
  <c r="B23" i="12"/>
  <c r="B21" i="3"/>
  <c r="B16" i="2"/>
  <c r="B22" i="2" s="1"/>
  <c r="B28" i="2" s="1"/>
  <c r="B15" i="2"/>
  <c r="B20" i="12"/>
  <c r="B20" i="3"/>
  <c r="B22" i="3"/>
  <c r="B28" i="3" s="1"/>
  <c r="B13" i="11"/>
  <c r="B16" i="11"/>
  <c r="B15" i="11"/>
  <c r="B18" i="11"/>
  <c r="B13" i="2"/>
  <c r="B16" i="4"/>
  <c r="B23" i="4" s="1"/>
  <c r="B37" i="12"/>
  <c r="B41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B22" i="12"/>
  <c r="B28" i="12" s="1"/>
  <c r="B24" i="3"/>
  <c r="B23" i="3"/>
  <c r="B13" i="4"/>
  <c r="B21" i="8"/>
  <c r="B20" i="8"/>
  <c r="B24" i="8"/>
  <c r="B41" i="8" s="1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B36" i="8"/>
  <c r="B22" i="8"/>
  <c r="B28" i="8" s="1"/>
  <c r="B16" i="9"/>
  <c r="B23" i="9" s="1"/>
  <c r="B15" i="9"/>
  <c r="B22" i="9" s="1"/>
  <c r="B28" i="9" s="1"/>
  <c r="B13" i="9"/>
  <c r="B20" i="2" l="1"/>
  <c r="B26" i="2" s="1"/>
  <c r="B23" i="2"/>
  <c r="B24" i="2"/>
  <c r="B37" i="2" s="1"/>
  <c r="B21" i="2"/>
  <c r="B27" i="2" s="1"/>
  <c r="B27" i="10"/>
  <c r="B24" i="4"/>
  <c r="B27" i="3"/>
  <c r="B30" i="3"/>
  <c r="B38" i="4"/>
  <c r="B40" i="4" s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B36" i="4"/>
  <c r="B36" i="12"/>
  <c r="B39" i="12" s="1"/>
  <c r="H3" i="12" s="1"/>
  <c r="B38" i="12"/>
  <c r="B40" i="12" s="1"/>
  <c r="I3" i="12" s="1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I101" i="12" s="1"/>
  <c r="I102" i="12" s="1"/>
  <c r="I103" i="12" s="1"/>
  <c r="I104" i="12" s="1"/>
  <c r="I105" i="12" s="1"/>
  <c r="I106" i="12" s="1"/>
  <c r="I107" i="12" s="1"/>
  <c r="I108" i="12" s="1"/>
  <c r="I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I170" i="12" s="1"/>
  <c r="B22" i="4"/>
  <c r="B28" i="4" s="1"/>
  <c r="B30" i="12"/>
  <c r="B27" i="12"/>
  <c r="B20" i="4"/>
  <c r="B24" i="11"/>
  <c r="B26" i="3"/>
  <c r="B29" i="3"/>
  <c r="B31" i="3"/>
  <c r="B34" i="3" s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B21" i="9"/>
  <c r="B38" i="3"/>
  <c r="B40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B36" i="3"/>
  <c r="B22" i="11"/>
  <c r="B28" i="11" s="1"/>
  <c r="B26" i="12"/>
  <c r="B29" i="12"/>
  <c r="B31" i="12"/>
  <c r="B34" i="12" s="1"/>
  <c r="G3" i="12" s="1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B20" i="10"/>
  <c r="B24" i="9"/>
  <c r="B37" i="3"/>
  <c r="B41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B21" i="11"/>
  <c r="B23" i="11"/>
  <c r="B22" i="10"/>
  <c r="B28" i="10" s="1"/>
  <c r="B20" i="9"/>
  <c r="B26" i="9" s="1"/>
  <c r="B20" i="11"/>
  <c r="B24" i="10"/>
  <c r="B21" i="4"/>
  <c r="B23" i="10"/>
  <c r="B31" i="8"/>
  <c r="B34" i="8" s="1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B37" i="8"/>
  <c r="B26" i="8"/>
  <c r="B38" i="8"/>
  <c r="B40" i="8" s="1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B39" i="8"/>
  <c r="H3" i="8" s="1"/>
  <c r="B31" i="2"/>
  <c r="B34" i="2" s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B29" i="8"/>
  <c r="B27" i="8"/>
  <c r="B32" i="8" s="1"/>
  <c r="E3" i="8" s="1"/>
  <c r="E4" i="8" s="1"/>
  <c r="H4" i="8"/>
  <c r="O3" i="8"/>
  <c r="B30" i="8"/>
  <c r="B33" i="8" s="1"/>
  <c r="F3" i="8" s="1"/>
  <c r="B31" i="9"/>
  <c r="B34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B37" i="9"/>
  <c r="B41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B30" i="9"/>
  <c r="B27" i="9"/>
  <c r="B36" i="9"/>
  <c r="B38" i="9"/>
  <c r="B40" i="9" s="1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B32" i="2" l="1"/>
  <c r="E3" i="2" s="1"/>
  <c r="E4" i="2" s="1"/>
  <c r="B38" i="2"/>
  <c r="B40" i="2" s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B36" i="2"/>
  <c r="B39" i="2" s="1"/>
  <c r="H3" i="2" s="1"/>
  <c r="B41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B29" i="2"/>
  <c r="B30" i="2"/>
  <c r="B37" i="11"/>
  <c r="B41" i="11"/>
  <c r="J3" i="11" s="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B36" i="10"/>
  <c r="B38" i="10"/>
  <c r="B40" i="10" s="1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B39" i="3"/>
  <c r="H3" i="3" s="1"/>
  <c r="B26" i="4"/>
  <c r="B32" i="4" s="1"/>
  <c r="E3" i="4" s="1"/>
  <c r="B29" i="4"/>
  <c r="B31" i="4"/>
  <c r="B34" i="4" s="1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B30" i="4"/>
  <c r="B27" i="4"/>
  <c r="B41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B37" i="10"/>
  <c r="B30" i="11"/>
  <c r="B27" i="11"/>
  <c r="B39" i="4"/>
  <c r="H3" i="4" s="1"/>
  <c r="B26" i="11"/>
  <c r="B29" i="11"/>
  <c r="B31" i="11"/>
  <c r="B34" i="11" s="1"/>
  <c r="G3" i="11" s="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B26" i="10"/>
  <c r="B32" i="10" s="1"/>
  <c r="E3" i="10" s="1"/>
  <c r="B29" i="10"/>
  <c r="B31" i="10"/>
  <c r="B34" i="10" s="1"/>
  <c r="G3" i="10" s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B37" i="4"/>
  <c r="B41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B29" i="9"/>
  <c r="B33" i="9" s="1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B33" i="12"/>
  <c r="F3" i="12" s="1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F152" i="12" s="1"/>
  <c r="F153" i="12" s="1"/>
  <c r="F154" i="12" s="1"/>
  <c r="F155" i="12" s="1"/>
  <c r="F156" i="12" s="1"/>
  <c r="F157" i="12" s="1"/>
  <c r="F158" i="12" s="1"/>
  <c r="F159" i="12" s="1"/>
  <c r="F160" i="12" s="1"/>
  <c r="F161" i="12" s="1"/>
  <c r="F162" i="12" s="1"/>
  <c r="F163" i="12" s="1"/>
  <c r="F164" i="12" s="1"/>
  <c r="F165" i="12" s="1"/>
  <c r="F166" i="12" s="1"/>
  <c r="F167" i="12" s="1"/>
  <c r="F168" i="12" s="1"/>
  <c r="F169" i="12" s="1"/>
  <c r="F170" i="12" s="1"/>
  <c r="B33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B38" i="11"/>
  <c r="B40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B36" i="11"/>
  <c r="B39" i="11" s="1"/>
  <c r="H3" i="11" s="1"/>
  <c r="B32" i="12"/>
  <c r="E3" i="12" s="1"/>
  <c r="B32" i="3"/>
  <c r="E3" i="3" s="1"/>
  <c r="H4" i="12"/>
  <c r="O3" i="12"/>
  <c r="B30" i="10"/>
  <c r="H4" i="2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N3" i="8"/>
  <c r="P3" i="8" s="1"/>
  <c r="Q3" i="8" s="1"/>
  <c r="AK4" i="7" s="1"/>
  <c r="H5" i="8"/>
  <c r="O4" i="8"/>
  <c r="E5" i="8"/>
  <c r="B39" i="9"/>
  <c r="H3" i="9" s="1"/>
  <c r="B32" i="9"/>
  <c r="E3" i="9" s="1"/>
  <c r="B32" i="11" l="1"/>
  <c r="E3" i="11" s="1"/>
  <c r="B33" i="11"/>
  <c r="F3" i="11" s="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B33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O3" i="2"/>
  <c r="H5" i="12"/>
  <c r="O4" i="12"/>
  <c r="E4" i="11"/>
  <c r="N3" i="11"/>
  <c r="E4" i="3"/>
  <c r="N3" i="3"/>
  <c r="P3" i="3" s="1"/>
  <c r="Q3" i="3" s="1"/>
  <c r="AI4" i="7" s="1"/>
  <c r="H4" i="4"/>
  <c r="O3" i="4"/>
  <c r="E4" i="12"/>
  <c r="N3" i="12"/>
  <c r="P3" i="12" s="1"/>
  <c r="Q3" i="12" s="1"/>
  <c r="AO4" i="7" s="1"/>
  <c r="E4" i="4"/>
  <c r="H4" i="3"/>
  <c r="O3" i="3"/>
  <c r="B33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H4" i="11"/>
  <c r="O3" i="11"/>
  <c r="B33" i="10"/>
  <c r="F3" i="10" s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E4" i="10"/>
  <c r="N3" i="10"/>
  <c r="B39" i="10"/>
  <c r="H3" i="10" s="1"/>
  <c r="N3" i="2"/>
  <c r="N4" i="8"/>
  <c r="P4" i="8" s="1"/>
  <c r="Q4" i="8" s="1"/>
  <c r="H5" i="2"/>
  <c r="O4" i="2"/>
  <c r="E5" i="2"/>
  <c r="N4" i="2"/>
  <c r="E6" i="8"/>
  <c r="N5" i="8"/>
  <c r="H6" i="8"/>
  <c r="O5" i="8"/>
  <c r="E4" i="9"/>
  <c r="N3" i="9"/>
  <c r="H4" i="9"/>
  <c r="O3" i="9"/>
  <c r="P3" i="11" l="1"/>
  <c r="Q3" i="11" s="1"/>
  <c r="AN4" i="7" s="1"/>
  <c r="P3" i="2"/>
  <c r="Q3" i="2" s="1"/>
  <c r="AJ4" i="7" s="1"/>
  <c r="H5" i="11"/>
  <c r="O4" i="11"/>
  <c r="H5" i="4"/>
  <c r="O4" i="4"/>
  <c r="H4" i="10"/>
  <c r="O3" i="10"/>
  <c r="P3" i="10" s="1"/>
  <c r="Q3" i="10" s="1"/>
  <c r="AM4" i="7" s="1"/>
  <c r="H5" i="3"/>
  <c r="O4" i="3"/>
  <c r="E5" i="3"/>
  <c r="N4" i="3"/>
  <c r="N3" i="4"/>
  <c r="P3" i="4" s="1"/>
  <c r="Q3" i="4" s="1"/>
  <c r="AP4" i="7" s="1"/>
  <c r="E5" i="10"/>
  <c r="N4" i="10"/>
  <c r="E5" i="4"/>
  <c r="N4" i="4"/>
  <c r="P4" i="4" s="1"/>
  <c r="Q4" i="4" s="1"/>
  <c r="E5" i="11"/>
  <c r="N4" i="11"/>
  <c r="E5" i="12"/>
  <c r="N4" i="12"/>
  <c r="P4" i="12" s="1"/>
  <c r="Q4" i="12" s="1"/>
  <c r="H6" i="12"/>
  <c r="O5" i="12"/>
  <c r="P4" i="2"/>
  <c r="Q4" i="2" s="1"/>
  <c r="E6" i="2"/>
  <c r="N5" i="2"/>
  <c r="H6" i="2"/>
  <c r="O5" i="2"/>
  <c r="H7" i="8"/>
  <c r="O6" i="8"/>
  <c r="E7" i="8"/>
  <c r="N6" i="8"/>
  <c r="P5" i="8"/>
  <c r="Q5" i="8" s="1"/>
  <c r="AK6" i="7" s="1"/>
  <c r="H5" i="9"/>
  <c r="O4" i="9"/>
  <c r="P3" i="9"/>
  <c r="Q3" i="9" s="1"/>
  <c r="AL4" i="7" s="1"/>
  <c r="E5" i="9"/>
  <c r="N4" i="9"/>
  <c r="P4" i="9" s="1"/>
  <c r="Q4" i="9" s="1"/>
  <c r="P4" i="11" l="1"/>
  <c r="Q4" i="11" s="1"/>
  <c r="H6" i="3"/>
  <c r="O5" i="3"/>
  <c r="H5" i="10"/>
  <c r="O4" i="10"/>
  <c r="P4" i="10" s="1"/>
  <c r="Q4" i="10" s="1"/>
  <c r="E6" i="11"/>
  <c r="N5" i="11"/>
  <c r="E6" i="10"/>
  <c r="N5" i="10"/>
  <c r="H6" i="4"/>
  <c r="O5" i="4"/>
  <c r="E6" i="4"/>
  <c r="N5" i="4"/>
  <c r="P5" i="4" s="1"/>
  <c r="Q5" i="4" s="1"/>
  <c r="AP6" i="7" s="1"/>
  <c r="AQ4" i="7"/>
  <c r="E6" i="12"/>
  <c r="N5" i="12"/>
  <c r="P5" i="12" s="1"/>
  <c r="Q5" i="12" s="1"/>
  <c r="AO6" i="7" s="1"/>
  <c r="P4" i="3"/>
  <c r="Q4" i="3" s="1"/>
  <c r="H7" i="12"/>
  <c r="O6" i="12"/>
  <c r="E6" i="3"/>
  <c r="N5" i="3"/>
  <c r="P5" i="3" s="1"/>
  <c r="Q5" i="3" s="1"/>
  <c r="AI6" i="7" s="1"/>
  <c r="H6" i="11"/>
  <c r="O5" i="11"/>
  <c r="H7" i="2"/>
  <c r="O6" i="2"/>
  <c r="P5" i="2"/>
  <c r="Q5" i="2" s="1"/>
  <c r="AJ6" i="7" s="1"/>
  <c r="E7" i="2"/>
  <c r="N6" i="2"/>
  <c r="P6" i="8"/>
  <c r="Q6" i="8" s="1"/>
  <c r="AK7" i="7" s="1"/>
  <c r="E8" i="8"/>
  <c r="N7" i="8"/>
  <c r="H8" i="8"/>
  <c r="O7" i="8"/>
  <c r="E6" i="9"/>
  <c r="N5" i="9"/>
  <c r="H6" i="9"/>
  <c r="O5" i="9"/>
  <c r="E7" i="11" l="1"/>
  <c r="N6" i="11"/>
  <c r="E7" i="10"/>
  <c r="N6" i="10"/>
  <c r="P5" i="11"/>
  <c r="Q5" i="11" s="1"/>
  <c r="AN6" i="7" s="1"/>
  <c r="E7" i="3"/>
  <c r="N6" i="3"/>
  <c r="E7" i="4"/>
  <c r="N6" i="4"/>
  <c r="H6" i="10"/>
  <c r="O5" i="10"/>
  <c r="E7" i="12"/>
  <c r="N6" i="12"/>
  <c r="P6" i="12" s="1"/>
  <c r="Q6" i="12" s="1"/>
  <c r="AO7" i="7" s="1"/>
  <c r="H8" i="12"/>
  <c r="O7" i="12"/>
  <c r="H7" i="4"/>
  <c r="O6" i="4"/>
  <c r="H7" i="11"/>
  <c r="O6" i="11"/>
  <c r="P5" i="10"/>
  <c r="Q5" i="10" s="1"/>
  <c r="AM6" i="7" s="1"/>
  <c r="H7" i="3"/>
  <c r="O6" i="3"/>
  <c r="P6" i="2"/>
  <c r="Q6" i="2" s="1"/>
  <c r="AJ7" i="7" s="1"/>
  <c r="E8" i="2"/>
  <c r="N7" i="2"/>
  <c r="H8" i="2"/>
  <c r="O7" i="2"/>
  <c r="H9" i="8"/>
  <c r="O8" i="8"/>
  <c r="P7" i="8"/>
  <c r="Q7" i="8" s="1"/>
  <c r="AK8" i="7" s="1"/>
  <c r="E9" i="8"/>
  <c r="N8" i="8"/>
  <c r="H7" i="9"/>
  <c r="O6" i="9"/>
  <c r="P5" i="9"/>
  <c r="Q5" i="9" s="1"/>
  <c r="AL6" i="7" s="1"/>
  <c r="E7" i="9"/>
  <c r="N6" i="9"/>
  <c r="P6" i="9" s="1"/>
  <c r="Q6" i="9" s="1"/>
  <c r="AL7" i="7" s="1"/>
  <c r="H8" i="4" l="1"/>
  <c r="O7" i="4"/>
  <c r="E8" i="4"/>
  <c r="N7" i="4"/>
  <c r="P7" i="4" s="1"/>
  <c r="Q7" i="4" s="1"/>
  <c r="AP8" i="7" s="1"/>
  <c r="P6" i="3"/>
  <c r="Q6" i="3" s="1"/>
  <c r="AI7" i="7" s="1"/>
  <c r="E8" i="12"/>
  <c r="N7" i="12"/>
  <c r="P7" i="12" s="1"/>
  <c r="Q7" i="12" s="1"/>
  <c r="AO8" i="7" s="1"/>
  <c r="P6" i="10"/>
  <c r="Q6" i="10" s="1"/>
  <c r="AM7" i="7" s="1"/>
  <c r="E8" i="3"/>
  <c r="N7" i="3"/>
  <c r="AQ6" i="7"/>
  <c r="E8" i="10"/>
  <c r="N7" i="10"/>
  <c r="H8" i="11"/>
  <c r="O7" i="11"/>
  <c r="H7" i="10"/>
  <c r="O6" i="10"/>
  <c r="P6" i="11"/>
  <c r="Q6" i="11" s="1"/>
  <c r="AN7" i="7" s="1"/>
  <c r="H9" i="12"/>
  <c r="O8" i="12"/>
  <c r="H8" i="3"/>
  <c r="O7" i="3"/>
  <c r="P6" i="4"/>
  <c r="Q6" i="4" s="1"/>
  <c r="AP7" i="7" s="1"/>
  <c r="E8" i="11"/>
  <c r="N7" i="11"/>
  <c r="P8" i="8"/>
  <c r="Q8" i="8" s="1"/>
  <c r="AK9" i="7" s="1"/>
  <c r="H9" i="2"/>
  <c r="O8" i="2"/>
  <c r="P7" i="2"/>
  <c r="Q7" i="2" s="1"/>
  <c r="AJ8" i="7" s="1"/>
  <c r="E9" i="2"/>
  <c r="N8" i="2"/>
  <c r="E10" i="8"/>
  <c r="N9" i="8"/>
  <c r="H10" i="8"/>
  <c r="O9" i="8"/>
  <c r="E8" i="9"/>
  <c r="N7" i="9"/>
  <c r="H8" i="9"/>
  <c r="O7" i="9"/>
  <c r="AQ7" i="7" l="1"/>
  <c r="P8" i="2"/>
  <c r="Q8" i="2" s="1"/>
  <c r="AJ9" i="7" s="1"/>
  <c r="E9" i="11"/>
  <c r="N8" i="11"/>
  <c r="H8" i="10"/>
  <c r="O7" i="10"/>
  <c r="P7" i="10" s="1"/>
  <c r="Q7" i="10" s="1"/>
  <c r="AM8" i="7" s="1"/>
  <c r="E9" i="12"/>
  <c r="N8" i="12"/>
  <c r="P8" i="12" s="1"/>
  <c r="Q8" i="12" s="1"/>
  <c r="AO9" i="7" s="1"/>
  <c r="H9" i="11"/>
  <c r="O8" i="11"/>
  <c r="H9" i="3"/>
  <c r="O8" i="3"/>
  <c r="H10" i="12"/>
  <c r="O9" i="12"/>
  <c r="E9" i="4"/>
  <c r="N8" i="4"/>
  <c r="P8" i="4" s="1"/>
  <c r="Q8" i="4" s="1"/>
  <c r="AP9" i="7" s="1"/>
  <c r="P7" i="3"/>
  <c r="Q7" i="3" s="1"/>
  <c r="AI8" i="7" s="1"/>
  <c r="E9" i="10"/>
  <c r="N8" i="10"/>
  <c r="P7" i="11"/>
  <c r="Q7" i="11" s="1"/>
  <c r="AN8" i="7" s="1"/>
  <c r="E9" i="3"/>
  <c r="N8" i="3"/>
  <c r="P8" i="3" s="1"/>
  <c r="Q8" i="3" s="1"/>
  <c r="AI9" i="7" s="1"/>
  <c r="H9" i="4"/>
  <c r="O8" i="4"/>
  <c r="E10" i="2"/>
  <c r="N9" i="2"/>
  <c r="H10" i="2"/>
  <c r="O9" i="2"/>
  <c r="H11" i="8"/>
  <c r="O10" i="8"/>
  <c r="P9" i="8"/>
  <c r="Q9" i="8" s="1"/>
  <c r="AK10" i="7" s="1"/>
  <c r="E11" i="8"/>
  <c r="N10" i="8"/>
  <c r="H9" i="9"/>
  <c r="O8" i="9"/>
  <c r="P7" i="9"/>
  <c r="Q7" i="9" s="1"/>
  <c r="AL8" i="7" s="1"/>
  <c r="E9" i="9"/>
  <c r="N8" i="9"/>
  <c r="P8" i="9" s="1"/>
  <c r="Q8" i="9" s="1"/>
  <c r="AL9" i="7" s="1"/>
  <c r="H10" i="4" l="1"/>
  <c r="O9" i="4"/>
  <c r="E10" i="4"/>
  <c r="N9" i="4"/>
  <c r="E10" i="12"/>
  <c r="N9" i="12"/>
  <c r="P9" i="12" s="1"/>
  <c r="Q9" i="12" s="1"/>
  <c r="AO10" i="7" s="1"/>
  <c r="E10" i="3"/>
  <c r="N9" i="3"/>
  <c r="H11" i="12"/>
  <c r="O10" i="12"/>
  <c r="H9" i="10"/>
  <c r="O8" i="10"/>
  <c r="P8" i="10"/>
  <c r="Q8" i="10" s="1"/>
  <c r="AM9" i="7" s="1"/>
  <c r="H10" i="3"/>
  <c r="O9" i="3"/>
  <c r="P8" i="11"/>
  <c r="Q8" i="11" s="1"/>
  <c r="AN9" i="7" s="1"/>
  <c r="AQ8" i="7"/>
  <c r="E10" i="10"/>
  <c r="N9" i="10"/>
  <c r="E10" i="11"/>
  <c r="N9" i="11"/>
  <c r="H10" i="11"/>
  <c r="O9" i="11"/>
  <c r="H11" i="2"/>
  <c r="O10" i="2"/>
  <c r="P9" i="2"/>
  <c r="Q9" i="2" s="1"/>
  <c r="AJ10" i="7" s="1"/>
  <c r="E11" i="2"/>
  <c r="N10" i="2"/>
  <c r="P10" i="8"/>
  <c r="Q10" i="8" s="1"/>
  <c r="AK11" i="7" s="1"/>
  <c r="E12" i="8"/>
  <c r="N11" i="8"/>
  <c r="H12" i="8"/>
  <c r="O11" i="8"/>
  <c r="E10" i="9"/>
  <c r="N9" i="9"/>
  <c r="H10" i="9"/>
  <c r="O9" i="9"/>
  <c r="P9" i="11" l="1"/>
  <c r="Q9" i="11" s="1"/>
  <c r="AN10" i="7" s="1"/>
  <c r="AQ9" i="7"/>
  <c r="P10" i="2"/>
  <c r="Q10" i="2" s="1"/>
  <c r="AJ11" i="7" s="1"/>
  <c r="E11" i="3"/>
  <c r="N10" i="3"/>
  <c r="H11" i="11"/>
  <c r="O10" i="11"/>
  <c r="H11" i="3"/>
  <c r="O10" i="3"/>
  <c r="E11" i="11"/>
  <c r="N10" i="11"/>
  <c r="E11" i="12"/>
  <c r="N10" i="12"/>
  <c r="P10" i="12" s="1"/>
  <c r="Q10" i="12" s="1"/>
  <c r="AO11" i="7" s="1"/>
  <c r="H10" i="10"/>
  <c r="O9" i="10"/>
  <c r="P9" i="10" s="1"/>
  <c r="Q9" i="10" s="1"/>
  <c r="AM10" i="7" s="1"/>
  <c r="P9" i="4"/>
  <c r="Q9" i="4" s="1"/>
  <c r="AP10" i="7" s="1"/>
  <c r="E11" i="10"/>
  <c r="N10" i="10"/>
  <c r="E11" i="4"/>
  <c r="N10" i="4"/>
  <c r="H12" i="12"/>
  <c r="O11" i="12"/>
  <c r="P9" i="3"/>
  <c r="Q9" i="3" s="1"/>
  <c r="AI10" i="7" s="1"/>
  <c r="H11" i="4"/>
  <c r="O10" i="4"/>
  <c r="E12" i="2"/>
  <c r="N11" i="2"/>
  <c r="H12" i="2"/>
  <c r="O11" i="2"/>
  <c r="O12" i="8"/>
  <c r="H13" i="8"/>
  <c r="P11" i="8"/>
  <c r="Q11" i="8" s="1"/>
  <c r="AK12" i="7" s="1"/>
  <c r="E13" i="8"/>
  <c r="N12" i="8"/>
  <c r="P9" i="9"/>
  <c r="Q9" i="9" s="1"/>
  <c r="AL10" i="7" s="1"/>
  <c r="H11" i="9"/>
  <c r="O10" i="9"/>
  <c r="E11" i="9"/>
  <c r="N10" i="9"/>
  <c r="P10" i="11" l="1"/>
  <c r="Q10" i="11" s="1"/>
  <c r="AN11" i="7" s="1"/>
  <c r="E12" i="10"/>
  <c r="N11" i="10"/>
  <c r="E12" i="11"/>
  <c r="N11" i="11"/>
  <c r="H12" i="4"/>
  <c r="O11" i="4"/>
  <c r="H12" i="3"/>
  <c r="O11" i="3"/>
  <c r="H11" i="10"/>
  <c r="O10" i="10"/>
  <c r="P10" i="10" s="1"/>
  <c r="Q10" i="10" s="1"/>
  <c r="AM11" i="7" s="1"/>
  <c r="H13" i="12"/>
  <c r="O12" i="12"/>
  <c r="H12" i="11"/>
  <c r="O11" i="11"/>
  <c r="P10" i="3"/>
  <c r="Q10" i="3" s="1"/>
  <c r="AI11" i="7" s="1"/>
  <c r="P10" i="4"/>
  <c r="Q10" i="4" s="1"/>
  <c r="AP11" i="7" s="1"/>
  <c r="AQ10" i="7"/>
  <c r="E12" i="4"/>
  <c r="N11" i="4"/>
  <c r="E12" i="12"/>
  <c r="N11" i="12"/>
  <c r="P11" i="12" s="1"/>
  <c r="Q11" i="12" s="1"/>
  <c r="AO12" i="7" s="1"/>
  <c r="E12" i="3"/>
  <c r="N11" i="3"/>
  <c r="P11" i="3" s="1"/>
  <c r="Q11" i="3" s="1"/>
  <c r="AI12" i="7" s="1"/>
  <c r="H13" i="2"/>
  <c r="O12" i="2"/>
  <c r="P11" i="2"/>
  <c r="Q11" i="2" s="1"/>
  <c r="AJ12" i="7" s="1"/>
  <c r="E13" i="2"/>
  <c r="N12" i="2"/>
  <c r="P12" i="8"/>
  <c r="Q12" i="8" s="1"/>
  <c r="AK13" i="7" s="1"/>
  <c r="E14" i="8"/>
  <c r="N13" i="8"/>
  <c r="H14" i="8"/>
  <c r="O13" i="8"/>
  <c r="P10" i="9"/>
  <c r="Q10" i="9" s="1"/>
  <c r="AL11" i="7" s="1"/>
  <c r="H12" i="9"/>
  <c r="O11" i="9"/>
  <c r="E12" i="9"/>
  <c r="N11" i="9"/>
  <c r="H13" i="3" l="1"/>
  <c r="O12" i="3"/>
  <c r="E13" i="3"/>
  <c r="N12" i="3"/>
  <c r="H13" i="11"/>
  <c r="O12" i="11"/>
  <c r="H13" i="4"/>
  <c r="O12" i="4"/>
  <c r="E13" i="12"/>
  <c r="N12" i="12"/>
  <c r="P12" i="12" s="1"/>
  <c r="Q12" i="12" s="1"/>
  <c r="AO13" i="7" s="1"/>
  <c r="P11" i="11"/>
  <c r="Q11" i="11" s="1"/>
  <c r="AN12" i="7" s="1"/>
  <c r="P11" i="4"/>
  <c r="Q11" i="4" s="1"/>
  <c r="AP12" i="7" s="1"/>
  <c r="H14" i="12"/>
  <c r="O13" i="12"/>
  <c r="E13" i="11"/>
  <c r="N12" i="11"/>
  <c r="H12" i="10"/>
  <c r="O11" i="10"/>
  <c r="P11" i="10" s="1"/>
  <c r="Q11" i="10" s="1"/>
  <c r="AM12" i="7" s="1"/>
  <c r="E13" i="10"/>
  <c r="N12" i="10"/>
  <c r="AQ11" i="7"/>
  <c r="E13" i="4"/>
  <c r="N12" i="4"/>
  <c r="P12" i="4" s="1"/>
  <c r="Q12" i="4" s="1"/>
  <c r="AP13" i="7" s="1"/>
  <c r="P12" i="2"/>
  <c r="Q12" i="2" s="1"/>
  <c r="AJ13" i="7" s="1"/>
  <c r="E14" i="2"/>
  <c r="N13" i="2"/>
  <c r="H14" i="2"/>
  <c r="O13" i="2"/>
  <c r="H15" i="8"/>
  <c r="O14" i="8"/>
  <c r="P13" i="8"/>
  <c r="Q13" i="8" s="1"/>
  <c r="AK14" i="7" s="1"/>
  <c r="E15" i="8"/>
  <c r="N14" i="8"/>
  <c r="P11" i="9"/>
  <c r="Q11" i="9" s="1"/>
  <c r="AL12" i="7" s="1"/>
  <c r="E13" i="9"/>
  <c r="N12" i="9"/>
  <c r="H13" i="9"/>
  <c r="O12" i="9"/>
  <c r="P12" i="11" l="1"/>
  <c r="Q12" i="11" s="1"/>
  <c r="AN13" i="7" s="1"/>
  <c r="E14" i="4"/>
  <c r="N13" i="4"/>
  <c r="E14" i="11"/>
  <c r="N13" i="11"/>
  <c r="H14" i="4"/>
  <c r="O13" i="4"/>
  <c r="H15" i="12"/>
  <c r="O14" i="12"/>
  <c r="H14" i="11"/>
  <c r="O13" i="11"/>
  <c r="E14" i="10"/>
  <c r="N13" i="10"/>
  <c r="P12" i="3"/>
  <c r="Q12" i="3" s="1"/>
  <c r="AI13" i="7" s="1"/>
  <c r="E14" i="3"/>
  <c r="N13" i="3"/>
  <c r="H13" i="10"/>
  <c r="O12" i="10"/>
  <c r="P12" i="10" s="1"/>
  <c r="Q12" i="10" s="1"/>
  <c r="AM13" i="7" s="1"/>
  <c r="AQ12" i="7"/>
  <c r="E14" i="12"/>
  <c r="N13" i="12"/>
  <c r="P13" i="12" s="1"/>
  <c r="Q13" i="12" s="1"/>
  <c r="AO14" i="7" s="1"/>
  <c r="H14" i="3"/>
  <c r="O13" i="3"/>
  <c r="P14" i="8"/>
  <c r="Q14" i="8" s="1"/>
  <c r="AK15" i="7" s="1"/>
  <c r="P13" i="2"/>
  <c r="Q13" i="2" s="1"/>
  <c r="AJ14" i="7" s="1"/>
  <c r="H15" i="2"/>
  <c r="O14" i="2"/>
  <c r="E15" i="2"/>
  <c r="N14" i="2"/>
  <c r="E16" i="8"/>
  <c r="N15" i="8"/>
  <c r="H16" i="8"/>
  <c r="O15" i="8"/>
  <c r="H14" i="9"/>
  <c r="O13" i="9"/>
  <c r="P12" i="9"/>
  <c r="Q12" i="9" s="1"/>
  <c r="AL13" i="7" s="1"/>
  <c r="E14" i="9"/>
  <c r="N13" i="9"/>
  <c r="P13" i="11" l="1"/>
  <c r="Q13" i="11" s="1"/>
  <c r="AN14" i="7" s="1"/>
  <c r="H15" i="3"/>
  <c r="O14" i="3"/>
  <c r="E15" i="3"/>
  <c r="N14" i="3"/>
  <c r="H15" i="4"/>
  <c r="O14" i="4"/>
  <c r="E15" i="12"/>
  <c r="N14" i="12"/>
  <c r="P14" i="12" s="1"/>
  <c r="Q14" i="12" s="1"/>
  <c r="AO15" i="7" s="1"/>
  <c r="AQ13" i="7"/>
  <c r="E15" i="10"/>
  <c r="N14" i="10"/>
  <c r="E15" i="11"/>
  <c r="N14" i="11"/>
  <c r="H15" i="11"/>
  <c r="O14" i="11"/>
  <c r="P13" i="4"/>
  <c r="Q13" i="4" s="1"/>
  <c r="AP14" i="7" s="1"/>
  <c r="H14" i="10"/>
  <c r="O13" i="10"/>
  <c r="P13" i="10" s="1"/>
  <c r="Q13" i="10" s="1"/>
  <c r="AM14" i="7" s="1"/>
  <c r="E15" i="4"/>
  <c r="N14" i="4"/>
  <c r="P13" i="3"/>
  <c r="Q13" i="3" s="1"/>
  <c r="AI14" i="7" s="1"/>
  <c r="H16" i="12"/>
  <c r="O15" i="12"/>
  <c r="P14" i="2"/>
  <c r="Q14" i="2" s="1"/>
  <c r="AJ15" i="7" s="1"/>
  <c r="H16" i="2"/>
  <c r="O15" i="2"/>
  <c r="E16" i="2"/>
  <c r="N15" i="2"/>
  <c r="P15" i="8"/>
  <c r="Q15" i="8" s="1"/>
  <c r="AK16" i="7" s="1"/>
  <c r="H17" i="8"/>
  <c r="O16" i="8"/>
  <c r="E17" i="8"/>
  <c r="N16" i="8"/>
  <c r="P13" i="9"/>
  <c r="Q13" i="9" s="1"/>
  <c r="AL14" i="7" s="1"/>
  <c r="E15" i="9"/>
  <c r="N14" i="9"/>
  <c r="H15" i="9"/>
  <c r="O14" i="9"/>
  <c r="P14" i="11" l="1"/>
  <c r="Q14" i="11" s="1"/>
  <c r="AN15" i="7" s="1"/>
  <c r="AQ14" i="7"/>
  <c r="E16" i="12"/>
  <c r="N15" i="12"/>
  <c r="P15" i="12" s="1"/>
  <c r="Q15" i="12" s="1"/>
  <c r="AO16" i="7" s="1"/>
  <c r="H16" i="11"/>
  <c r="O15" i="11"/>
  <c r="H16" i="4"/>
  <c r="O15" i="4"/>
  <c r="P15" i="2"/>
  <c r="Q15" i="2" s="1"/>
  <c r="AJ16" i="7" s="1"/>
  <c r="P14" i="4"/>
  <c r="Q14" i="4" s="1"/>
  <c r="AP15" i="7" s="1"/>
  <c r="E16" i="11"/>
  <c r="N15" i="11"/>
  <c r="H17" i="12"/>
  <c r="O16" i="12"/>
  <c r="E16" i="4"/>
  <c r="N15" i="4"/>
  <c r="P15" i="4" s="1"/>
  <c r="Q15" i="4" s="1"/>
  <c r="AP16" i="7" s="1"/>
  <c r="P14" i="10"/>
  <c r="Q14" i="10" s="1"/>
  <c r="AM15" i="7" s="1"/>
  <c r="P14" i="3"/>
  <c r="Q14" i="3" s="1"/>
  <c r="AI15" i="7" s="1"/>
  <c r="E16" i="3"/>
  <c r="N15" i="3"/>
  <c r="H15" i="10"/>
  <c r="O14" i="10"/>
  <c r="E16" i="10"/>
  <c r="N15" i="10"/>
  <c r="H16" i="3"/>
  <c r="O15" i="3"/>
  <c r="P16" i="8"/>
  <c r="Q16" i="8" s="1"/>
  <c r="AK17" i="7" s="1"/>
  <c r="E17" i="2"/>
  <c r="N16" i="2"/>
  <c r="H17" i="2"/>
  <c r="O16" i="2"/>
  <c r="H18" i="8"/>
  <c r="O17" i="8"/>
  <c r="E18" i="8"/>
  <c r="N17" i="8"/>
  <c r="P14" i="9"/>
  <c r="Q14" i="9" s="1"/>
  <c r="AL15" i="7" s="1"/>
  <c r="H16" i="9"/>
  <c r="O15" i="9"/>
  <c r="E16" i="9"/>
  <c r="N15" i="9"/>
  <c r="P15" i="9" s="1"/>
  <c r="Q15" i="9" s="1"/>
  <c r="AL16" i="7" s="1"/>
  <c r="E17" i="10" l="1"/>
  <c r="N16" i="10"/>
  <c r="E17" i="4"/>
  <c r="N16" i="4"/>
  <c r="H17" i="4"/>
  <c r="O16" i="4"/>
  <c r="H16" i="10"/>
  <c r="O15" i="10"/>
  <c r="P15" i="10" s="1"/>
  <c r="Q15" i="10" s="1"/>
  <c r="AM16" i="7" s="1"/>
  <c r="H18" i="12"/>
  <c r="O17" i="12"/>
  <c r="H17" i="11"/>
  <c r="O16" i="11"/>
  <c r="AQ15" i="7"/>
  <c r="P15" i="3"/>
  <c r="Q15" i="3" s="1"/>
  <c r="AI16" i="7" s="1"/>
  <c r="P15" i="11"/>
  <c r="Q15" i="11" s="1"/>
  <c r="AN16" i="7" s="1"/>
  <c r="E17" i="3"/>
  <c r="N16" i="3"/>
  <c r="P16" i="3" s="1"/>
  <c r="Q16" i="3" s="1"/>
  <c r="AI17" i="7" s="1"/>
  <c r="E17" i="11"/>
  <c r="N16" i="11"/>
  <c r="E17" i="12"/>
  <c r="N16" i="12"/>
  <c r="P16" i="12" s="1"/>
  <c r="Q16" i="12" s="1"/>
  <c r="AO17" i="7" s="1"/>
  <c r="H17" i="3"/>
  <c r="O16" i="3"/>
  <c r="P16" i="2"/>
  <c r="Q16" i="2" s="1"/>
  <c r="AJ17" i="7" s="1"/>
  <c r="H18" i="2"/>
  <c r="O17" i="2"/>
  <c r="E18" i="2"/>
  <c r="N17" i="2"/>
  <c r="P17" i="8"/>
  <c r="Q17" i="8" s="1"/>
  <c r="AK18" i="7" s="1"/>
  <c r="E19" i="8"/>
  <c r="N18" i="8"/>
  <c r="H19" i="8"/>
  <c r="O18" i="8"/>
  <c r="H17" i="9"/>
  <c r="O16" i="9"/>
  <c r="E17" i="9"/>
  <c r="N16" i="9"/>
  <c r="P16" i="11" l="1"/>
  <c r="Q16" i="11" s="1"/>
  <c r="AN17" i="7" s="1"/>
  <c r="AQ16" i="7"/>
  <c r="H18" i="3"/>
  <c r="O17" i="3"/>
  <c r="E18" i="12"/>
  <c r="N17" i="12"/>
  <c r="P17" i="12" s="1"/>
  <c r="Q17" i="12" s="1"/>
  <c r="AO18" i="7" s="1"/>
  <c r="H18" i="4"/>
  <c r="O17" i="4"/>
  <c r="H18" i="11"/>
  <c r="O17" i="11"/>
  <c r="P16" i="4"/>
  <c r="Q16" i="4" s="1"/>
  <c r="AP17" i="7" s="1"/>
  <c r="E18" i="11"/>
  <c r="N17" i="11"/>
  <c r="E18" i="4"/>
  <c r="N17" i="4"/>
  <c r="P17" i="4" s="1"/>
  <c r="Q17" i="4" s="1"/>
  <c r="AP18" i="7" s="1"/>
  <c r="H19" i="12"/>
  <c r="O18" i="12"/>
  <c r="E18" i="3"/>
  <c r="N17" i="3"/>
  <c r="P17" i="3" s="1"/>
  <c r="Q17" i="3" s="1"/>
  <c r="AI18" i="7" s="1"/>
  <c r="E18" i="10"/>
  <c r="N17" i="10"/>
  <c r="H17" i="10"/>
  <c r="O16" i="10"/>
  <c r="P16" i="10" s="1"/>
  <c r="Q16" i="10" s="1"/>
  <c r="AM17" i="7" s="1"/>
  <c r="P17" i="2"/>
  <c r="Q17" i="2" s="1"/>
  <c r="AJ18" i="7" s="1"/>
  <c r="E19" i="2"/>
  <c r="N18" i="2"/>
  <c r="H19" i="2"/>
  <c r="O18" i="2"/>
  <c r="E20" i="8"/>
  <c r="N19" i="8"/>
  <c r="H20" i="8"/>
  <c r="O19" i="8"/>
  <c r="P18" i="8"/>
  <c r="Q18" i="8" s="1"/>
  <c r="AK19" i="7" s="1"/>
  <c r="P16" i="9"/>
  <c r="Q16" i="9" s="1"/>
  <c r="AL17" i="7" s="1"/>
  <c r="E18" i="9"/>
  <c r="N17" i="9"/>
  <c r="H18" i="9"/>
  <c r="O17" i="9"/>
  <c r="P17" i="11" l="1"/>
  <c r="Q17" i="11" s="1"/>
  <c r="AN18" i="7" s="1"/>
  <c r="H19" i="11"/>
  <c r="O18" i="11"/>
  <c r="H20" i="12"/>
  <c r="O19" i="12"/>
  <c r="H18" i="10"/>
  <c r="O17" i="10"/>
  <c r="P17" i="10" s="1"/>
  <c r="Q17" i="10" s="1"/>
  <c r="AM18" i="7" s="1"/>
  <c r="H19" i="4"/>
  <c r="O18" i="4"/>
  <c r="E19" i="12"/>
  <c r="N18" i="12"/>
  <c r="P18" i="12" s="1"/>
  <c r="Q18" i="12" s="1"/>
  <c r="AO19" i="7" s="1"/>
  <c r="E19" i="4"/>
  <c r="N18" i="4"/>
  <c r="E19" i="11"/>
  <c r="N18" i="11"/>
  <c r="AQ17" i="7"/>
  <c r="E19" i="3"/>
  <c r="N18" i="3"/>
  <c r="P18" i="3" s="1"/>
  <c r="Q18" i="3" s="1"/>
  <c r="AI19" i="7" s="1"/>
  <c r="H19" i="3"/>
  <c r="O18" i="3"/>
  <c r="E19" i="10"/>
  <c r="N18" i="10"/>
  <c r="P18" i="2"/>
  <c r="Q18" i="2" s="1"/>
  <c r="AJ19" i="7" s="1"/>
  <c r="H20" i="2"/>
  <c r="O19" i="2"/>
  <c r="E20" i="2"/>
  <c r="N19" i="2"/>
  <c r="P19" i="8"/>
  <c r="Q19" i="8" s="1"/>
  <c r="AK20" i="7" s="1"/>
  <c r="H21" i="8"/>
  <c r="O20" i="8"/>
  <c r="E21" i="8"/>
  <c r="N20" i="8"/>
  <c r="H19" i="9"/>
  <c r="O18" i="9"/>
  <c r="E19" i="9"/>
  <c r="N18" i="9"/>
  <c r="P17" i="9"/>
  <c r="Q17" i="9" s="1"/>
  <c r="AL18" i="7" s="1"/>
  <c r="P18" i="11" l="1"/>
  <c r="Q18" i="11" s="1"/>
  <c r="AN19" i="7" s="1"/>
  <c r="H20" i="4"/>
  <c r="O19" i="4"/>
  <c r="P18" i="10"/>
  <c r="Q18" i="10" s="1"/>
  <c r="AM19" i="7" s="1"/>
  <c r="AQ18" i="7"/>
  <c r="E20" i="10"/>
  <c r="N19" i="10"/>
  <c r="P18" i="4"/>
  <c r="Q18" i="4" s="1"/>
  <c r="AP19" i="7" s="1"/>
  <c r="H19" i="10"/>
  <c r="O18" i="10"/>
  <c r="E20" i="11"/>
  <c r="N19" i="11"/>
  <c r="E20" i="4"/>
  <c r="N19" i="4"/>
  <c r="P19" i="4" s="1"/>
  <c r="Q19" i="4" s="1"/>
  <c r="AP20" i="7" s="1"/>
  <c r="H21" i="12"/>
  <c r="O20" i="12"/>
  <c r="H20" i="3"/>
  <c r="O19" i="3"/>
  <c r="E20" i="12"/>
  <c r="N19" i="12"/>
  <c r="P19" i="12" s="1"/>
  <c r="Q19" i="12" s="1"/>
  <c r="AO20" i="7" s="1"/>
  <c r="E20" i="3"/>
  <c r="N19" i="3"/>
  <c r="P19" i="3" s="1"/>
  <c r="Q19" i="3" s="1"/>
  <c r="AI20" i="7" s="1"/>
  <c r="H20" i="11"/>
  <c r="O19" i="11"/>
  <c r="P19" i="2"/>
  <c r="Q19" i="2" s="1"/>
  <c r="AJ20" i="7" s="1"/>
  <c r="H21" i="2"/>
  <c r="O20" i="2"/>
  <c r="E21" i="2"/>
  <c r="N20" i="2"/>
  <c r="P20" i="8"/>
  <c r="Q20" i="8" s="1"/>
  <c r="AK21" i="7" s="1"/>
  <c r="E22" i="8"/>
  <c r="N21" i="8"/>
  <c r="H22" i="8"/>
  <c r="O21" i="8"/>
  <c r="P18" i="9"/>
  <c r="Q18" i="9" s="1"/>
  <c r="AL19" i="7" s="1"/>
  <c r="E20" i="9"/>
  <c r="N19" i="9"/>
  <c r="H20" i="9"/>
  <c r="O19" i="9"/>
  <c r="H21" i="3" l="1"/>
  <c r="O20" i="3"/>
  <c r="H20" i="10"/>
  <c r="O19" i="10"/>
  <c r="H22" i="12"/>
  <c r="O21" i="12"/>
  <c r="P19" i="10"/>
  <c r="Q19" i="10" s="1"/>
  <c r="AM20" i="7" s="1"/>
  <c r="E21" i="10"/>
  <c r="N20" i="10"/>
  <c r="E21" i="3"/>
  <c r="N20" i="3"/>
  <c r="P20" i="3" s="1"/>
  <c r="Q20" i="3" s="1"/>
  <c r="AI21" i="7" s="1"/>
  <c r="E21" i="4"/>
  <c r="N20" i="4"/>
  <c r="P19" i="11"/>
  <c r="Q19" i="11" s="1"/>
  <c r="AN20" i="7" s="1"/>
  <c r="AQ19" i="7"/>
  <c r="E21" i="12"/>
  <c r="N20" i="12"/>
  <c r="P20" i="12" s="1"/>
  <c r="Q20" i="12" s="1"/>
  <c r="AO21" i="7" s="1"/>
  <c r="E21" i="11"/>
  <c r="N20" i="11"/>
  <c r="H21" i="11"/>
  <c r="O20" i="11"/>
  <c r="H21" i="4"/>
  <c r="O20" i="4"/>
  <c r="P20" i="2"/>
  <c r="Q20" i="2" s="1"/>
  <c r="AJ21" i="7" s="1"/>
  <c r="E22" i="2"/>
  <c r="N21" i="2"/>
  <c r="H22" i="2"/>
  <c r="O21" i="2"/>
  <c r="P21" i="8"/>
  <c r="Q21" i="8" s="1"/>
  <c r="AK22" i="7" s="1"/>
  <c r="H23" i="8"/>
  <c r="O22" i="8"/>
  <c r="E23" i="8"/>
  <c r="N22" i="8"/>
  <c r="H21" i="9"/>
  <c r="O20" i="9"/>
  <c r="P19" i="9"/>
  <c r="Q19" i="9" s="1"/>
  <c r="AL20" i="7" s="1"/>
  <c r="E21" i="9"/>
  <c r="N20" i="9"/>
  <c r="P20" i="11" l="1"/>
  <c r="Q20" i="11" s="1"/>
  <c r="AN21" i="7" s="1"/>
  <c r="E22" i="12"/>
  <c r="N21" i="12"/>
  <c r="P21" i="12" s="1"/>
  <c r="Q21" i="12" s="1"/>
  <c r="AO22" i="7" s="1"/>
  <c r="E22" i="10"/>
  <c r="N21" i="10"/>
  <c r="P20" i="4"/>
  <c r="Q20" i="4" s="1"/>
  <c r="AP21" i="7" s="1"/>
  <c r="H23" i="12"/>
  <c r="O22" i="12"/>
  <c r="AQ20" i="7"/>
  <c r="H22" i="11"/>
  <c r="O21" i="11"/>
  <c r="E22" i="4"/>
  <c r="N21" i="4"/>
  <c r="H21" i="10"/>
  <c r="O20" i="10"/>
  <c r="P20" i="10" s="1"/>
  <c r="Q20" i="10" s="1"/>
  <c r="AM21" i="7" s="1"/>
  <c r="H22" i="4"/>
  <c r="O21" i="4"/>
  <c r="E22" i="11"/>
  <c r="N21" i="11"/>
  <c r="E22" i="3"/>
  <c r="N21" i="3"/>
  <c r="H22" i="3"/>
  <c r="O21" i="3"/>
  <c r="P21" i="2"/>
  <c r="Q21" i="2" s="1"/>
  <c r="AJ22" i="7" s="1"/>
  <c r="H23" i="2"/>
  <c r="O22" i="2"/>
  <c r="E23" i="2"/>
  <c r="N22" i="2"/>
  <c r="P22" i="8"/>
  <c r="Q22" i="8" s="1"/>
  <c r="AK23" i="7" s="1"/>
  <c r="E24" i="8"/>
  <c r="N23" i="8"/>
  <c r="H24" i="8"/>
  <c r="O23" i="8"/>
  <c r="P20" i="9"/>
  <c r="Q20" i="9" s="1"/>
  <c r="AL21" i="7" s="1"/>
  <c r="E22" i="9"/>
  <c r="N21" i="9"/>
  <c r="H22" i="9"/>
  <c r="O21" i="9"/>
  <c r="P21" i="11" l="1"/>
  <c r="Q21" i="11" s="1"/>
  <c r="AN22" i="7" s="1"/>
  <c r="H24" i="12"/>
  <c r="O23" i="12"/>
  <c r="H22" i="10"/>
  <c r="O21" i="10"/>
  <c r="P21" i="3"/>
  <c r="Q21" i="3" s="1"/>
  <c r="AI22" i="7" s="1"/>
  <c r="P21" i="4"/>
  <c r="Q21" i="4" s="1"/>
  <c r="AP22" i="7" s="1"/>
  <c r="P21" i="10"/>
  <c r="Q21" i="10" s="1"/>
  <c r="AM22" i="7" s="1"/>
  <c r="H23" i="4"/>
  <c r="O22" i="4"/>
  <c r="H23" i="3"/>
  <c r="O22" i="3"/>
  <c r="E23" i="3"/>
  <c r="N22" i="3"/>
  <c r="P22" i="3" s="1"/>
  <c r="Q22" i="3" s="1"/>
  <c r="AI23" i="7" s="1"/>
  <c r="E23" i="4"/>
  <c r="N22" i="4"/>
  <c r="P22" i="4" s="1"/>
  <c r="Q22" i="4" s="1"/>
  <c r="AP23" i="7" s="1"/>
  <c r="E23" i="10"/>
  <c r="N22" i="10"/>
  <c r="AQ21" i="7"/>
  <c r="E23" i="11"/>
  <c r="N22" i="11"/>
  <c r="H23" i="11"/>
  <c r="O22" i="11"/>
  <c r="E23" i="12"/>
  <c r="N22" i="12"/>
  <c r="P22" i="12" s="1"/>
  <c r="Q22" i="12" s="1"/>
  <c r="AO23" i="7" s="1"/>
  <c r="P22" i="2"/>
  <c r="Q22" i="2" s="1"/>
  <c r="AJ23" i="7" s="1"/>
  <c r="E24" i="2"/>
  <c r="N23" i="2"/>
  <c r="H24" i="2"/>
  <c r="O23" i="2"/>
  <c r="P23" i="8"/>
  <c r="Q23" i="8" s="1"/>
  <c r="AK24" i="7" s="1"/>
  <c r="H25" i="8"/>
  <c r="O24" i="8"/>
  <c r="E25" i="8"/>
  <c r="N24" i="8"/>
  <c r="H23" i="9"/>
  <c r="O22" i="9"/>
  <c r="P21" i="9"/>
  <c r="Q21" i="9" s="1"/>
  <c r="AL22" i="7" s="1"/>
  <c r="E23" i="9"/>
  <c r="N22" i="9"/>
  <c r="P22" i="9" s="1"/>
  <c r="Q22" i="9" s="1"/>
  <c r="AL23" i="7" s="1"/>
  <c r="AQ22" i="7" l="1"/>
  <c r="P22" i="11"/>
  <c r="Q22" i="11" s="1"/>
  <c r="AN23" i="7" s="1"/>
  <c r="E24" i="3"/>
  <c r="N23" i="3"/>
  <c r="E24" i="10"/>
  <c r="N23" i="10"/>
  <c r="E24" i="12"/>
  <c r="N23" i="12"/>
  <c r="P23" i="12" s="1"/>
  <c r="Q23" i="12" s="1"/>
  <c r="AO24" i="7" s="1"/>
  <c r="E24" i="11"/>
  <c r="N23" i="11"/>
  <c r="H23" i="10"/>
  <c r="O22" i="10"/>
  <c r="H24" i="3"/>
  <c r="O23" i="3"/>
  <c r="H24" i="4"/>
  <c r="O23" i="4"/>
  <c r="E24" i="4"/>
  <c r="N23" i="4"/>
  <c r="H24" i="11"/>
  <c r="O23" i="11"/>
  <c r="P22" i="10"/>
  <c r="Q22" i="10" s="1"/>
  <c r="AM23" i="7" s="1"/>
  <c r="H25" i="12"/>
  <c r="O24" i="12"/>
  <c r="P24" i="8"/>
  <c r="Q24" i="8" s="1"/>
  <c r="AK25" i="7" s="1"/>
  <c r="P23" i="2"/>
  <c r="Q23" i="2" s="1"/>
  <c r="AJ24" i="7" s="1"/>
  <c r="H25" i="2"/>
  <c r="O24" i="2"/>
  <c r="E25" i="2"/>
  <c r="N24" i="2"/>
  <c r="E26" i="8"/>
  <c r="N25" i="8"/>
  <c r="H26" i="8"/>
  <c r="O25" i="8"/>
  <c r="E24" i="9"/>
  <c r="N23" i="9"/>
  <c r="H24" i="9"/>
  <c r="O23" i="9"/>
  <c r="AQ23" i="7" l="1"/>
  <c r="H25" i="4"/>
  <c r="O24" i="4"/>
  <c r="E25" i="12"/>
  <c r="N24" i="12"/>
  <c r="P24" i="12" s="1"/>
  <c r="Q24" i="12" s="1"/>
  <c r="AO25" i="7" s="1"/>
  <c r="E25" i="10"/>
  <c r="N24" i="10"/>
  <c r="P23" i="3"/>
  <c r="Q23" i="3" s="1"/>
  <c r="AI24" i="7" s="1"/>
  <c r="H26" i="12"/>
  <c r="O25" i="12"/>
  <c r="H25" i="3"/>
  <c r="O24" i="3"/>
  <c r="H25" i="11"/>
  <c r="O24" i="11"/>
  <c r="H24" i="10"/>
  <c r="O23" i="10"/>
  <c r="P23" i="10" s="1"/>
  <c r="Q23" i="10" s="1"/>
  <c r="AM24" i="7" s="1"/>
  <c r="E25" i="3"/>
  <c r="N24" i="3"/>
  <c r="P23" i="4"/>
  <c r="Q23" i="4" s="1"/>
  <c r="AP24" i="7" s="1"/>
  <c r="P23" i="11"/>
  <c r="Q23" i="11" s="1"/>
  <c r="AN24" i="7" s="1"/>
  <c r="E25" i="4"/>
  <c r="N24" i="4"/>
  <c r="P24" i="4" s="1"/>
  <c r="Q24" i="4" s="1"/>
  <c r="AP25" i="7" s="1"/>
  <c r="E25" i="11"/>
  <c r="N24" i="11"/>
  <c r="P24" i="2"/>
  <c r="Q24" i="2" s="1"/>
  <c r="AJ25" i="7" s="1"/>
  <c r="E26" i="2"/>
  <c r="N25" i="2"/>
  <c r="H26" i="2"/>
  <c r="O25" i="2"/>
  <c r="H27" i="8"/>
  <c r="O26" i="8"/>
  <c r="P25" i="8"/>
  <c r="Q25" i="8" s="1"/>
  <c r="AK26" i="7" s="1"/>
  <c r="E27" i="8"/>
  <c r="N26" i="8"/>
  <c r="H25" i="9"/>
  <c r="O24" i="9"/>
  <c r="P23" i="9"/>
  <c r="Q23" i="9" s="1"/>
  <c r="AL24" i="7" s="1"/>
  <c r="E25" i="9"/>
  <c r="N24" i="9"/>
  <c r="P24" i="9" s="1"/>
  <c r="Q24" i="9" s="1"/>
  <c r="AL25" i="7" s="1"/>
  <c r="P24" i="11" l="1"/>
  <c r="Q24" i="11" s="1"/>
  <c r="AN25" i="7" s="1"/>
  <c r="E26" i="11"/>
  <c r="N25" i="11"/>
  <c r="H25" i="10"/>
  <c r="O24" i="10"/>
  <c r="P24" i="10"/>
  <c r="Q24" i="10" s="1"/>
  <c r="AM25" i="7" s="1"/>
  <c r="E26" i="10"/>
  <c r="N25" i="10"/>
  <c r="E26" i="4"/>
  <c r="N25" i="4"/>
  <c r="H26" i="11"/>
  <c r="O25" i="11"/>
  <c r="H26" i="3"/>
  <c r="O25" i="3"/>
  <c r="E26" i="12"/>
  <c r="N25" i="12"/>
  <c r="P25" i="12" s="1"/>
  <c r="Q25" i="12" s="1"/>
  <c r="AO26" i="7" s="1"/>
  <c r="AQ24" i="7"/>
  <c r="P24" i="3"/>
  <c r="Q24" i="3" s="1"/>
  <c r="AI25" i="7" s="1"/>
  <c r="E26" i="3"/>
  <c r="N25" i="3"/>
  <c r="H27" i="12"/>
  <c r="O26" i="12"/>
  <c r="H26" i="4"/>
  <c r="O25" i="4"/>
  <c r="P26" i="8"/>
  <c r="Q26" i="8" s="1"/>
  <c r="AK27" i="7" s="1"/>
  <c r="H27" i="2"/>
  <c r="O26" i="2"/>
  <c r="P25" i="2"/>
  <c r="Q25" i="2" s="1"/>
  <c r="AJ26" i="7" s="1"/>
  <c r="E27" i="2"/>
  <c r="N26" i="2"/>
  <c r="E28" i="8"/>
  <c r="N27" i="8"/>
  <c r="H28" i="8"/>
  <c r="O27" i="8"/>
  <c r="E26" i="9"/>
  <c r="N25" i="9"/>
  <c r="H26" i="9"/>
  <c r="O25" i="9"/>
  <c r="AQ25" i="7" l="1"/>
  <c r="P25" i="11"/>
  <c r="Q25" i="11" s="1"/>
  <c r="AN26" i="7" s="1"/>
  <c r="H27" i="4"/>
  <c r="O26" i="4"/>
  <c r="E27" i="12"/>
  <c r="N26" i="12"/>
  <c r="P26" i="12" s="1"/>
  <c r="Q26" i="12" s="1"/>
  <c r="AO27" i="7" s="1"/>
  <c r="E27" i="10"/>
  <c r="N26" i="10"/>
  <c r="H27" i="3"/>
  <c r="O26" i="3"/>
  <c r="H28" i="12"/>
  <c r="O27" i="12"/>
  <c r="P25" i="3"/>
  <c r="Q25" i="3" s="1"/>
  <c r="AI26" i="7" s="1"/>
  <c r="H26" i="10"/>
  <c r="O25" i="10"/>
  <c r="P25" i="10" s="1"/>
  <c r="Q25" i="10" s="1"/>
  <c r="AM26" i="7" s="1"/>
  <c r="E27" i="4"/>
  <c r="N26" i="4"/>
  <c r="P26" i="4" s="1"/>
  <c r="Q26" i="4" s="1"/>
  <c r="AP27" i="7" s="1"/>
  <c r="E27" i="3"/>
  <c r="N26" i="3"/>
  <c r="P26" i="3" s="1"/>
  <c r="Q26" i="3" s="1"/>
  <c r="AI27" i="7" s="1"/>
  <c r="H27" i="11"/>
  <c r="O26" i="11"/>
  <c r="P25" i="4"/>
  <c r="Q25" i="4" s="1"/>
  <c r="AP26" i="7" s="1"/>
  <c r="E27" i="11"/>
  <c r="N26" i="11"/>
  <c r="P26" i="2"/>
  <c r="Q26" i="2" s="1"/>
  <c r="AJ27" i="7" s="1"/>
  <c r="E28" i="2"/>
  <c r="N27" i="2"/>
  <c r="H28" i="2"/>
  <c r="O27" i="2"/>
  <c r="P27" i="8"/>
  <c r="Q27" i="8" s="1"/>
  <c r="AK28" i="7" s="1"/>
  <c r="H29" i="8"/>
  <c r="O28" i="8"/>
  <c r="E29" i="8"/>
  <c r="N28" i="8"/>
  <c r="H27" i="9"/>
  <c r="O26" i="9"/>
  <c r="P25" i="9"/>
  <c r="Q25" i="9" s="1"/>
  <c r="AL26" i="7" s="1"/>
  <c r="E27" i="9"/>
  <c r="N26" i="9"/>
  <c r="P26" i="11" l="1"/>
  <c r="Q26" i="11" s="1"/>
  <c r="AN27" i="7" s="1"/>
  <c r="E28" i="4"/>
  <c r="N27" i="4"/>
  <c r="E28" i="10"/>
  <c r="N27" i="10"/>
  <c r="E28" i="12"/>
  <c r="N27" i="12"/>
  <c r="P27" i="12" s="1"/>
  <c r="Q27" i="12" s="1"/>
  <c r="AO28" i="7" s="1"/>
  <c r="E28" i="11"/>
  <c r="N27" i="11"/>
  <c r="H27" i="10"/>
  <c r="O26" i="10"/>
  <c r="P26" i="10" s="1"/>
  <c r="Q26" i="10" s="1"/>
  <c r="AM27" i="7" s="1"/>
  <c r="H28" i="11"/>
  <c r="O27" i="11"/>
  <c r="H28" i="3"/>
  <c r="O27" i="3"/>
  <c r="O28" i="12"/>
  <c r="H29" i="12"/>
  <c r="H28" i="4"/>
  <c r="O27" i="4"/>
  <c r="AQ26" i="7"/>
  <c r="E28" i="3"/>
  <c r="N27" i="3"/>
  <c r="P28" i="8"/>
  <c r="Q28" i="8" s="1"/>
  <c r="AK29" i="7" s="1"/>
  <c r="H29" i="2"/>
  <c r="O28" i="2"/>
  <c r="P27" i="2"/>
  <c r="Q27" i="2" s="1"/>
  <c r="AJ28" i="7" s="1"/>
  <c r="E29" i="2"/>
  <c r="N28" i="2"/>
  <c r="E30" i="8"/>
  <c r="N29" i="8"/>
  <c r="H30" i="8"/>
  <c r="O29" i="8"/>
  <c r="P26" i="9"/>
  <c r="Q26" i="9" s="1"/>
  <c r="AL27" i="7" s="1"/>
  <c r="E28" i="9"/>
  <c r="N27" i="9"/>
  <c r="H28" i="9"/>
  <c r="O27" i="9"/>
  <c r="E29" i="12" l="1"/>
  <c r="N28" i="12"/>
  <c r="P28" i="12" s="1"/>
  <c r="Q28" i="12" s="1"/>
  <c r="AO29" i="7" s="1"/>
  <c r="P27" i="3"/>
  <c r="Q27" i="3" s="1"/>
  <c r="AI28" i="7" s="1"/>
  <c r="E29" i="3"/>
  <c r="N28" i="3"/>
  <c r="P28" i="3" s="1"/>
  <c r="Q28" i="3" s="1"/>
  <c r="AI29" i="7" s="1"/>
  <c r="H29" i="11"/>
  <c r="O28" i="11"/>
  <c r="E29" i="10"/>
  <c r="N28" i="10"/>
  <c r="E29" i="11"/>
  <c r="N28" i="11"/>
  <c r="H29" i="4"/>
  <c r="O28" i="4"/>
  <c r="H28" i="10"/>
  <c r="O27" i="10"/>
  <c r="P27" i="10" s="1"/>
  <c r="Q27" i="10" s="1"/>
  <c r="AM28" i="7" s="1"/>
  <c r="P27" i="4"/>
  <c r="Q27" i="4" s="1"/>
  <c r="AP28" i="7" s="1"/>
  <c r="H29" i="3"/>
  <c r="O28" i="3"/>
  <c r="AQ27" i="7"/>
  <c r="H30" i="12"/>
  <c r="O29" i="12"/>
  <c r="P27" i="11"/>
  <c r="Q27" i="11" s="1"/>
  <c r="AN28" i="7" s="1"/>
  <c r="E29" i="4"/>
  <c r="N28" i="4"/>
  <c r="E30" i="2"/>
  <c r="N29" i="2"/>
  <c r="P28" i="2"/>
  <c r="Q28" i="2" s="1"/>
  <c r="AJ29" i="7" s="1"/>
  <c r="H30" i="2"/>
  <c r="O29" i="2"/>
  <c r="H31" i="8"/>
  <c r="O30" i="8"/>
  <c r="P29" i="8"/>
  <c r="Q29" i="8" s="1"/>
  <c r="AK30" i="7" s="1"/>
  <c r="E31" i="8"/>
  <c r="N30" i="8"/>
  <c r="H29" i="9"/>
  <c r="O28" i="9"/>
  <c r="P27" i="9"/>
  <c r="Q27" i="9" s="1"/>
  <c r="AL28" i="7" s="1"/>
  <c r="E29" i="9"/>
  <c r="N28" i="9"/>
  <c r="E30" i="4" l="1"/>
  <c r="N29" i="4"/>
  <c r="H29" i="10"/>
  <c r="O28" i="10"/>
  <c r="P28" i="10" s="1"/>
  <c r="Q28" i="10" s="1"/>
  <c r="AM29" i="7" s="1"/>
  <c r="H30" i="11"/>
  <c r="O29" i="11"/>
  <c r="H31" i="12"/>
  <c r="O30" i="12"/>
  <c r="H30" i="4"/>
  <c r="O29" i="4"/>
  <c r="E30" i="3"/>
  <c r="N29" i="3"/>
  <c r="P28" i="11"/>
  <c r="Q28" i="11" s="1"/>
  <c r="AN29" i="7" s="1"/>
  <c r="E30" i="11"/>
  <c r="N29" i="11"/>
  <c r="AQ28" i="7"/>
  <c r="H30" i="3"/>
  <c r="O29" i="3"/>
  <c r="P28" i="4"/>
  <c r="Q28" i="4" s="1"/>
  <c r="AP29" i="7" s="1"/>
  <c r="E30" i="10"/>
  <c r="N29" i="10"/>
  <c r="E30" i="12"/>
  <c r="N29" i="12"/>
  <c r="P29" i="12" s="1"/>
  <c r="Q29" i="12" s="1"/>
  <c r="AO30" i="7" s="1"/>
  <c r="P30" i="8"/>
  <c r="Q30" i="8" s="1"/>
  <c r="AK31" i="7" s="1"/>
  <c r="P29" i="2"/>
  <c r="Q29" i="2" s="1"/>
  <c r="AJ30" i="7" s="1"/>
  <c r="H31" i="2"/>
  <c r="O30" i="2"/>
  <c r="E31" i="2"/>
  <c r="N30" i="2"/>
  <c r="E32" i="8"/>
  <c r="N31" i="8"/>
  <c r="H32" i="8"/>
  <c r="O31" i="8"/>
  <c r="P28" i="9"/>
  <c r="Q28" i="9" s="1"/>
  <c r="AL29" i="7" s="1"/>
  <c r="E30" i="9"/>
  <c r="N29" i="9"/>
  <c r="H30" i="9"/>
  <c r="O29" i="9"/>
  <c r="P29" i="11" l="1"/>
  <c r="Q29" i="11" s="1"/>
  <c r="AN30" i="7" s="1"/>
  <c r="H32" i="12"/>
  <c r="O31" i="12"/>
  <c r="E31" i="10"/>
  <c r="N30" i="10"/>
  <c r="H31" i="11"/>
  <c r="O30" i="11"/>
  <c r="P29" i="3"/>
  <c r="Q29" i="3" s="1"/>
  <c r="AI30" i="7" s="1"/>
  <c r="E31" i="12"/>
  <c r="N30" i="12"/>
  <c r="P30" i="12" s="1"/>
  <c r="Q30" i="12" s="1"/>
  <c r="AO31" i="7" s="1"/>
  <c r="E31" i="11"/>
  <c r="N30" i="11"/>
  <c r="E31" i="3"/>
  <c r="N30" i="3"/>
  <c r="P30" i="3" s="1"/>
  <c r="Q30" i="3" s="1"/>
  <c r="AI31" i="7" s="1"/>
  <c r="H30" i="10"/>
  <c r="O29" i="10"/>
  <c r="P29" i="10" s="1"/>
  <c r="Q29" i="10" s="1"/>
  <c r="AM30" i="7" s="1"/>
  <c r="H31" i="3"/>
  <c r="O30" i="3"/>
  <c r="P29" i="4"/>
  <c r="Q29" i="4" s="1"/>
  <c r="AP30" i="7" s="1"/>
  <c r="AQ29" i="7"/>
  <c r="H31" i="4"/>
  <c r="O30" i="4"/>
  <c r="E31" i="4"/>
  <c r="N30" i="4"/>
  <c r="P30" i="2"/>
  <c r="Q30" i="2" s="1"/>
  <c r="AJ31" i="7" s="1"/>
  <c r="H32" i="2"/>
  <c r="O31" i="2"/>
  <c r="E32" i="2"/>
  <c r="N31" i="2"/>
  <c r="H33" i="8"/>
  <c r="O32" i="8"/>
  <c r="P31" i="8"/>
  <c r="Q31" i="8" s="1"/>
  <c r="AK32" i="7" s="1"/>
  <c r="E33" i="8"/>
  <c r="N32" i="8"/>
  <c r="H31" i="9"/>
  <c r="O30" i="9"/>
  <c r="P29" i="9"/>
  <c r="Q29" i="9" s="1"/>
  <c r="AL30" i="7" s="1"/>
  <c r="E31" i="9"/>
  <c r="N30" i="9"/>
  <c r="P30" i="4" l="1"/>
  <c r="Q30" i="4" s="1"/>
  <c r="AP31" i="7" s="1"/>
  <c r="E32" i="4"/>
  <c r="N31" i="4"/>
  <c r="H31" i="10"/>
  <c r="O30" i="10"/>
  <c r="AQ30" i="7"/>
  <c r="H32" i="4"/>
  <c r="O31" i="4"/>
  <c r="E32" i="3"/>
  <c r="N31" i="3"/>
  <c r="H32" i="11"/>
  <c r="O31" i="11"/>
  <c r="P30" i="11"/>
  <c r="Q30" i="11" s="1"/>
  <c r="AN31" i="7" s="1"/>
  <c r="P30" i="10"/>
  <c r="Q30" i="10" s="1"/>
  <c r="AM31" i="7" s="1"/>
  <c r="E32" i="11"/>
  <c r="N31" i="11"/>
  <c r="P31" i="11" s="1"/>
  <c r="Q31" i="11" s="1"/>
  <c r="AN32" i="7" s="1"/>
  <c r="E32" i="10"/>
  <c r="N31" i="10"/>
  <c r="H32" i="3"/>
  <c r="O31" i="3"/>
  <c r="E32" i="12"/>
  <c r="N31" i="12"/>
  <c r="P31" i="12" s="1"/>
  <c r="Q31" i="12" s="1"/>
  <c r="AO32" i="7" s="1"/>
  <c r="H33" i="12"/>
  <c r="O32" i="12"/>
  <c r="P32" i="8"/>
  <c r="Q32" i="8" s="1"/>
  <c r="AK33" i="7" s="1"/>
  <c r="P31" i="2"/>
  <c r="Q31" i="2" s="1"/>
  <c r="AJ32" i="7" s="1"/>
  <c r="E33" i="2"/>
  <c r="N32" i="2"/>
  <c r="H33" i="2"/>
  <c r="O32" i="2"/>
  <c r="E34" i="8"/>
  <c r="N33" i="8"/>
  <c r="H34" i="8"/>
  <c r="O33" i="8"/>
  <c r="P30" i="9"/>
  <c r="Q30" i="9" s="1"/>
  <c r="AL31" i="7" s="1"/>
  <c r="E32" i="9"/>
  <c r="N31" i="9"/>
  <c r="H32" i="9"/>
  <c r="O31" i="9"/>
  <c r="AQ31" i="7" l="1"/>
  <c r="H34" i="12"/>
  <c r="O33" i="12"/>
  <c r="E33" i="11"/>
  <c r="N32" i="11"/>
  <c r="H33" i="4"/>
  <c r="O32" i="4"/>
  <c r="E33" i="12"/>
  <c r="N32" i="12"/>
  <c r="P32" i="12" s="1"/>
  <c r="Q32" i="12" s="1"/>
  <c r="AO33" i="7" s="1"/>
  <c r="H32" i="10"/>
  <c r="O31" i="10"/>
  <c r="H33" i="3"/>
  <c r="O32" i="3"/>
  <c r="H33" i="11"/>
  <c r="O32" i="11"/>
  <c r="P31" i="4"/>
  <c r="Q31" i="4" s="1"/>
  <c r="AP32" i="7" s="1"/>
  <c r="P31" i="10"/>
  <c r="Q31" i="10" s="1"/>
  <c r="AM32" i="7" s="1"/>
  <c r="P31" i="3"/>
  <c r="Q31" i="3" s="1"/>
  <c r="AI32" i="7" s="1"/>
  <c r="E33" i="4"/>
  <c r="N32" i="4"/>
  <c r="E33" i="10"/>
  <c r="N32" i="10"/>
  <c r="E33" i="3"/>
  <c r="N32" i="3"/>
  <c r="P32" i="3" s="1"/>
  <c r="Q32" i="3" s="1"/>
  <c r="AI33" i="7" s="1"/>
  <c r="P32" i="2"/>
  <c r="Q32" i="2" s="1"/>
  <c r="AJ33" i="7" s="1"/>
  <c r="H34" i="2"/>
  <c r="O33" i="2"/>
  <c r="E34" i="2"/>
  <c r="N33" i="2"/>
  <c r="P33" i="8"/>
  <c r="Q33" i="8" s="1"/>
  <c r="AK34" i="7" s="1"/>
  <c r="H35" i="8"/>
  <c r="O34" i="8"/>
  <c r="E35" i="8"/>
  <c r="N34" i="8"/>
  <c r="P31" i="9"/>
  <c r="Q31" i="9" s="1"/>
  <c r="AL32" i="7" s="1"/>
  <c r="H33" i="9"/>
  <c r="O32" i="9"/>
  <c r="E33" i="9"/>
  <c r="N32" i="9"/>
  <c r="P32" i="9" s="1"/>
  <c r="Q32" i="9" s="1"/>
  <c r="AL33" i="7" s="1"/>
  <c r="E34" i="12" l="1"/>
  <c r="N33" i="12"/>
  <c r="P33" i="12" s="1"/>
  <c r="Q33" i="12" s="1"/>
  <c r="AO34" i="7" s="1"/>
  <c r="E34" i="3"/>
  <c r="N33" i="3"/>
  <c r="H34" i="11"/>
  <c r="O33" i="11"/>
  <c r="H34" i="4"/>
  <c r="O33" i="4"/>
  <c r="E34" i="10"/>
  <c r="N33" i="10"/>
  <c r="P32" i="11"/>
  <c r="Q32" i="11" s="1"/>
  <c r="AN33" i="7" s="1"/>
  <c r="P32" i="4"/>
  <c r="Q32" i="4" s="1"/>
  <c r="AP33" i="7" s="1"/>
  <c r="H34" i="3"/>
  <c r="O33" i="3"/>
  <c r="E34" i="11"/>
  <c r="N33" i="11"/>
  <c r="AQ32" i="7"/>
  <c r="E34" i="4"/>
  <c r="N33" i="4"/>
  <c r="P33" i="4" s="1"/>
  <c r="Q33" i="4" s="1"/>
  <c r="AP34" i="7" s="1"/>
  <c r="H33" i="10"/>
  <c r="O32" i="10"/>
  <c r="P32" i="10" s="1"/>
  <c r="Q32" i="10" s="1"/>
  <c r="AM33" i="7" s="1"/>
  <c r="H35" i="12"/>
  <c r="O34" i="12"/>
  <c r="P33" i="2"/>
  <c r="Q33" i="2" s="1"/>
  <c r="AJ34" i="7" s="1"/>
  <c r="E35" i="2"/>
  <c r="N34" i="2"/>
  <c r="H35" i="2"/>
  <c r="O34" i="2"/>
  <c r="P34" i="8"/>
  <c r="Q34" i="8" s="1"/>
  <c r="AK35" i="7" s="1"/>
  <c r="E36" i="8"/>
  <c r="N35" i="8"/>
  <c r="H36" i="8"/>
  <c r="O35" i="8"/>
  <c r="E34" i="9"/>
  <c r="N33" i="9"/>
  <c r="H34" i="9"/>
  <c r="O33" i="9"/>
  <c r="AQ33" i="7" l="1"/>
  <c r="E35" i="11"/>
  <c r="N34" i="11"/>
  <c r="H35" i="4"/>
  <c r="O34" i="4"/>
  <c r="H35" i="3"/>
  <c r="O34" i="3"/>
  <c r="H35" i="11"/>
  <c r="O34" i="11"/>
  <c r="H34" i="10"/>
  <c r="O33" i="10"/>
  <c r="P33" i="3"/>
  <c r="Q33" i="3" s="1"/>
  <c r="AI34" i="7" s="1"/>
  <c r="E35" i="4"/>
  <c r="N34" i="4"/>
  <c r="P34" i="4" s="1"/>
  <c r="Q34" i="4" s="1"/>
  <c r="AP35" i="7" s="1"/>
  <c r="P33" i="10"/>
  <c r="Q33" i="10" s="1"/>
  <c r="AM34" i="7" s="1"/>
  <c r="E35" i="3"/>
  <c r="N34" i="3"/>
  <c r="P34" i="3" s="1"/>
  <c r="Q34" i="3" s="1"/>
  <c r="AI35" i="7" s="1"/>
  <c r="H36" i="12"/>
  <c r="O35" i="12"/>
  <c r="E35" i="10"/>
  <c r="N34" i="10"/>
  <c r="P33" i="11"/>
  <c r="Q33" i="11" s="1"/>
  <c r="AN34" i="7" s="1"/>
  <c r="E35" i="12"/>
  <c r="N34" i="12"/>
  <c r="P34" i="12" s="1"/>
  <c r="Q34" i="12" s="1"/>
  <c r="AO35" i="7" s="1"/>
  <c r="H36" i="2"/>
  <c r="O35" i="2"/>
  <c r="E36" i="2"/>
  <c r="N35" i="2"/>
  <c r="P34" i="2"/>
  <c r="Q34" i="2" s="1"/>
  <c r="AJ35" i="7" s="1"/>
  <c r="P35" i="8"/>
  <c r="Q35" i="8" s="1"/>
  <c r="AK36" i="7" s="1"/>
  <c r="H37" i="8"/>
  <c r="O36" i="8"/>
  <c r="E37" i="8"/>
  <c r="N36" i="8"/>
  <c r="H35" i="9"/>
  <c r="O34" i="9"/>
  <c r="P33" i="9"/>
  <c r="Q33" i="9" s="1"/>
  <c r="AL34" i="7" s="1"/>
  <c r="E35" i="9"/>
  <c r="N34" i="9"/>
  <c r="H36" i="11" l="1"/>
  <c r="O35" i="11"/>
  <c r="H36" i="3"/>
  <c r="O35" i="3"/>
  <c r="E36" i="3"/>
  <c r="N35" i="3"/>
  <c r="P35" i="3" s="1"/>
  <c r="Q35" i="3" s="1"/>
  <c r="AI36" i="7" s="1"/>
  <c r="E36" i="12"/>
  <c r="N35" i="12"/>
  <c r="P35" i="12" s="1"/>
  <c r="Q35" i="12" s="1"/>
  <c r="AO36" i="7" s="1"/>
  <c r="AQ34" i="7"/>
  <c r="E36" i="4"/>
  <c r="N35" i="4"/>
  <c r="H36" i="4"/>
  <c r="O35" i="4"/>
  <c r="E36" i="10"/>
  <c r="N35" i="10"/>
  <c r="P34" i="11"/>
  <c r="Q34" i="11" s="1"/>
  <c r="AN35" i="7" s="1"/>
  <c r="H37" i="12"/>
  <c r="O36" i="12"/>
  <c r="H35" i="10"/>
  <c r="O34" i="10"/>
  <c r="P34" i="10" s="1"/>
  <c r="Q34" i="10" s="1"/>
  <c r="AM35" i="7" s="1"/>
  <c r="E36" i="11"/>
  <c r="N35" i="11"/>
  <c r="P35" i="11" s="1"/>
  <c r="Q35" i="11" s="1"/>
  <c r="AN36" i="7" s="1"/>
  <c r="P36" i="8"/>
  <c r="Q36" i="8" s="1"/>
  <c r="AK37" i="7" s="1"/>
  <c r="P35" i="2"/>
  <c r="Q35" i="2" s="1"/>
  <c r="AJ36" i="7" s="1"/>
  <c r="E37" i="2"/>
  <c r="N36" i="2"/>
  <c r="H37" i="2"/>
  <c r="O36" i="2"/>
  <c r="E38" i="8"/>
  <c r="N37" i="8"/>
  <c r="H38" i="8"/>
  <c r="O37" i="8"/>
  <c r="P34" i="9"/>
  <c r="Q34" i="9" s="1"/>
  <c r="AL35" i="7" s="1"/>
  <c r="E36" i="9"/>
  <c r="N35" i="9"/>
  <c r="H36" i="9"/>
  <c r="O35" i="9"/>
  <c r="E37" i="10" l="1"/>
  <c r="N36" i="10"/>
  <c r="E37" i="12"/>
  <c r="N36" i="12"/>
  <c r="P36" i="12" s="1"/>
  <c r="Q36" i="12" s="1"/>
  <c r="AO37" i="7" s="1"/>
  <c r="H37" i="4"/>
  <c r="O36" i="4"/>
  <c r="E37" i="3"/>
  <c r="N36" i="3"/>
  <c r="P36" i="3" s="1"/>
  <c r="Q36" i="3" s="1"/>
  <c r="AI37" i="7" s="1"/>
  <c r="E37" i="11"/>
  <c r="N36" i="11"/>
  <c r="H36" i="10"/>
  <c r="O35" i="10"/>
  <c r="P35" i="10" s="1"/>
  <c r="Q35" i="10" s="1"/>
  <c r="AM36" i="7" s="1"/>
  <c r="P35" i="4"/>
  <c r="Q35" i="4" s="1"/>
  <c r="AP36" i="7" s="1"/>
  <c r="E37" i="4"/>
  <c r="N36" i="4"/>
  <c r="P36" i="4" s="1"/>
  <c r="Q36" i="4" s="1"/>
  <c r="AP37" i="7" s="1"/>
  <c r="H37" i="3"/>
  <c r="O36" i="3"/>
  <c r="AQ35" i="7"/>
  <c r="H38" i="12"/>
  <c r="O37" i="12"/>
  <c r="H37" i="11"/>
  <c r="O36" i="11"/>
  <c r="H38" i="2"/>
  <c r="O37" i="2"/>
  <c r="P36" i="2"/>
  <c r="Q36" i="2" s="1"/>
  <c r="AJ37" i="7" s="1"/>
  <c r="E38" i="2"/>
  <c r="N37" i="2"/>
  <c r="H39" i="8"/>
  <c r="O38" i="8"/>
  <c r="P37" i="8"/>
  <c r="Q37" i="8" s="1"/>
  <c r="AK38" i="7" s="1"/>
  <c r="E39" i="8"/>
  <c r="N38" i="8"/>
  <c r="H37" i="9"/>
  <c r="O36" i="9"/>
  <c r="P35" i="9"/>
  <c r="Q35" i="9" s="1"/>
  <c r="AL36" i="7" s="1"/>
  <c r="E37" i="9"/>
  <c r="N36" i="9"/>
  <c r="E38" i="4" l="1"/>
  <c r="N37" i="4"/>
  <c r="E38" i="3"/>
  <c r="N37" i="3"/>
  <c r="H38" i="4"/>
  <c r="O37" i="4"/>
  <c r="AQ36" i="7"/>
  <c r="H39" i="12"/>
  <c r="O38" i="12"/>
  <c r="H37" i="10"/>
  <c r="O36" i="10"/>
  <c r="E38" i="12"/>
  <c r="N37" i="12"/>
  <c r="P37" i="12" s="1"/>
  <c r="Q37" i="12" s="1"/>
  <c r="AO38" i="7" s="1"/>
  <c r="P36" i="10"/>
  <c r="Q36" i="10" s="1"/>
  <c r="AM37" i="7" s="1"/>
  <c r="H38" i="11"/>
  <c r="O37" i="11"/>
  <c r="P36" i="11"/>
  <c r="Q36" i="11" s="1"/>
  <c r="AN37" i="7" s="1"/>
  <c r="H38" i="3"/>
  <c r="O37" i="3"/>
  <c r="E38" i="11"/>
  <c r="N37" i="11"/>
  <c r="E38" i="10"/>
  <c r="N37" i="10"/>
  <c r="P38" i="8"/>
  <c r="Q38" i="8" s="1"/>
  <c r="AK39" i="7" s="1"/>
  <c r="P37" i="2"/>
  <c r="Q37" i="2" s="1"/>
  <c r="AJ38" i="7" s="1"/>
  <c r="E39" i="2"/>
  <c r="N38" i="2"/>
  <c r="H39" i="2"/>
  <c r="O38" i="2"/>
  <c r="E40" i="8"/>
  <c r="N39" i="8"/>
  <c r="H40" i="8"/>
  <c r="O39" i="8"/>
  <c r="P36" i="9"/>
  <c r="Q36" i="9" s="1"/>
  <c r="AL37" i="7" s="1"/>
  <c r="E38" i="9"/>
  <c r="N37" i="9"/>
  <c r="H38" i="9"/>
  <c r="O37" i="9"/>
  <c r="H40" i="12" l="1"/>
  <c r="O39" i="12"/>
  <c r="H39" i="11"/>
  <c r="O38" i="11"/>
  <c r="H39" i="4"/>
  <c r="O38" i="4"/>
  <c r="E39" i="11"/>
  <c r="N38" i="11"/>
  <c r="E39" i="12"/>
  <c r="N38" i="12"/>
  <c r="P38" i="12" s="1"/>
  <c r="Q38" i="12" s="1"/>
  <c r="AO39" i="7" s="1"/>
  <c r="P37" i="3"/>
  <c r="Q37" i="3" s="1"/>
  <c r="AI38" i="7" s="1"/>
  <c r="E39" i="3"/>
  <c r="N38" i="3"/>
  <c r="P38" i="3" s="1"/>
  <c r="Q38" i="3" s="1"/>
  <c r="AI39" i="7" s="1"/>
  <c r="E39" i="10"/>
  <c r="N38" i="10"/>
  <c r="P37" i="11"/>
  <c r="Q37" i="11" s="1"/>
  <c r="AN38" i="7" s="1"/>
  <c r="AQ37" i="7"/>
  <c r="H39" i="3"/>
  <c r="O38" i="3"/>
  <c r="H38" i="10"/>
  <c r="O37" i="10"/>
  <c r="P37" i="10" s="1"/>
  <c r="Q37" i="10" s="1"/>
  <c r="AM38" i="7" s="1"/>
  <c r="P37" i="4"/>
  <c r="Q37" i="4" s="1"/>
  <c r="AP38" i="7" s="1"/>
  <c r="E39" i="4"/>
  <c r="N38" i="4"/>
  <c r="P38" i="2"/>
  <c r="Q38" i="2" s="1"/>
  <c r="AJ39" i="7" s="1"/>
  <c r="H40" i="2"/>
  <c r="O39" i="2"/>
  <c r="E40" i="2"/>
  <c r="N39" i="2"/>
  <c r="H41" i="8"/>
  <c r="O40" i="8"/>
  <c r="P39" i="8"/>
  <c r="Q39" i="8" s="1"/>
  <c r="AK40" i="7" s="1"/>
  <c r="E41" i="8"/>
  <c r="N40" i="8"/>
  <c r="H39" i="9"/>
  <c r="O38" i="9"/>
  <c r="P37" i="9"/>
  <c r="Q37" i="9" s="1"/>
  <c r="AL38" i="7" s="1"/>
  <c r="E39" i="9"/>
  <c r="N38" i="9"/>
  <c r="E40" i="10" l="1"/>
  <c r="N39" i="10"/>
  <c r="H40" i="4"/>
  <c r="O39" i="4"/>
  <c r="AQ38" i="7"/>
  <c r="H39" i="10"/>
  <c r="O38" i="10"/>
  <c r="P38" i="10" s="1"/>
  <c r="Q38" i="10" s="1"/>
  <c r="AM39" i="7" s="1"/>
  <c r="E40" i="3"/>
  <c r="N39" i="3"/>
  <c r="E40" i="4"/>
  <c r="N39" i="4"/>
  <c r="P39" i="4" s="1"/>
  <c r="Q39" i="4" s="1"/>
  <c r="AP40" i="7" s="1"/>
  <c r="H40" i="11"/>
  <c r="O39" i="11"/>
  <c r="H40" i="3"/>
  <c r="O39" i="3"/>
  <c r="E40" i="11"/>
  <c r="N39" i="11"/>
  <c r="E40" i="12"/>
  <c r="N39" i="12"/>
  <c r="P39" i="12" s="1"/>
  <c r="Q39" i="12" s="1"/>
  <c r="AO40" i="7" s="1"/>
  <c r="P38" i="4"/>
  <c r="Q38" i="4" s="1"/>
  <c r="AP39" i="7" s="1"/>
  <c r="P38" i="11"/>
  <c r="Q38" i="11" s="1"/>
  <c r="AN39" i="7" s="1"/>
  <c r="H41" i="12"/>
  <c r="O40" i="12"/>
  <c r="P39" i="2"/>
  <c r="Q39" i="2" s="1"/>
  <c r="AJ40" i="7" s="1"/>
  <c r="E41" i="2"/>
  <c r="N40" i="2"/>
  <c r="H41" i="2"/>
  <c r="O40" i="2"/>
  <c r="P40" i="8"/>
  <c r="Q40" i="8" s="1"/>
  <c r="AK41" i="7" s="1"/>
  <c r="E42" i="8"/>
  <c r="N41" i="8"/>
  <c r="H42" i="8"/>
  <c r="O41" i="8"/>
  <c r="P38" i="9"/>
  <c r="Q38" i="9" s="1"/>
  <c r="AL39" i="7" s="1"/>
  <c r="E40" i="9"/>
  <c r="N39" i="9"/>
  <c r="H40" i="9"/>
  <c r="O39" i="9"/>
  <c r="P39" i="11" l="1"/>
  <c r="Q39" i="11" s="1"/>
  <c r="AN40" i="7" s="1"/>
  <c r="E41" i="3"/>
  <c r="N40" i="3"/>
  <c r="H40" i="10"/>
  <c r="O39" i="10"/>
  <c r="H42" i="12"/>
  <c r="O41" i="12"/>
  <c r="H41" i="3"/>
  <c r="O40" i="3"/>
  <c r="H41" i="11"/>
  <c r="O40" i="11"/>
  <c r="AQ39" i="7"/>
  <c r="H41" i="4"/>
  <c r="O40" i="4"/>
  <c r="E41" i="4"/>
  <c r="N40" i="4"/>
  <c r="P40" i="4" s="1"/>
  <c r="Q40" i="4" s="1"/>
  <c r="AP41" i="7" s="1"/>
  <c r="P39" i="10"/>
  <c r="Q39" i="10" s="1"/>
  <c r="AM40" i="7" s="1"/>
  <c r="E41" i="12"/>
  <c r="N40" i="12"/>
  <c r="P40" i="12" s="1"/>
  <c r="Q40" i="12" s="1"/>
  <c r="AO41" i="7" s="1"/>
  <c r="E41" i="11"/>
  <c r="N40" i="11"/>
  <c r="P39" i="3"/>
  <c r="Q39" i="3" s="1"/>
  <c r="AI40" i="7" s="1"/>
  <c r="E41" i="10"/>
  <c r="N40" i="10"/>
  <c r="P40" i="2"/>
  <c r="Q40" i="2" s="1"/>
  <c r="AJ41" i="7" s="1"/>
  <c r="H42" i="2"/>
  <c r="O41" i="2"/>
  <c r="E42" i="2"/>
  <c r="N41" i="2"/>
  <c r="P41" i="8"/>
  <c r="Q41" i="8" s="1"/>
  <c r="AK42" i="7" s="1"/>
  <c r="H43" i="8"/>
  <c r="O42" i="8"/>
  <c r="E43" i="8"/>
  <c r="N42" i="8"/>
  <c r="H41" i="9"/>
  <c r="O40" i="9"/>
  <c r="P39" i="9"/>
  <c r="Q39" i="9" s="1"/>
  <c r="AL40" i="7" s="1"/>
  <c r="AQ40" i="7" s="1"/>
  <c r="E41" i="9"/>
  <c r="N40" i="9"/>
  <c r="P40" i="11" l="1"/>
  <c r="Q40" i="11" s="1"/>
  <c r="AN41" i="7" s="1"/>
  <c r="H42" i="3"/>
  <c r="O41" i="3"/>
  <c r="E42" i="4"/>
  <c r="N41" i="4"/>
  <c r="E42" i="10"/>
  <c r="N41" i="10"/>
  <c r="H43" i="12"/>
  <c r="O42" i="12"/>
  <c r="H42" i="4"/>
  <c r="O41" i="4"/>
  <c r="E42" i="11"/>
  <c r="N41" i="11"/>
  <c r="H41" i="10"/>
  <c r="O40" i="10"/>
  <c r="P40" i="10" s="1"/>
  <c r="Q40" i="10" s="1"/>
  <c r="AM41" i="7" s="1"/>
  <c r="P40" i="3"/>
  <c r="Q40" i="3" s="1"/>
  <c r="AI41" i="7" s="1"/>
  <c r="E42" i="12"/>
  <c r="N41" i="12"/>
  <c r="P41" i="12" s="1"/>
  <c r="Q41" i="12" s="1"/>
  <c r="AO42" i="7" s="1"/>
  <c r="H42" i="11"/>
  <c r="O41" i="11"/>
  <c r="E42" i="3"/>
  <c r="N41" i="3"/>
  <c r="P41" i="3" s="1"/>
  <c r="Q41" i="3" s="1"/>
  <c r="AI42" i="7" s="1"/>
  <c r="P42" i="8"/>
  <c r="Q42" i="8" s="1"/>
  <c r="AK43" i="7" s="1"/>
  <c r="P41" i="2"/>
  <c r="Q41" i="2" s="1"/>
  <c r="AJ42" i="7" s="1"/>
  <c r="H43" i="2"/>
  <c r="O42" i="2"/>
  <c r="E43" i="2"/>
  <c r="N42" i="2"/>
  <c r="E44" i="8"/>
  <c r="N43" i="8"/>
  <c r="H44" i="8"/>
  <c r="O43" i="8"/>
  <c r="P40" i="9"/>
  <c r="Q40" i="9" s="1"/>
  <c r="AL41" i="7" s="1"/>
  <c r="E42" i="9"/>
  <c r="N41" i="9"/>
  <c r="H42" i="9"/>
  <c r="O41" i="9"/>
  <c r="P41" i="11" l="1"/>
  <c r="Q41" i="11" s="1"/>
  <c r="AN42" i="7" s="1"/>
  <c r="H44" i="12"/>
  <c r="O43" i="12"/>
  <c r="E43" i="10"/>
  <c r="N42" i="10"/>
  <c r="E43" i="3"/>
  <c r="N42" i="3"/>
  <c r="E43" i="11"/>
  <c r="N42" i="11"/>
  <c r="P41" i="4"/>
  <c r="Q41" i="4" s="1"/>
  <c r="AP42" i="7" s="1"/>
  <c r="H43" i="11"/>
  <c r="O42" i="11"/>
  <c r="E43" i="4"/>
  <c r="N42" i="4"/>
  <c r="P42" i="4" s="1"/>
  <c r="Q42" i="4" s="1"/>
  <c r="AP43" i="7" s="1"/>
  <c r="H43" i="4"/>
  <c r="O42" i="4"/>
  <c r="H42" i="10"/>
  <c r="O41" i="10"/>
  <c r="P41" i="10" s="1"/>
  <c r="Q41" i="10" s="1"/>
  <c r="AM42" i="7" s="1"/>
  <c r="AQ41" i="7"/>
  <c r="E43" i="12"/>
  <c r="N42" i="12"/>
  <c r="P42" i="12" s="1"/>
  <c r="Q42" i="12" s="1"/>
  <c r="AO43" i="7" s="1"/>
  <c r="H43" i="3"/>
  <c r="O42" i="3"/>
  <c r="P42" i="2"/>
  <c r="Q42" i="2" s="1"/>
  <c r="AJ43" i="7" s="1"/>
  <c r="E44" i="2"/>
  <c r="N43" i="2"/>
  <c r="H44" i="2"/>
  <c r="O43" i="2"/>
  <c r="H45" i="8"/>
  <c r="O44" i="8"/>
  <c r="P43" i="8"/>
  <c r="Q43" i="8" s="1"/>
  <c r="AK44" i="7" s="1"/>
  <c r="E45" i="8"/>
  <c r="N44" i="8"/>
  <c r="P41" i="9"/>
  <c r="Q41" i="9" s="1"/>
  <c r="AL42" i="7" s="1"/>
  <c r="H43" i="9"/>
  <c r="O42" i="9"/>
  <c r="E43" i="9"/>
  <c r="N42" i="9"/>
  <c r="P42" i="9" s="1"/>
  <c r="Q42" i="9" s="1"/>
  <c r="AL43" i="7" s="1"/>
  <c r="E44" i="11" l="1"/>
  <c r="N43" i="11"/>
  <c r="P42" i="3"/>
  <c r="Q42" i="3" s="1"/>
  <c r="AI43" i="7" s="1"/>
  <c r="E44" i="3"/>
  <c r="N43" i="3"/>
  <c r="E44" i="4"/>
  <c r="N43" i="4"/>
  <c r="P43" i="4" s="1"/>
  <c r="Q43" i="4" s="1"/>
  <c r="AP44" i="7" s="1"/>
  <c r="E44" i="12"/>
  <c r="N43" i="12"/>
  <c r="P43" i="12" s="1"/>
  <c r="Q43" i="12" s="1"/>
  <c r="AO44" i="7" s="1"/>
  <c r="E44" i="10"/>
  <c r="N43" i="10"/>
  <c r="H44" i="3"/>
  <c r="O43" i="3"/>
  <c r="H44" i="11"/>
  <c r="O43" i="11"/>
  <c r="H44" i="4"/>
  <c r="O43" i="4"/>
  <c r="AQ42" i="7"/>
  <c r="H43" i="10"/>
  <c r="O42" i="10"/>
  <c r="P42" i="10" s="1"/>
  <c r="Q42" i="10" s="1"/>
  <c r="AM43" i="7" s="1"/>
  <c r="P42" i="11"/>
  <c r="Q42" i="11" s="1"/>
  <c r="AN43" i="7" s="1"/>
  <c r="H45" i="12"/>
  <c r="O44" i="12"/>
  <c r="P44" i="8"/>
  <c r="Q44" i="8" s="1"/>
  <c r="AK45" i="7" s="1"/>
  <c r="H45" i="2"/>
  <c r="O44" i="2"/>
  <c r="P43" i="2"/>
  <c r="Q43" i="2" s="1"/>
  <c r="AJ44" i="7" s="1"/>
  <c r="E45" i="2"/>
  <c r="N44" i="2"/>
  <c r="E46" i="8"/>
  <c r="N45" i="8"/>
  <c r="H46" i="8"/>
  <c r="O45" i="8"/>
  <c r="H44" i="9"/>
  <c r="O43" i="9"/>
  <c r="E44" i="9"/>
  <c r="N43" i="9"/>
  <c r="AQ43" i="7" l="1"/>
  <c r="H46" i="12"/>
  <c r="O45" i="12"/>
  <c r="E45" i="4"/>
  <c r="N44" i="4"/>
  <c r="H45" i="11"/>
  <c r="O44" i="11"/>
  <c r="H45" i="3"/>
  <c r="O44" i="3"/>
  <c r="P43" i="3"/>
  <c r="Q43" i="3" s="1"/>
  <c r="AI44" i="7" s="1"/>
  <c r="H44" i="10"/>
  <c r="O43" i="10"/>
  <c r="P43" i="10"/>
  <c r="Q43" i="10" s="1"/>
  <c r="AM44" i="7" s="1"/>
  <c r="E45" i="3"/>
  <c r="N44" i="3"/>
  <c r="P44" i="3" s="1"/>
  <c r="Q44" i="3" s="1"/>
  <c r="AI45" i="7" s="1"/>
  <c r="E45" i="10"/>
  <c r="N44" i="10"/>
  <c r="P43" i="11"/>
  <c r="Q43" i="11" s="1"/>
  <c r="AN44" i="7" s="1"/>
  <c r="H45" i="4"/>
  <c r="O44" i="4"/>
  <c r="E45" i="12"/>
  <c r="N44" i="12"/>
  <c r="P44" i="12" s="1"/>
  <c r="Q44" i="12" s="1"/>
  <c r="AO45" i="7" s="1"/>
  <c r="E45" i="11"/>
  <c r="N44" i="11"/>
  <c r="P44" i="2"/>
  <c r="Q44" i="2" s="1"/>
  <c r="AJ45" i="7" s="1"/>
  <c r="E46" i="2"/>
  <c r="N45" i="2"/>
  <c r="H46" i="2"/>
  <c r="O45" i="2"/>
  <c r="H47" i="8"/>
  <c r="O46" i="8"/>
  <c r="P45" i="8"/>
  <c r="Q45" i="8" s="1"/>
  <c r="AK46" i="7" s="1"/>
  <c r="E47" i="8"/>
  <c r="N46" i="8"/>
  <c r="P43" i="9"/>
  <c r="Q43" i="9" s="1"/>
  <c r="AL44" i="7" s="1"/>
  <c r="E45" i="9"/>
  <c r="N44" i="9"/>
  <c r="H45" i="9"/>
  <c r="O44" i="9"/>
  <c r="P44" i="11" l="1"/>
  <c r="Q44" i="11" s="1"/>
  <c r="AN45" i="7" s="1"/>
  <c r="E46" i="3"/>
  <c r="N45" i="3"/>
  <c r="H46" i="11"/>
  <c r="O45" i="11"/>
  <c r="H46" i="3"/>
  <c r="O45" i="3"/>
  <c r="P44" i="4"/>
  <c r="Q44" i="4" s="1"/>
  <c r="AP45" i="7" s="1"/>
  <c r="E46" i="10"/>
  <c r="N45" i="10"/>
  <c r="E46" i="4"/>
  <c r="N45" i="4"/>
  <c r="AQ44" i="7"/>
  <c r="H46" i="4"/>
  <c r="O45" i="4"/>
  <c r="H45" i="10"/>
  <c r="O44" i="10"/>
  <c r="P44" i="10" s="1"/>
  <c r="Q44" i="10" s="1"/>
  <c r="AM45" i="7" s="1"/>
  <c r="E46" i="11"/>
  <c r="N45" i="11"/>
  <c r="H47" i="12"/>
  <c r="O46" i="12"/>
  <c r="E46" i="12"/>
  <c r="N45" i="12"/>
  <c r="P45" i="12" s="1"/>
  <c r="Q45" i="12" s="1"/>
  <c r="AO46" i="7" s="1"/>
  <c r="P46" i="8"/>
  <c r="Q46" i="8" s="1"/>
  <c r="AK47" i="7" s="1"/>
  <c r="H47" i="2"/>
  <c r="O46" i="2"/>
  <c r="P45" i="2"/>
  <c r="Q45" i="2" s="1"/>
  <c r="AJ46" i="7" s="1"/>
  <c r="E47" i="2"/>
  <c r="N46" i="2"/>
  <c r="E48" i="8"/>
  <c r="N47" i="8"/>
  <c r="H48" i="8"/>
  <c r="O47" i="8"/>
  <c r="P44" i="9"/>
  <c r="Q44" i="9" s="1"/>
  <c r="AL45" i="7" s="1"/>
  <c r="H46" i="9"/>
  <c r="O45" i="9"/>
  <c r="E46" i="9"/>
  <c r="N45" i="9"/>
  <c r="P45" i="9" s="1"/>
  <c r="Q45" i="9" s="1"/>
  <c r="AL46" i="7" s="1"/>
  <c r="P45" i="11" l="1"/>
  <c r="Q45" i="11" s="1"/>
  <c r="AN46" i="7" s="1"/>
  <c r="H46" i="10"/>
  <c r="O45" i="10"/>
  <c r="E47" i="12"/>
  <c r="N46" i="12"/>
  <c r="P46" i="12" s="1"/>
  <c r="Q46" i="12" s="1"/>
  <c r="AO47" i="7" s="1"/>
  <c r="H47" i="4"/>
  <c r="O46" i="4"/>
  <c r="H47" i="3"/>
  <c r="O46" i="3"/>
  <c r="E47" i="10"/>
  <c r="N46" i="10"/>
  <c r="H48" i="12"/>
  <c r="O47" i="12"/>
  <c r="P45" i="4"/>
  <c r="Q45" i="4" s="1"/>
  <c r="AP46" i="7" s="1"/>
  <c r="H47" i="11"/>
  <c r="O46" i="11"/>
  <c r="E47" i="4"/>
  <c r="N46" i="4"/>
  <c r="P45" i="3"/>
  <c r="Q45" i="3" s="1"/>
  <c r="AI46" i="7" s="1"/>
  <c r="AQ45" i="7"/>
  <c r="E47" i="11"/>
  <c r="N46" i="11"/>
  <c r="P45" i="10"/>
  <c r="Q45" i="10" s="1"/>
  <c r="AM46" i="7" s="1"/>
  <c r="AQ46" i="7" s="1"/>
  <c r="E47" i="3"/>
  <c r="N46" i="3"/>
  <c r="P46" i="3" s="1"/>
  <c r="Q46" i="3" s="1"/>
  <c r="AI47" i="7" s="1"/>
  <c r="P46" i="2"/>
  <c r="Q46" i="2" s="1"/>
  <c r="AJ47" i="7" s="1"/>
  <c r="E48" i="2"/>
  <c r="N47" i="2"/>
  <c r="H48" i="2"/>
  <c r="O47" i="2"/>
  <c r="P47" i="8"/>
  <c r="Q47" i="8" s="1"/>
  <c r="AK48" i="7" s="1"/>
  <c r="H49" i="8"/>
  <c r="O48" i="8"/>
  <c r="E49" i="8"/>
  <c r="N48" i="8"/>
  <c r="E47" i="9"/>
  <c r="N46" i="9"/>
  <c r="H47" i="9"/>
  <c r="O46" i="9"/>
  <c r="P46" i="11" l="1"/>
  <c r="Q46" i="11" s="1"/>
  <c r="AN47" i="7" s="1"/>
  <c r="E48" i="3"/>
  <c r="N47" i="3"/>
  <c r="P47" i="3" s="1"/>
  <c r="Q47" i="3" s="1"/>
  <c r="AI48" i="7" s="1"/>
  <c r="H48" i="3"/>
  <c r="O47" i="3"/>
  <c r="H48" i="4"/>
  <c r="O47" i="4"/>
  <c r="E48" i="4"/>
  <c r="N47" i="4"/>
  <c r="P47" i="4" s="1"/>
  <c r="Q47" i="4" s="1"/>
  <c r="AP48" i="7" s="1"/>
  <c r="H48" i="11"/>
  <c r="O47" i="11"/>
  <c r="E48" i="11"/>
  <c r="N47" i="11"/>
  <c r="E48" i="12"/>
  <c r="N47" i="12"/>
  <c r="P47" i="12" s="1"/>
  <c r="Q47" i="12" s="1"/>
  <c r="AO48" i="7" s="1"/>
  <c r="H49" i="12"/>
  <c r="O48" i="12"/>
  <c r="P46" i="4"/>
  <c r="Q46" i="4" s="1"/>
  <c r="AP47" i="7" s="1"/>
  <c r="E48" i="10"/>
  <c r="N47" i="10"/>
  <c r="H47" i="10"/>
  <c r="O46" i="10"/>
  <c r="P46" i="10" s="1"/>
  <c r="Q46" i="10" s="1"/>
  <c r="AM47" i="7" s="1"/>
  <c r="P48" i="8"/>
  <c r="Q48" i="8" s="1"/>
  <c r="AK49" i="7" s="1"/>
  <c r="H49" i="2"/>
  <c r="O48" i="2"/>
  <c r="P47" i="2"/>
  <c r="Q47" i="2" s="1"/>
  <c r="AJ48" i="7" s="1"/>
  <c r="E49" i="2"/>
  <c r="N48" i="2"/>
  <c r="E50" i="8"/>
  <c r="N49" i="8"/>
  <c r="H50" i="8"/>
  <c r="O49" i="8"/>
  <c r="H48" i="9"/>
  <c r="O47" i="9"/>
  <c r="P46" i="9"/>
  <c r="Q46" i="9" s="1"/>
  <c r="AL47" i="7" s="1"/>
  <c r="E48" i="9"/>
  <c r="N47" i="9"/>
  <c r="P48" i="2" l="1"/>
  <c r="Q48" i="2" s="1"/>
  <c r="AJ49" i="7" s="1"/>
  <c r="E49" i="4"/>
  <c r="N48" i="4"/>
  <c r="H50" i="12"/>
  <c r="O49" i="12"/>
  <c r="P47" i="9"/>
  <c r="Q47" i="9" s="1"/>
  <c r="AL48" i="7" s="1"/>
  <c r="H48" i="10"/>
  <c r="O47" i="10"/>
  <c r="P47" i="10" s="1"/>
  <c r="Q47" i="10" s="1"/>
  <c r="AM48" i="7" s="1"/>
  <c r="E49" i="12"/>
  <c r="N48" i="12"/>
  <c r="P48" i="12" s="1"/>
  <c r="Q48" i="12" s="1"/>
  <c r="AO49" i="7" s="1"/>
  <c r="H49" i="4"/>
  <c r="O48" i="4"/>
  <c r="P47" i="11"/>
  <c r="Q47" i="11" s="1"/>
  <c r="AN48" i="7" s="1"/>
  <c r="AQ47" i="7"/>
  <c r="E49" i="10"/>
  <c r="N48" i="10"/>
  <c r="E49" i="11"/>
  <c r="N48" i="11"/>
  <c r="H49" i="3"/>
  <c r="O48" i="3"/>
  <c r="H49" i="11"/>
  <c r="O48" i="11"/>
  <c r="E49" i="3"/>
  <c r="N48" i="3"/>
  <c r="P48" i="3" s="1"/>
  <c r="Q48" i="3" s="1"/>
  <c r="AI49" i="7" s="1"/>
  <c r="E50" i="2"/>
  <c r="N49" i="2"/>
  <c r="H50" i="2"/>
  <c r="O49" i="2"/>
  <c r="H51" i="8"/>
  <c r="O50" i="8"/>
  <c r="P49" i="8"/>
  <c r="Q49" i="8" s="1"/>
  <c r="AK50" i="7" s="1"/>
  <c r="E51" i="8"/>
  <c r="N50" i="8"/>
  <c r="E49" i="9"/>
  <c r="N48" i="9"/>
  <c r="H49" i="9"/>
  <c r="O48" i="9"/>
  <c r="AQ48" i="7" l="1"/>
  <c r="E50" i="12"/>
  <c r="N49" i="12"/>
  <c r="P49" i="12" s="1"/>
  <c r="Q49" i="12" s="1"/>
  <c r="AO50" i="7" s="1"/>
  <c r="H49" i="10"/>
  <c r="O48" i="10"/>
  <c r="P48" i="10" s="1"/>
  <c r="Q48" i="10" s="1"/>
  <c r="AM49" i="7" s="1"/>
  <c r="E50" i="10"/>
  <c r="N49" i="10"/>
  <c r="H50" i="3"/>
  <c r="O49" i="3"/>
  <c r="H51" i="12"/>
  <c r="O50" i="12"/>
  <c r="P48" i="11"/>
  <c r="Q48" i="11" s="1"/>
  <c r="AN49" i="7" s="1"/>
  <c r="H50" i="4"/>
  <c r="O49" i="4"/>
  <c r="P48" i="4"/>
  <c r="Q48" i="4" s="1"/>
  <c r="AP49" i="7" s="1"/>
  <c r="E50" i="3"/>
  <c r="N49" i="3"/>
  <c r="P49" i="3" s="1"/>
  <c r="Q49" i="3" s="1"/>
  <c r="AI50" i="7" s="1"/>
  <c r="H50" i="11"/>
  <c r="O49" i="11"/>
  <c r="E50" i="11"/>
  <c r="N49" i="11"/>
  <c r="E50" i="4"/>
  <c r="N49" i="4"/>
  <c r="P49" i="4" s="1"/>
  <c r="Q49" i="4" s="1"/>
  <c r="AP50" i="7" s="1"/>
  <c r="P50" i="8"/>
  <c r="Q50" i="8" s="1"/>
  <c r="AK51" i="7" s="1"/>
  <c r="P49" i="2"/>
  <c r="Q49" i="2" s="1"/>
  <c r="AJ50" i="7" s="1"/>
  <c r="H51" i="2"/>
  <c r="O50" i="2"/>
  <c r="E51" i="2"/>
  <c r="N50" i="2"/>
  <c r="E52" i="8"/>
  <c r="N51" i="8"/>
  <c r="H52" i="8"/>
  <c r="O51" i="8"/>
  <c r="H50" i="9"/>
  <c r="O49" i="9"/>
  <c r="P48" i="9"/>
  <c r="Q48" i="9" s="1"/>
  <c r="AL49" i="7" s="1"/>
  <c r="E50" i="9"/>
  <c r="N49" i="9"/>
  <c r="P49" i="9" s="1"/>
  <c r="Q49" i="9" s="1"/>
  <c r="AL50" i="7" s="1"/>
  <c r="P49" i="11" l="1"/>
  <c r="Q49" i="11" s="1"/>
  <c r="AN50" i="7" s="1"/>
  <c r="E51" i="4"/>
  <c r="N50" i="4"/>
  <c r="E51" i="10"/>
  <c r="N50" i="10"/>
  <c r="H51" i="4"/>
  <c r="O50" i="4"/>
  <c r="H50" i="10"/>
  <c r="O49" i="10"/>
  <c r="P49" i="10" s="1"/>
  <c r="Q49" i="10" s="1"/>
  <c r="AM50" i="7" s="1"/>
  <c r="AQ50" i="7" s="1"/>
  <c r="E51" i="11"/>
  <c r="N50" i="11"/>
  <c r="AQ49" i="7"/>
  <c r="H51" i="11"/>
  <c r="O50" i="11"/>
  <c r="H52" i="12"/>
  <c r="O51" i="12"/>
  <c r="E51" i="12"/>
  <c r="N50" i="12"/>
  <c r="P50" i="12" s="1"/>
  <c r="Q50" i="12" s="1"/>
  <c r="AO51" i="7" s="1"/>
  <c r="E51" i="3"/>
  <c r="N50" i="3"/>
  <c r="H51" i="3"/>
  <c r="O50" i="3"/>
  <c r="P50" i="2"/>
  <c r="Q50" i="2" s="1"/>
  <c r="AJ51" i="7" s="1"/>
  <c r="E52" i="2"/>
  <c r="N51" i="2"/>
  <c r="H52" i="2"/>
  <c r="O51" i="2"/>
  <c r="P51" i="8"/>
  <c r="Q51" i="8" s="1"/>
  <c r="AK52" i="7" s="1"/>
  <c r="H53" i="8"/>
  <c r="O52" i="8"/>
  <c r="E53" i="8"/>
  <c r="N52" i="8"/>
  <c r="E51" i="9"/>
  <c r="N50" i="9"/>
  <c r="H51" i="9"/>
  <c r="O50" i="9"/>
  <c r="H51" i="10" l="1"/>
  <c r="O50" i="10"/>
  <c r="P50" i="10" s="1"/>
  <c r="Q50" i="10" s="1"/>
  <c r="AM51" i="7" s="1"/>
  <c r="H52" i="4"/>
  <c r="O51" i="4"/>
  <c r="H52" i="3"/>
  <c r="O51" i="3"/>
  <c r="H52" i="11"/>
  <c r="O51" i="11"/>
  <c r="P50" i="3"/>
  <c r="Q50" i="3" s="1"/>
  <c r="AI51" i="7" s="1"/>
  <c r="E52" i="10"/>
  <c r="N51" i="10"/>
  <c r="P50" i="11"/>
  <c r="Q50" i="11" s="1"/>
  <c r="AN51" i="7" s="1"/>
  <c r="P50" i="4"/>
  <c r="Q50" i="4" s="1"/>
  <c r="AP51" i="7" s="1"/>
  <c r="H53" i="12"/>
  <c r="O52" i="12"/>
  <c r="E52" i="11"/>
  <c r="N51" i="11"/>
  <c r="E52" i="4"/>
  <c r="N51" i="4"/>
  <c r="P51" i="4" s="1"/>
  <c r="Q51" i="4" s="1"/>
  <c r="AP52" i="7" s="1"/>
  <c r="E52" i="3"/>
  <c r="N51" i="3"/>
  <c r="P51" i="3" s="1"/>
  <c r="Q51" i="3" s="1"/>
  <c r="AI52" i="7" s="1"/>
  <c r="E52" i="12"/>
  <c r="N51" i="12"/>
  <c r="P51" i="12" s="1"/>
  <c r="Q51" i="12" s="1"/>
  <c r="AO52" i="7" s="1"/>
  <c r="P52" i="8"/>
  <c r="Q52" i="8" s="1"/>
  <c r="AK53" i="7" s="1"/>
  <c r="P51" i="2"/>
  <c r="Q51" i="2" s="1"/>
  <c r="AJ52" i="7" s="1"/>
  <c r="H53" i="2"/>
  <c r="O52" i="2"/>
  <c r="E53" i="2"/>
  <c r="N52" i="2"/>
  <c r="E54" i="8"/>
  <c r="N53" i="8"/>
  <c r="H54" i="8"/>
  <c r="O53" i="8"/>
  <c r="H52" i="9"/>
  <c r="O51" i="9"/>
  <c r="P50" i="9"/>
  <c r="Q50" i="9" s="1"/>
  <c r="AL51" i="7" s="1"/>
  <c r="E52" i="9"/>
  <c r="N51" i="9"/>
  <c r="P51" i="9" s="1"/>
  <c r="Q51" i="9" s="1"/>
  <c r="AL52" i="7" s="1"/>
  <c r="P51" i="11" l="1"/>
  <c r="Q51" i="11" s="1"/>
  <c r="AN52" i="7" s="1"/>
  <c r="E53" i="12"/>
  <c r="N52" i="12"/>
  <c r="P52" i="12" s="1"/>
  <c r="Q52" i="12" s="1"/>
  <c r="AO53" i="7" s="1"/>
  <c r="H54" i="12"/>
  <c r="O53" i="12"/>
  <c r="H53" i="11"/>
  <c r="O52" i="11"/>
  <c r="AQ51" i="7"/>
  <c r="E53" i="3"/>
  <c r="N52" i="3"/>
  <c r="H53" i="3"/>
  <c r="O52" i="3"/>
  <c r="E53" i="10"/>
  <c r="N52" i="10"/>
  <c r="H53" i="4"/>
  <c r="O52" i="4"/>
  <c r="E53" i="4"/>
  <c r="N52" i="4"/>
  <c r="E53" i="11"/>
  <c r="N52" i="11"/>
  <c r="H52" i="10"/>
  <c r="O51" i="10"/>
  <c r="P51" i="10" s="1"/>
  <c r="Q51" i="10" s="1"/>
  <c r="AM52" i="7" s="1"/>
  <c r="AQ52" i="7" s="1"/>
  <c r="P52" i="2"/>
  <c r="Q52" i="2" s="1"/>
  <c r="AJ53" i="7" s="1"/>
  <c r="E54" i="2"/>
  <c r="N53" i="2"/>
  <c r="H54" i="2"/>
  <c r="O53" i="2"/>
  <c r="P53" i="8"/>
  <c r="Q53" i="8" s="1"/>
  <c r="AK54" i="7" s="1"/>
  <c r="H55" i="8"/>
  <c r="O54" i="8"/>
  <c r="E55" i="8"/>
  <c r="N54" i="8"/>
  <c r="E53" i="9"/>
  <c r="N52" i="9"/>
  <c r="H53" i="9"/>
  <c r="O52" i="9"/>
  <c r="H54" i="4" l="1"/>
  <c r="O53" i="4"/>
  <c r="E54" i="3"/>
  <c r="N53" i="3"/>
  <c r="P53" i="3" s="1"/>
  <c r="Q53" i="3" s="1"/>
  <c r="AI54" i="7" s="1"/>
  <c r="H53" i="10"/>
  <c r="O52" i="10"/>
  <c r="P52" i="10" s="1"/>
  <c r="Q52" i="10" s="1"/>
  <c r="AM53" i="7" s="1"/>
  <c r="E54" i="10"/>
  <c r="N53" i="10"/>
  <c r="H54" i="11"/>
  <c r="O53" i="11"/>
  <c r="P52" i="11"/>
  <c r="Q52" i="11" s="1"/>
  <c r="AN53" i="7" s="1"/>
  <c r="E54" i="11"/>
  <c r="N53" i="11"/>
  <c r="P53" i="11" s="1"/>
  <c r="Q53" i="11" s="1"/>
  <c r="AN54" i="7" s="1"/>
  <c r="H55" i="12"/>
  <c r="O54" i="12"/>
  <c r="P52" i="4"/>
  <c r="Q52" i="4" s="1"/>
  <c r="AP53" i="7" s="1"/>
  <c r="H54" i="3"/>
  <c r="O53" i="3"/>
  <c r="E54" i="4"/>
  <c r="N53" i="4"/>
  <c r="P53" i="4" s="1"/>
  <c r="Q53" i="4" s="1"/>
  <c r="AP54" i="7" s="1"/>
  <c r="P52" i="3"/>
  <c r="Q52" i="3" s="1"/>
  <c r="AI53" i="7" s="1"/>
  <c r="E54" i="12"/>
  <c r="N53" i="12"/>
  <c r="P53" i="12" s="1"/>
  <c r="Q53" i="12" s="1"/>
  <c r="AO54" i="7" s="1"/>
  <c r="P54" i="8"/>
  <c r="Q54" i="8" s="1"/>
  <c r="AK55" i="7" s="1"/>
  <c r="P53" i="2"/>
  <c r="Q53" i="2" s="1"/>
  <c r="AJ54" i="7" s="1"/>
  <c r="H55" i="2"/>
  <c r="O54" i="2"/>
  <c r="E55" i="2"/>
  <c r="N54" i="2"/>
  <c r="E56" i="8"/>
  <c r="N55" i="8"/>
  <c r="H56" i="8"/>
  <c r="O55" i="8"/>
  <c r="H54" i="9"/>
  <c r="O53" i="9"/>
  <c r="P52" i="9"/>
  <c r="Q52" i="9" s="1"/>
  <c r="AL53" i="7" s="1"/>
  <c r="E54" i="9"/>
  <c r="N53" i="9"/>
  <c r="P53" i="9" s="1"/>
  <c r="Q53" i="9" s="1"/>
  <c r="AL54" i="7" s="1"/>
  <c r="E55" i="12" l="1"/>
  <c r="N54" i="12"/>
  <c r="P54" i="12" s="1"/>
  <c r="Q54" i="12" s="1"/>
  <c r="AO55" i="7" s="1"/>
  <c r="H56" i="12"/>
  <c r="O55" i="12"/>
  <c r="H54" i="10"/>
  <c r="O53" i="10"/>
  <c r="P53" i="10" s="1"/>
  <c r="Q53" i="10" s="1"/>
  <c r="AM54" i="7" s="1"/>
  <c r="AQ54" i="7" s="1"/>
  <c r="E55" i="10"/>
  <c r="N54" i="10"/>
  <c r="AQ53" i="7"/>
  <c r="E55" i="4"/>
  <c r="N54" i="4"/>
  <c r="E55" i="3"/>
  <c r="N54" i="3"/>
  <c r="P54" i="3" s="1"/>
  <c r="Q54" i="3" s="1"/>
  <c r="AI55" i="7" s="1"/>
  <c r="H55" i="3"/>
  <c r="O54" i="3"/>
  <c r="H55" i="11"/>
  <c r="O54" i="11"/>
  <c r="E55" i="11"/>
  <c r="N54" i="11"/>
  <c r="H55" i="4"/>
  <c r="O54" i="4"/>
  <c r="P54" i="2"/>
  <c r="Q54" i="2" s="1"/>
  <c r="AJ55" i="7" s="1"/>
  <c r="E56" i="2"/>
  <c r="N55" i="2"/>
  <c r="H56" i="2"/>
  <c r="O55" i="2"/>
  <c r="H57" i="8"/>
  <c r="O56" i="8"/>
  <c r="P55" i="8"/>
  <c r="Q55" i="8" s="1"/>
  <c r="AK56" i="7" s="1"/>
  <c r="E57" i="8"/>
  <c r="N56" i="8"/>
  <c r="E55" i="9"/>
  <c r="N54" i="9"/>
  <c r="H55" i="9"/>
  <c r="O54" i="9"/>
  <c r="P54" i="11" l="1"/>
  <c r="Q54" i="11" s="1"/>
  <c r="AN55" i="7" s="1"/>
  <c r="E56" i="10"/>
  <c r="N55" i="10"/>
  <c r="H55" i="10"/>
  <c r="O54" i="10"/>
  <c r="P54" i="10" s="1"/>
  <c r="Q54" i="10" s="1"/>
  <c r="AM55" i="7" s="1"/>
  <c r="E56" i="3"/>
  <c r="N55" i="3"/>
  <c r="H57" i="12"/>
  <c r="O56" i="12"/>
  <c r="O55" i="11"/>
  <c r="H56" i="11"/>
  <c r="H56" i="3"/>
  <c r="O55" i="3"/>
  <c r="E56" i="4"/>
  <c r="N55" i="4"/>
  <c r="P55" i="4" s="1"/>
  <c r="Q55" i="4" s="1"/>
  <c r="AP56" i="7" s="1"/>
  <c r="H56" i="4"/>
  <c r="O55" i="4"/>
  <c r="P54" i="4"/>
  <c r="Q54" i="4" s="1"/>
  <c r="AP55" i="7" s="1"/>
  <c r="E56" i="11"/>
  <c r="N55" i="11"/>
  <c r="E56" i="12"/>
  <c r="N55" i="12"/>
  <c r="P55" i="12" s="1"/>
  <c r="Q55" i="12" s="1"/>
  <c r="AO56" i="7" s="1"/>
  <c r="P56" i="8"/>
  <c r="Q56" i="8" s="1"/>
  <c r="AK57" i="7" s="1"/>
  <c r="H57" i="2"/>
  <c r="O56" i="2"/>
  <c r="P55" i="2"/>
  <c r="Q55" i="2" s="1"/>
  <c r="AJ56" i="7" s="1"/>
  <c r="E57" i="2"/>
  <c r="N56" i="2"/>
  <c r="E58" i="8"/>
  <c r="N57" i="8"/>
  <c r="H58" i="8"/>
  <c r="O57" i="8"/>
  <c r="H56" i="9"/>
  <c r="O55" i="9"/>
  <c r="P54" i="9"/>
  <c r="Q54" i="9" s="1"/>
  <c r="AL55" i="7" s="1"/>
  <c r="E56" i="9"/>
  <c r="N55" i="9"/>
  <c r="P55" i="9" s="1"/>
  <c r="Q55" i="9" s="1"/>
  <c r="AL56" i="7" s="1"/>
  <c r="P55" i="11" l="1"/>
  <c r="Q55" i="11" s="1"/>
  <c r="AN56" i="7" s="1"/>
  <c r="H58" i="12"/>
  <c r="O57" i="12"/>
  <c r="P55" i="3"/>
  <c r="Q55" i="3" s="1"/>
  <c r="AI56" i="7" s="1"/>
  <c r="E57" i="4"/>
  <c r="N56" i="4"/>
  <c r="E57" i="3"/>
  <c r="N56" i="3"/>
  <c r="P56" i="3" s="1"/>
  <c r="Q56" i="3" s="1"/>
  <c r="AI57" i="7" s="1"/>
  <c r="E57" i="12"/>
  <c r="N56" i="12"/>
  <c r="P56" i="12" s="1"/>
  <c r="Q56" i="12" s="1"/>
  <c r="AO57" i="7" s="1"/>
  <c r="H57" i="3"/>
  <c r="O56" i="3"/>
  <c r="H56" i="10"/>
  <c r="O55" i="10"/>
  <c r="P55" i="10" s="1"/>
  <c r="Q55" i="10" s="1"/>
  <c r="AM56" i="7" s="1"/>
  <c r="AQ55" i="7"/>
  <c r="E57" i="11"/>
  <c r="N56" i="11"/>
  <c r="H57" i="11"/>
  <c r="O56" i="11"/>
  <c r="H57" i="4"/>
  <c r="O56" i="4"/>
  <c r="E57" i="10"/>
  <c r="N56" i="10"/>
  <c r="P56" i="2"/>
  <c r="Q56" i="2" s="1"/>
  <c r="AJ57" i="7" s="1"/>
  <c r="E58" i="2"/>
  <c r="N57" i="2"/>
  <c r="H58" i="2"/>
  <c r="O57" i="2"/>
  <c r="H59" i="8"/>
  <c r="O58" i="8"/>
  <c r="P57" i="8"/>
  <c r="Q57" i="8" s="1"/>
  <c r="AK58" i="7" s="1"/>
  <c r="E59" i="8"/>
  <c r="N58" i="8"/>
  <c r="E57" i="9"/>
  <c r="N56" i="9"/>
  <c r="H57" i="9"/>
  <c r="O56" i="9"/>
  <c r="P56" i="11" l="1"/>
  <c r="Q56" i="11" s="1"/>
  <c r="AN57" i="7" s="1"/>
  <c r="AQ56" i="7"/>
  <c r="E58" i="12"/>
  <c r="N57" i="12"/>
  <c r="P57" i="12" s="1"/>
  <c r="Q57" i="12" s="1"/>
  <c r="AO58" i="7" s="1"/>
  <c r="E58" i="3"/>
  <c r="N57" i="3"/>
  <c r="P57" i="3" s="1"/>
  <c r="Q57" i="3" s="1"/>
  <c r="AI58" i="7" s="1"/>
  <c r="P56" i="4"/>
  <c r="Q56" i="4" s="1"/>
  <c r="AP57" i="7" s="1"/>
  <c r="E58" i="10"/>
  <c r="N57" i="10"/>
  <c r="H58" i="4"/>
  <c r="O57" i="4"/>
  <c r="H57" i="10"/>
  <c r="O56" i="10"/>
  <c r="E58" i="4"/>
  <c r="N57" i="4"/>
  <c r="P57" i="4" s="1"/>
  <c r="Q57" i="4" s="1"/>
  <c r="AP58" i="7" s="1"/>
  <c r="P56" i="10"/>
  <c r="Q56" i="10" s="1"/>
  <c r="AM57" i="7" s="1"/>
  <c r="H58" i="3"/>
  <c r="O57" i="3"/>
  <c r="E58" i="11"/>
  <c r="N57" i="11"/>
  <c r="H58" i="11"/>
  <c r="O57" i="11"/>
  <c r="H59" i="12"/>
  <c r="O58" i="12"/>
  <c r="P58" i="8"/>
  <c r="Q58" i="8" s="1"/>
  <c r="AK59" i="7" s="1"/>
  <c r="H59" i="2"/>
  <c r="O58" i="2"/>
  <c r="P57" i="2"/>
  <c r="Q57" i="2" s="1"/>
  <c r="AJ58" i="7" s="1"/>
  <c r="E59" i="2"/>
  <c r="N58" i="2"/>
  <c r="E60" i="8"/>
  <c r="N59" i="8"/>
  <c r="H60" i="8"/>
  <c r="O59" i="8"/>
  <c r="H58" i="9"/>
  <c r="O57" i="9"/>
  <c r="P56" i="9"/>
  <c r="Q56" i="9" s="1"/>
  <c r="AL57" i="7" s="1"/>
  <c r="E58" i="9"/>
  <c r="N57" i="9"/>
  <c r="H59" i="3" l="1"/>
  <c r="O58" i="3"/>
  <c r="E59" i="10"/>
  <c r="N58" i="10"/>
  <c r="E59" i="4"/>
  <c r="N58" i="4"/>
  <c r="H60" i="12"/>
  <c r="O59" i="12"/>
  <c r="AQ57" i="7"/>
  <c r="H59" i="11"/>
  <c r="O58" i="11"/>
  <c r="E59" i="3"/>
  <c r="N58" i="3"/>
  <c r="P58" i="3" s="1"/>
  <c r="Q58" i="3" s="1"/>
  <c r="AI59" i="7" s="1"/>
  <c r="P57" i="11"/>
  <c r="Q57" i="11" s="1"/>
  <c r="AN58" i="7" s="1"/>
  <c r="E59" i="12"/>
  <c r="N58" i="12"/>
  <c r="P58" i="12" s="1"/>
  <c r="Q58" i="12" s="1"/>
  <c r="AO59" i="7" s="1"/>
  <c r="H58" i="10"/>
  <c r="O57" i="10"/>
  <c r="P57" i="10" s="1"/>
  <c r="Q57" i="10" s="1"/>
  <c r="AM58" i="7" s="1"/>
  <c r="E59" i="11"/>
  <c r="N58" i="11"/>
  <c r="H59" i="4"/>
  <c r="O58" i="4"/>
  <c r="P58" i="2"/>
  <c r="Q58" i="2" s="1"/>
  <c r="AJ59" i="7" s="1"/>
  <c r="E60" i="2"/>
  <c r="N59" i="2"/>
  <c r="H60" i="2"/>
  <c r="O59" i="2"/>
  <c r="H61" i="8"/>
  <c r="O60" i="8"/>
  <c r="P59" i="8"/>
  <c r="Q59" i="8" s="1"/>
  <c r="AK60" i="7" s="1"/>
  <c r="E61" i="8"/>
  <c r="N60" i="8"/>
  <c r="P57" i="9"/>
  <c r="Q57" i="9" s="1"/>
  <c r="AL58" i="7" s="1"/>
  <c r="E59" i="9"/>
  <c r="N58" i="9"/>
  <c r="H59" i="9"/>
  <c r="O58" i="9"/>
  <c r="P58" i="11" l="1"/>
  <c r="Q58" i="11" s="1"/>
  <c r="AN59" i="7" s="1"/>
  <c r="E60" i="12"/>
  <c r="N59" i="12"/>
  <c r="P59" i="12" s="1"/>
  <c r="Q59" i="12" s="1"/>
  <c r="AO60" i="7" s="1"/>
  <c r="H61" i="12"/>
  <c r="O60" i="12"/>
  <c r="P58" i="4"/>
  <c r="Q58" i="4" s="1"/>
  <c r="AP59" i="7" s="1"/>
  <c r="E60" i="4"/>
  <c r="N59" i="4"/>
  <c r="P59" i="4" s="1"/>
  <c r="Q59" i="4" s="1"/>
  <c r="AP60" i="7" s="1"/>
  <c r="E60" i="3"/>
  <c r="N59" i="3"/>
  <c r="H60" i="4"/>
  <c r="O59" i="4"/>
  <c r="E60" i="11"/>
  <c r="N59" i="11"/>
  <c r="P59" i="11" s="1"/>
  <c r="Q59" i="11" s="1"/>
  <c r="AN60" i="7" s="1"/>
  <c r="E60" i="10"/>
  <c r="N59" i="10"/>
  <c r="H60" i="11"/>
  <c r="O59" i="11"/>
  <c r="H59" i="10"/>
  <c r="O58" i="10"/>
  <c r="P58" i="10" s="1"/>
  <c r="Q58" i="10" s="1"/>
  <c r="AM59" i="7" s="1"/>
  <c r="AQ58" i="7"/>
  <c r="H60" i="3"/>
  <c r="O59" i="3"/>
  <c r="E61" i="2"/>
  <c r="N60" i="2"/>
  <c r="H61" i="2"/>
  <c r="O60" i="2"/>
  <c r="P59" i="2"/>
  <c r="Q59" i="2" s="1"/>
  <c r="AJ60" i="7" s="1"/>
  <c r="P60" i="8"/>
  <c r="Q60" i="8" s="1"/>
  <c r="AK61" i="7" s="1"/>
  <c r="E62" i="8"/>
  <c r="N61" i="8"/>
  <c r="H62" i="8"/>
  <c r="O61" i="8"/>
  <c r="H60" i="9"/>
  <c r="O59" i="9"/>
  <c r="P58" i="9"/>
  <c r="Q58" i="9" s="1"/>
  <c r="AL59" i="7" s="1"/>
  <c r="E60" i="9"/>
  <c r="N59" i="9"/>
  <c r="E61" i="3" l="1"/>
  <c r="N60" i="3"/>
  <c r="E61" i="4"/>
  <c r="N60" i="4"/>
  <c r="H61" i="3"/>
  <c r="O60" i="3"/>
  <c r="E61" i="11"/>
  <c r="N60" i="11"/>
  <c r="E61" i="10"/>
  <c r="N60" i="10"/>
  <c r="H60" i="10"/>
  <c r="O59" i="10"/>
  <c r="P59" i="10" s="1"/>
  <c r="Q59" i="10" s="1"/>
  <c r="AM60" i="7" s="1"/>
  <c r="H61" i="4"/>
  <c r="O60" i="4"/>
  <c r="H62" i="12"/>
  <c r="O61" i="12"/>
  <c r="AQ59" i="7"/>
  <c r="H61" i="11"/>
  <c r="O60" i="11"/>
  <c r="P59" i="3"/>
  <c r="Q59" i="3" s="1"/>
  <c r="AI60" i="7" s="1"/>
  <c r="E61" i="12"/>
  <c r="N60" i="12"/>
  <c r="P60" i="12" s="1"/>
  <c r="Q60" i="12" s="1"/>
  <c r="AO61" i="7" s="1"/>
  <c r="P60" i="2"/>
  <c r="Q60" i="2" s="1"/>
  <c r="AJ61" i="7" s="1"/>
  <c r="H62" i="2"/>
  <c r="O61" i="2"/>
  <c r="E62" i="2"/>
  <c r="N61" i="2"/>
  <c r="P61" i="8"/>
  <c r="Q61" i="8" s="1"/>
  <c r="AK62" i="7" s="1"/>
  <c r="H63" i="8"/>
  <c r="O62" i="8"/>
  <c r="E63" i="8"/>
  <c r="N62" i="8"/>
  <c r="P59" i="9"/>
  <c r="Q59" i="9" s="1"/>
  <c r="AL60" i="7" s="1"/>
  <c r="E61" i="9"/>
  <c r="N60" i="9"/>
  <c r="H61" i="9"/>
  <c r="O60" i="9"/>
  <c r="H63" i="12" l="1"/>
  <c r="O62" i="12"/>
  <c r="E62" i="11"/>
  <c r="N61" i="11"/>
  <c r="E62" i="12"/>
  <c r="N61" i="12"/>
  <c r="P61" i="12" s="1"/>
  <c r="Q61" i="12" s="1"/>
  <c r="AO62" i="7" s="1"/>
  <c r="H62" i="4"/>
  <c r="O61" i="4"/>
  <c r="H62" i="3"/>
  <c r="O61" i="3"/>
  <c r="P60" i="4"/>
  <c r="Q60" i="4" s="1"/>
  <c r="AP61" i="7" s="1"/>
  <c r="P61" i="2"/>
  <c r="Q61" i="2" s="1"/>
  <c r="AJ62" i="7" s="1"/>
  <c r="H61" i="10"/>
  <c r="O60" i="10"/>
  <c r="E62" i="4"/>
  <c r="N61" i="4"/>
  <c r="P61" i="4" s="1"/>
  <c r="Q61" i="4" s="1"/>
  <c r="AP62" i="7" s="1"/>
  <c r="P60" i="3"/>
  <c r="Q60" i="3" s="1"/>
  <c r="AI61" i="7" s="1"/>
  <c r="E62" i="10"/>
  <c r="N61" i="10"/>
  <c r="E62" i="3"/>
  <c r="N61" i="3"/>
  <c r="P61" i="3" s="1"/>
  <c r="Q61" i="3" s="1"/>
  <c r="AI62" i="7" s="1"/>
  <c r="H62" i="11"/>
  <c r="O61" i="11"/>
  <c r="P60" i="10"/>
  <c r="Q60" i="10" s="1"/>
  <c r="AM61" i="7" s="1"/>
  <c r="AQ60" i="7"/>
  <c r="P60" i="11"/>
  <c r="Q60" i="11" s="1"/>
  <c r="AN61" i="7" s="1"/>
  <c r="E63" i="2"/>
  <c r="N62" i="2"/>
  <c r="H63" i="2"/>
  <c r="O62" i="2"/>
  <c r="P62" i="8"/>
  <c r="Q62" i="8" s="1"/>
  <c r="AK63" i="7" s="1"/>
  <c r="H64" i="8"/>
  <c r="O63" i="8"/>
  <c r="E64" i="8"/>
  <c r="N63" i="8"/>
  <c r="H62" i="9"/>
  <c r="O61" i="9"/>
  <c r="P60" i="9"/>
  <c r="Q60" i="9" s="1"/>
  <c r="AL61" i="7" s="1"/>
  <c r="E62" i="9"/>
  <c r="N61" i="9"/>
  <c r="P61" i="9" s="1"/>
  <c r="Q61" i="9" s="1"/>
  <c r="AL62" i="7" s="1"/>
  <c r="E63" i="4" l="1"/>
  <c r="N62" i="4"/>
  <c r="H63" i="4"/>
  <c r="O62" i="4"/>
  <c r="H62" i="10"/>
  <c r="O61" i="10"/>
  <c r="P61" i="10" s="1"/>
  <c r="Q61" i="10" s="1"/>
  <c r="AM62" i="7" s="1"/>
  <c r="E63" i="12"/>
  <c r="N62" i="12"/>
  <c r="P62" i="12" s="1"/>
  <c r="Q62" i="12" s="1"/>
  <c r="AO63" i="7" s="1"/>
  <c r="H63" i="11"/>
  <c r="O62" i="11"/>
  <c r="P61" i="11"/>
  <c r="Q61" i="11" s="1"/>
  <c r="AN62" i="7" s="1"/>
  <c r="AQ61" i="7"/>
  <c r="E63" i="11"/>
  <c r="N62" i="11"/>
  <c r="E63" i="10"/>
  <c r="N62" i="10"/>
  <c r="E63" i="3"/>
  <c r="N62" i="3"/>
  <c r="H63" i="3"/>
  <c r="O62" i="3"/>
  <c r="H64" i="12"/>
  <c r="O63" i="12"/>
  <c r="P62" i="2"/>
  <c r="Q62" i="2" s="1"/>
  <c r="AJ63" i="7" s="1"/>
  <c r="H64" i="2"/>
  <c r="O63" i="2"/>
  <c r="E64" i="2"/>
  <c r="N63" i="2"/>
  <c r="E65" i="8"/>
  <c r="N64" i="8"/>
  <c r="P63" i="8"/>
  <c r="Q63" i="8" s="1"/>
  <c r="AK64" i="7" s="1"/>
  <c r="H65" i="8"/>
  <c r="O64" i="8"/>
  <c r="E63" i="9"/>
  <c r="N62" i="9"/>
  <c r="H63" i="9"/>
  <c r="O62" i="9"/>
  <c r="P62" i="11" l="1"/>
  <c r="Q62" i="11" s="1"/>
  <c r="AN63" i="7" s="1"/>
  <c r="AQ62" i="7"/>
  <c r="E64" i="12"/>
  <c r="N63" i="12"/>
  <c r="P63" i="12" s="1"/>
  <c r="Q63" i="12" s="1"/>
  <c r="AO64" i="7" s="1"/>
  <c r="H65" i="12"/>
  <c r="O64" i="12"/>
  <c r="E64" i="11"/>
  <c r="N63" i="11"/>
  <c r="H64" i="3"/>
  <c r="O63" i="3"/>
  <c r="H63" i="10"/>
  <c r="O62" i="10"/>
  <c r="P62" i="3"/>
  <c r="Q62" i="3" s="1"/>
  <c r="AI63" i="7" s="1"/>
  <c r="E64" i="3"/>
  <c r="N63" i="3"/>
  <c r="H64" i="4"/>
  <c r="O63" i="4"/>
  <c r="P62" i="4"/>
  <c r="Q62" i="4" s="1"/>
  <c r="AP63" i="7" s="1"/>
  <c r="E64" i="10"/>
  <c r="N63" i="10"/>
  <c r="P62" i="10"/>
  <c r="Q62" i="10" s="1"/>
  <c r="AM63" i="7" s="1"/>
  <c r="H64" i="11"/>
  <c r="O63" i="11"/>
  <c r="E64" i="4"/>
  <c r="N63" i="4"/>
  <c r="P63" i="4" s="1"/>
  <c r="Q63" i="4" s="1"/>
  <c r="AP64" i="7" s="1"/>
  <c r="P63" i="2"/>
  <c r="Q63" i="2" s="1"/>
  <c r="AJ64" i="7" s="1"/>
  <c r="E65" i="2"/>
  <c r="N64" i="2"/>
  <c r="H65" i="2"/>
  <c r="O64" i="2"/>
  <c r="H66" i="8"/>
  <c r="O65" i="8"/>
  <c r="P64" i="8"/>
  <c r="Q64" i="8" s="1"/>
  <c r="AK65" i="7" s="1"/>
  <c r="E66" i="8"/>
  <c r="N65" i="8"/>
  <c r="H64" i="9"/>
  <c r="O63" i="9"/>
  <c r="P62" i="9"/>
  <c r="Q62" i="9" s="1"/>
  <c r="AL63" i="7" s="1"/>
  <c r="E64" i="9"/>
  <c r="N63" i="9"/>
  <c r="P63" i="11" l="1"/>
  <c r="Q63" i="11" s="1"/>
  <c r="AN64" i="7" s="1"/>
  <c r="H65" i="3"/>
  <c r="O64" i="3"/>
  <c r="E65" i="11"/>
  <c r="N64" i="11"/>
  <c r="P63" i="3"/>
  <c r="Q63" i="3" s="1"/>
  <c r="AI64" i="7" s="1"/>
  <c r="H65" i="11"/>
  <c r="O64" i="11"/>
  <c r="E65" i="3"/>
  <c r="N64" i="3"/>
  <c r="P64" i="3" s="1"/>
  <c r="Q64" i="3" s="1"/>
  <c r="AI65" i="7" s="1"/>
  <c r="H66" i="12"/>
  <c r="O65" i="12"/>
  <c r="E65" i="4"/>
  <c r="N64" i="4"/>
  <c r="H65" i="4"/>
  <c r="O64" i="4"/>
  <c r="P63" i="10"/>
  <c r="Q63" i="10" s="1"/>
  <c r="AM64" i="7" s="1"/>
  <c r="AQ63" i="7"/>
  <c r="E65" i="10"/>
  <c r="N64" i="10"/>
  <c r="H64" i="10"/>
  <c r="O63" i="10"/>
  <c r="E65" i="12"/>
  <c r="N64" i="12"/>
  <c r="P64" i="12" s="1"/>
  <c r="Q64" i="12" s="1"/>
  <c r="AO65" i="7" s="1"/>
  <c r="H66" i="2"/>
  <c r="O65" i="2"/>
  <c r="P64" i="2"/>
  <c r="Q64" i="2" s="1"/>
  <c r="AJ65" i="7" s="1"/>
  <c r="E66" i="2"/>
  <c r="N65" i="2"/>
  <c r="P65" i="8"/>
  <c r="Q65" i="8" s="1"/>
  <c r="AK66" i="7" s="1"/>
  <c r="E67" i="8"/>
  <c r="N66" i="8"/>
  <c r="H67" i="8"/>
  <c r="O66" i="8"/>
  <c r="P63" i="9"/>
  <c r="Q63" i="9" s="1"/>
  <c r="AL64" i="7" s="1"/>
  <c r="E65" i="9"/>
  <c r="N64" i="9"/>
  <c r="H65" i="9"/>
  <c r="O64" i="9"/>
  <c r="E66" i="3" l="1"/>
  <c r="N65" i="3"/>
  <c r="E66" i="12"/>
  <c r="N65" i="12"/>
  <c r="P65" i="12" s="1"/>
  <c r="Q65" i="12" s="1"/>
  <c r="AO66" i="7" s="1"/>
  <c r="H66" i="4"/>
  <c r="O65" i="4"/>
  <c r="H66" i="11"/>
  <c r="O65" i="11"/>
  <c r="P64" i="4"/>
  <c r="Q64" i="4" s="1"/>
  <c r="AP65" i="7" s="1"/>
  <c r="P65" i="2"/>
  <c r="Q65" i="2" s="1"/>
  <c r="AJ66" i="7" s="1"/>
  <c r="H65" i="10"/>
  <c r="O64" i="10"/>
  <c r="E66" i="4"/>
  <c r="N65" i="4"/>
  <c r="P65" i="4" s="1"/>
  <c r="Q65" i="4" s="1"/>
  <c r="AP66" i="7" s="1"/>
  <c r="P64" i="11"/>
  <c r="Q64" i="11" s="1"/>
  <c r="AN65" i="7" s="1"/>
  <c r="P64" i="10"/>
  <c r="Q64" i="10" s="1"/>
  <c r="AM65" i="7" s="1"/>
  <c r="E66" i="11"/>
  <c r="N65" i="11"/>
  <c r="AQ64" i="7"/>
  <c r="E66" i="10"/>
  <c r="N65" i="10"/>
  <c r="H67" i="12"/>
  <c r="O66" i="12"/>
  <c r="H66" i="3"/>
  <c r="O65" i="3"/>
  <c r="E67" i="2"/>
  <c r="N66" i="2"/>
  <c r="H67" i="2"/>
  <c r="O66" i="2"/>
  <c r="P66" i="8"/>
  <c r="Q66" i="8" s="1"/>
  <c r="AK67" i="7" s="1"/>
  <c r="E68" i="8"/>
  <c r="N67" i="8"/>
  <c r="H68" i="8"/>
  <c r="O67" i="8"/>
  <c r="H66" i="9"/>
  <c r="O65" i="9"/>
  <c r="P64" i="9"/>
  <c r="Q64" i="9" s="1"/>
  <c r="AL65" i="7" s="1"/>
  <c r="E66" i="9"/>
  <c r="N65" i="9"/>
  <c r="P65" i="9" s="1"/>
  <c r="Q65" i="9" s="1"/>
  <c r="AL66" i="7" s="1"/>
  <c r="H67" i="11" l="1"/>
  <c r="O66" i="11"/>
  <c r="H68" i="12"/>
  <c r="O67" i="12"/>
  <c r="E67" i="4"/>
  <c r="N66" i="4"/>
  <c r="P66" i="4" s="1"/>
  <c r="Q66" i="4" s="1"/>
  <c r="AP67" i="7" s="1"/>
  <c r="H67" i="4"/>
  <c r="O66" i="4"/>
  <c r="E67" i="10"/>
  <c r="N66" i="10"/>
  <c r="H66" i="10"/>
  <c r="O65" i="10"/>
  <c r="P65" i="10" s="1"/>
  <c r="Q65" i="10" s="1"/>
  <c r="AM66" i="7" s="1"/>
  <c r="E67" i="12"/>
  <c r="N66" i="12"/>
  <c r="P66" i="12" s="1"/>
  <c r="Q66" i="12" s="1"/>
  <c r="AO67" i="7" s="1"/>
  <c r="H67" i="3"/>
  <c r="O66" i="3"/>
  <c r="P65" i="3"/>
  <c r="Q65" i="3" s="1"/>
  <c r="AI66" i="7" s="1"/>
  <c r="AQ65" i="7"/>
  <c r="P65" i="11"/>
  <c r="Q65" i="11" s="1"/>
  <c r="AN66" i="7" s="1"/>
  <c r="E67" i="11"/>
  <c r="N66" i="11"/>
  <c r="E67" i="3"/>
  <c r="N66" i="3"/>
  <c r="P66" i="3" s="1"/>
  <c r="Q66" i="3" s="1"/>
  <c r="AI67" i="7" s="1"/>
  <c r="P66" i="2"/>
  <c r="Q66" i="2" s="1"/>
  <c r="AJ67" i="7" s="1"/>
  <c r="H68" i="2"/>
  <c r="O67" i="2"/>
  <c r="E68" i="2"/>
  <c r="N67" i="2"/>
  <c r="H69" i="8"/>
  <c r="O68" i="8"/>
  <c r="P67" i="8"/>
  <c r="Q67" i="8" s="1"/>
  <c r="AK68" i="7" s="1"/>
  <c r="E69" i="8"/>
  <c r="N68" i="8"/>
  <c r="E67" i="9"/>
  <c r="N66" i="9"/>
  <c r="H67" i="9"/>
  <c r="O66" i="9"/>
  <c r="P66" i="11" l="1"/>
  <c r="Q66" i="11" s="1"/>
  <c r="AN67" i="7" s="1"/>
  <c r="AQ66" i="7"/>
  <c r="E68" i="12"/>
  <c r="N67" i="12"/>
  <c r="P67" i="12" s="1"/>
  <c r="Q67" i="12" s="1"/>
  <c r="AO68" i="7" s="1"/>
  <c r="E68" i="4"/>
  <c r="N67" i="4"/>
  <c r="E68" i="3"/>
  <c r="N67" i="3"/>
  <c r="P67" i="3" s="1"/>
  <c r="Q67" i="3" s="1"/>
  <c r="AI68" i="7" s="1"/>
  <c r="E68" i="11"/>
  <c r="N67" i="11"/>
  <c r="H67" i="10"/>
  <c r="O66" i="10"/>
  <c r="P66" i="10" s="1"/>
  <c r="Q66" i="10" s="1"/>
  <c r="AM67" i="7" s="1"/>
  <c r="H69" i="12"/>
  <c r="O68" i="12"/>
  <c r="E68" i="10"/>
  <c r="N67" i="10"/>
  <c r="H68" i="11"/>
  <c r="O67" i="11"/>
  <c r="H68" i="3"/>
  <c r="O67" i="3"/>
  <c r="H68" i="4"/>
  <c r="O67" i="4"/>
  <c r="P68" i="8"/>
  <c r="Q68" i="8" s="1"/>
  <c r="AK69" i="7" s="1"/>
  <c r="P67" i="2"/>
  <c r="Q67" i="2" s="1"/>
  <c r="AJ68" i="7" s="1"/>
  <c r="E69" i="2"/>
  <c r="N68" i="2"/>
  <c r="H69" i="2"/>
  <c r="O68" i="2"/>
  <c r="E70" i="8"/>
  <c r="N69" i="8"/>
  <c r="H70" i="8"/>
  <c r="O69" i="8"/>
  <c r="P66" i="9"/>
  <c r="Q66" i="9" s="1"/>
  <c r="AL67" i="7" s="1"/>
  <c r="H68" i="9"/>
  <c r="O67" i="9"/>
  <c r="E68" i="9"/>
  <c r="N67" i="9"/>
  <c r="P67" i="9" s="1"/>
  <c r="Q67" i="9" s="1"/>
  <c r="AL68" i="7" s="1"/>
  <c r="E69" i="11" l="1"/>
  <c r="N68" i="11"/>
  <c r="E69" i="3"/>
  <c r="N68" i="3"/>
  <c r="H70" i="12"/>
  <c r="O69" i="12"/>
  <c r="P67" i="4"/>
  <c r="Q67" i="4" s="1"/>
  <c r="AP68" i="7" s="1"/>
  <c r="H69" i="4"/>
  <c r="O68" i="4"/>
  <c r="E69" i="4"/>
  <c r="N68" i="4"/>
  <c r="P68" i="4" s="1"/>
  <c r="Q68" i="4" s="1"/>
  <c r="AP69" i="7" s="1"/>
  <c r="E69" i="10"/>
  <c r="N68" i="10"/>
  <c r="H68" i="10"/>
  <c r="O67" i="10"/>
  <c r="P67" i="10" s="1"/>
  <c r="Q67" i="10" s="1"/>
  <c r="AM68" i="7" s="1"/>
  <c r="E69" i="12"/>
  <c r="N68" i="12"/>
  <c r="P68" i="12" s="1"/>
  <c r="Q68" i="12" s="1"/>
  <c r="AO69" i="7" s="1"/>
  <c r="H69" i="3"/>
  <c r="O68" i="3"/>
  <c r="AQ67" i="7"/>
  <c r="H69" i="11"/>
  <c r="O68" i="11"/>
  <c r="P67" i="11"/>
  <c r="Q67" i="11" s="1"/>
  <c r="AN68" i="7" s="1"/>
  <c r="H70" i="2"/>
  <c r="O69" i="2"/>
  <c r="P68" i="2"/>
  <c r="Q68" i="2" s="1"/>
  <c r="AJ69" i="7" s="1"/>
  <c r="E70" i="2"/>
  <c r="N69" i="2"/>
  <c r="P69" i="8"/>
  <c r="Q69" i="8" s="1"/>
  <c r="AK70" i="7" s="1"/>
  <c r="H71" i="8"/>
  <c r="O70" i="8"/>
  <c r="E71" i="8"/>
  <c r="N70" i="8"/>
  <c r="E69" i="9"/>
  <c r="N68" i="9"/>
  <c r="H69" i="9"/>
  <c r="O68" i="9"/>
  <c r="AQ68" i="7" l="1"/>
  <c r="P69" i="2"/>
  <c r="Q69" i="2" s="1"/>
  <c r="AJ70" i="7" s="1"/>
  <c r="H71" i="12"/>
  <c r="O70" i="12"/>
  <c r="E70" i="10"/>
  <c r="N69" i="10"/>
  <c r="P68" i="3"/>
  <c r="Q68" i="3" s="1"/>
  <c r="AI69" i="7" s="1"/>
  <c r="H69" i="10"/>
  <c r="O68" i="10"/>
  <c r="P68" i="10" s="1"/>
  <c r="Q68" i="10" s="1"/>
  <c r="AM69" i="7" s="1"/>
  <c r="E70" i="3"/>
  <c r="N69" i="3"/>
  <c r="P69" i="3" s="1"/>
  <c r="Q69" i="3" s="1"/>
  <c r="AI70" i="7" s="1"/>
  <c r="H70" i="11"/>
  <c r="O69" i="11"/>
  <c r="E70" i="4"/>
  <c r="N69" i="4"/>
  <c r="P68" i="11"/>
  <c r="Q68" i="11" s="1"/>
  <c r="AN69" i="7" s="1"/>
  <c r="H70" i="3"/>
  <c r="O69" i="3"/>
  <c r="E70" i="11"/>
  <c r="N69" i="11"/>
  <c r="E70" i="12"/>
  <c r="N69" i="12"/>
  <c r="P69" i="12" s="1"/>
  <c r="Q69" i="12" s="1"/>
  <c r="AO70" i="7" s="1"/>
  <c r="H70" i="4"/>
  <c r="O69" i="4"/>
  <c r="P70" i="8"/>
  <c r="Q70" i="8" s="1"/>
  <c r="AK71" i="7" s="1"/>
  <c r="E71" i="2"/>
  <c r="N70" i="2"/>
  <c r="H71" i="2"/>
  <c r="O70" i="2"/>
  <c r="E72" i="8"/>
  <c r="N71" i="8"/>
  <c r="H72" i="8"/>
  <c r="O71" i="8"/>
  <c r="H70" i="9"/>
  <c r="O69" i="9"/>
  <c r="P68" i="9"/>
  <c r="Q68" i="9" s="1"/>
  <c r="AL69" i="7" s="1"/>
  <c r="E70" i="9"/>
  <c r="N69" i="9"/>
  <c r="P69" i="9" s="1"/>
  <c r="Q69" i="9" s="1"/>
  <c r="AL70" i="7" s="1"/>
  <c r="P69" i="11" l="1"/>
  <c r="Q69" i="11" s="1"/>
  <c r="AN70" i="7" s="1"/>
  <c r="H71" i="3"/>
  <c r="O70" i="3"/>
  <c r="H70" i="10"/>
  <c r="O69" i="10"/>
  <c r="H71" i="4"/>
  <c r="O70" i="4"/>
  <c r="AQ70" i="7"/>
  <c r="E71" i="4"/>
  <c r="N70" i="4"/>
  <c r="P69" i="10"/>
  <c r="Q69" i="10" s="1"/>
  <c r="AM70" i="7" s="1"/>
  <c r="E71" i="12"/>
  <c r="N70" i="12"/>
  <c r="P70" i="12" s="1"/>
  <c r="Q70" i="12" s="1"/>
  <c r="AO71" i="7" s="1"/>
  <c r="E71" i="10"/>
  <c r="N70" i="10"/>
  <c r="H71" i="11"/>
  <c r="O70" i="11"/>
  <c r="P69" i="4"/>
  <c r="Q69" i="4" s="1"/>
  <c r="AP70" i="7" s="1"/>
  <c r="H72" i="12"/>
  <c r="O71" i="12"/>
  <c r="AQ69" i="7"/>
  <c r="E71" i="11"/>
  <c r="N70" i="11"/>
  <c r="E71" i="3"/>
  <c r="N70" i="3"/>
  <c r="P70" i="3" s="1"/>
  <c r="Q70" i="3" s="1"/>
  <c r="AI71" i="7" s="1"/>
  <c r="P70" i="2"/>
  <c r="Q70" i="2" s="1"/>
  <c r="AJ71" i="7" s="1"/>
  <c r="H72" i="2"/>
  <c r="O71" i="2"/>
  <c r="E72" i="2"/>
  <c r="N71" i="2"/>
  <c r="P71" i="8"/>
  <c r="Q71" i="8" s="1"/>
  <c r="AK72" i="7" s="1"/>
  <c r="H73" i="8"/>
  <c r="O72" i="8"/>
  <c r="E73" i="8"/>
  <c r="N72" i="8"/>
  <c r="E71" i="9"/>
  <c r="N70" i="9"/>
  <c r="H71" i="9"/>
  <c r="O70" i="9"/>
  <c r="P70" i="11" l="1"/>
  <c r="Q70" i="11" s="1"/>
  <c r="AN71" i="7" s="1"/>
  <c r="E72" i="4"/>
  <c r="N71" i="4"/>
  <c r="H72" i="11"/>
  <c r="O71" i="11"/>
  <c r="E72" i="3"/>
  <c r="N71" i="3"/>
  <c r="P70" i="10"/>
  <c r="Q70" i="10" s="1"/>
  <c r="AM71" i="7" s="1"/>
  <c r="E72" i="11"/>
  <c r="N71" i="11"/>
  <c r="E72" i="10"/>
  <c r="N71" i="10"/>
  <c r="H72" i="4"/>
  <c r="O71" i="4"/>
  <c r="E72" i="12"/>
  <c r="N71" i="12"/>
  <c r="P71" i="12" s="1"/>
  <c r="Q71" i="12" s="1"/>
  <c r="AO72" i="7" s="1"/>
  <c r="H71" i="10"/>
  <c r="O70" i="10"/>
  <c r="H73" i="12"/>
  <c r="O72" i="12"/>
  <c r="P70" i="4"/>
  <c r="Q70" i="4" s="1"/>
  <c r="AP71" i="7" s="1"/>
  <c r="H72" i="3"/>
  <c r="O71" i="3"/>
  <c r="P72" i="8"/>
  <c r="Q72" i="8" s="1"/>
  <c r="AK73" i="7" s="1"/>
  <c r="P71" i="2"/>
  <c r="Q71" i="2" s="1"/>
  <c r="AJ72" i="7" s="1"/>
  <c r="E73" i="2"/>
  <c r="N72" i="2"/>
  <c r="H73" i="2"/>
  <c r="O72" i="2"/>
  <c r="E74" i="8"/>
  <c r="N73" i="8"/>
  <c r="H74" i="8"/>
  <c r="O73" i="8"/>
  <c r="H72" i="9"/>
  <c r="O71" i="9"/>
  <c r="P70" i="9"/>
  <c r="Q70" i="9" s="1"/>
  <c r="AL71" i="7" s="1"/>
  <c r="E72" i="9"/>
  <c r="N71" i="9"/>
  <c r="P71" i="9" s="1"/>
  <c r="Q71" i="9" s="1"/>
  <c r="AL72" i="7" s="1"/>
  <c r="H72" i="10" l="1"/>
  <c r="O71" i="10"/>
  <c r="N72" i="11"/>
  <c r="E73" i="11"/>
  <c r="P71" i="3"/>
  <c r="Q71" i="3" s="1"/>
  <c r="AI72" i="7" s="1"/>
  <c r="H73" i="3"/>
  <c r="O72" i="3"/>
  <c r="E73" i="3"/>
  <c r="N72" i="3"/>
  <c r="E73" i="12"/>
  <c r="N72" i="12"/>
  <c r="P72" i="12" s="1"/>
  <c r="Q72" i="12" s="1"/>
  <c r="AO73" i="7" s="1"/>
  <c r="H73" i="4"/>
  <c r="O72" i="4"/>
  <c r="P71" i="10"/>
  <c r="Q71" i="10" s="1"/>
  <c r="AM72" i="7" s="1"/>
  <c r="E73" i="10"/>
  <c r="N72" i="10"/>
  <c r="P71" i="4"/>
  <c r="Q71" i="4" s="1"/>
  <c r="AP72" i="7" s="1"/>
  <c r="AQ71" i="7"/>
  <c r="H73" i="11"/>
  <c r="O72" i="11"/>
  <c r="H74" i="12"/>
  <c r="O73" i="12"/>
  <c r="P71" i="11"/>
  <c r="Q71" i="11" s="1"/>
  <c r="AN72" i="7" s="1"/>
  <c r="E73" i="4"/>
  <c r="N72" i="4"/>
  <c r="H74" i="2"/>
  <c r="O73" i="2"/>
  <c r="P72" i="2"/>
  <c r="Q72" i="2" s="1"/>
  <c r="AJ73" i="7" s="1"/>
  <c r="E74" i="2"/>
  <c r="N73" i="2"/>
  <c r="P73" i="8"/>
  <c r="Q73" i="8" s="1"/>
  <c r="AK74" i="7" s="1"/>
  <c r="H75" i="8"/>
  <c r="O74" i="8"/>
  <c r="E75" i="8"/>
  <c r="N74" i="8"/>
  <c r="E73" i="9"/>
  <c r="N72" i="9"/>
  <c r="H73" i="9"/>
  <c r="O72" i="9"/>
  <c r="AQ72" i="7" l="1"/>
  <c r="H74" i="3"/>
  <c r="O73" i="3"/>
  <c r="E74" i="3"/>
  <c r="N73" i="3"/>
  <c r="P73" i="3" s="1"/>
  <c r="Q73" i="3" s="1"/>
  <c r="AI74" i="7" s="1"/>
  <c r="E74" i="11"/>
  <c r="N73" i="11"/>
  <c r="E74" i="10"/>
  <c r="N73" i="10"/>
  <c r="H75" i="12"/>
  <c r="O74" i="12"/>
  <c r="H74" i="4"/>
  <c r="O73" i="4"/>
  <c r="H74" i="11"/>
  <c r="O73" i="11"/>
  <c r="P72" i="11"/>
  <c r="Q72" i="11" s="1"/>
  <c r="AN73" i="7" s="1"/>
  <c r="E74" i="12"/>
  <c r="N73" i="12"/>
  <c r="P73" i="12" s="1"/>
  <c r="Q73" i="12" s="1"/>
  <c r="AO74" i="7" s="1"/>
  <c r="E74" i="4"/>
  <c r="N73" i="4"/>
  <c r="P72" i="4"/>
  <c r="Q72" i="4" s="1"/>
  <c r="AP73" i="7" s="1"/>
  <c r="P72" i="3"/>
  <c r="Q72" i="3" s="1"/>
  <c r="AI73" i="7" s="1"/>
  <c r="H73" i="10"/>
  <c r="O72" i="10"/>
  <c r="P72" i="10" s="1"/>
  <c r="Q72" i="10" s="1"/>
  <c r="AM73" i="7" s="1"/>
  <c r="P73" i="2"/>
  <c r="Q73" i="2" s="1"/>
  <c r="AJ74" i="7" s="1"/>
  <c r="E75" i="2"/>
  <c r="N74" i="2"/>
  <c r="H75" i="2"/>
  <c r="O74" i="2"/>
  <c r="P74" i="8"/>
  <c r="Q74" i="8" s="1"/>
  <c r="AK75" i="7" s="1"/>
  <c r="E76" i="8"/>
  <c r="N75" i="8"/>
  <c r="H76" i="8"/>
  <c r="O75" i="8"/>
  <c r="H74" i="9"/>
  <c r="O73" i="9"/>
  <c r="P72" i="9"/>
  <c r="Q72" i="9" s="1"/>
  <c r="AL73" i="7" s="1"/>
  <c r="E74" i="9"/>
  <c r="N73" i="9"/>
  <c r="P73" i="9" s="1"/>
  <c r="Q73" i="9" s="1"/>
  <c r="AL74" i="7" s="1"/>
  <c r="P73" i="11" l="1"/>
  <c r="Q73" i="11" s="1"/>
  <c r="AN74" i="7" s="1"/>
  <c r="H74" i="10"/>
  <c r="O73" i="10"/>
  <c r="E75" i="11"/>
  <c r="N74" i="11"/>
  <c r="E75" i="10"/>
  <c r="N74" i="10"/>
  <c r="H75" i="11"/>
  <c r="O74" i="11"/>
  <c r="P73" i="4"/>
  <c r="Q73" i="4" s="1"/>
  <c r="AP74" i="7" s="1"/>
  <c r="H75" i="4"/>
  <c r="O74" i="4"/>
  <c r="E75" i="4"/>
  <c r="N74" i="4"/>
  <c r="P74" i="4" s="1"/>
  <c r="Q74" i="4" s="1"/>
  <c r="AP75" i="7" s="1"/>
  <c r="E75" i="3"/>
  <c r="N74" i="3"/>
  <c r="P74" i="3" s="1"/>
  <c r="Q74" i="3" s="1"/>
  <c r="AI75" i="7" s="1"/>
  <c r="H76" i="12"/>
  <c r="O75" i="12"/>
  <c r="AQ73" i="7"/>
  <c r="E75" i="12"/>
  <c r="N74" i="12"/>
  <c r="P74" i="12" s="1"/>
  <c r="Q74" i="12" s="1"/>
  <c r="AO75" i="7" s="1"/>
  <c r="P73" i="10"/>
  <c r="Q73" i="10" s="1"/>
  <c r="AM74" i="7" s="1"/>
  <c r="H75" i="3"/>
  <c r="O74" i="3"/>
  <c r="AQ74" i="7"/>
  <c r="P74" i="2"/>
  <c r="Q74" i="2" s="1"/>
  <c r="AJ75" i="7" s="1"/>
  <c r="H76" i="2"/>
  <c r="O75" i="2"/>
  <c r="E76" i="2"/>
  <c r="N75" i="2"/>
  <c r="H77" i="8"/>
  <c r="O76" i="8"/>
  <c r="P75" i="8"/>
  <c r="Q75" i="8" s="1"/>
  <c r="AK76" i="7" s="1"/>
  <c r="E77" i="8"/>
  <c r="N76" i="8"/>
  <c r="E75" i="9"/>
  <c r="N74" i="9"/>
  <c r="H75" i="9"/>
  <c r="O74" i="9"/>
  <c r="H76" i="3" l="1"/>
  <c r="O75" i="3"/>
  <c r="E76" i="10"/>
  <c r="N75" i="10"/>
  <c r="H77" i="12"/>
  <c r="O76" i="12"/>
  <c r="H76" i="11"/>
  <c r="O75" i="11"/>
  <c r="E76" i="4"/>
  <c r="N75" i="4"/>
  <c r="P75" i="4" s="1"/>
  <c r="Q75" i="4" s="1"/>
  <c r="AP76" i="7" s="1"/>
  <c r="P74" i="11"/>
  <c r="Q74" i="11" s="1"/>
  <c r="AN75" i="7" s="1"/>
  <c r="E76" i="12"/>
  <c r="N75" i="12"/>
  <c r="P75" i="12" s="1"/>
  <c r="Q75" i="12" s="1"/>
  <c r="AO76" i="7" s="1"/>
  <c r="E76" i="11"/>
  <c r="N75" i="11"/>
  <c r="H76" i="4"/>
  <c r="O75" i="4"/>
  <c r="E76" i="3"/>
  <c r="N75" i="3"/>
  <c r="P75" i="3" s="1"/>
  <c r="Q75" i="3" s="1"/>
  <c r="AI76" i="7" s="1"/>
  <c r="H75" i="10"/>
  <c r="O74" i="10"/>
  <c r="P74" i="10" s="1"/>
  <c r="Q74" i="10" s="1"/>
  <c r="AM75" i="7" s="1"/>
  <c r="P76" i="8"/>
  <c r="Q76" i="8" s="1"/>
  <c r="AK77" i="7" s="1"/>
  <c r="P75" i="2"/>
  <c r="Q75" i="2" s="1"/>
  <c r="AJ76" i="7" s="1"/>
  <c r="E77" i="2"/>
  <c r="N76" i="2"/>
  <c r="H77" i="2"/>
  <c r="O76" i="2"/>
  <c r="E78" i="8"/>
  <c r="N77" i="8"/>
  <c r="H78" i="8"/>
  <c r="O77" i="8"/>
  <c r="P74" i="9"/>
  <c r="Q74" i="9" s="1"/>
  <c r="AL75" i="7" s="1"/>
  <c r="H76" i="9"/>
  <c r="O75" i="9"/>
  <c r="E76" i="9"/>
  <c r="N75" i="9"/>
  <c r="P75" i="11" l="1"/>
  <c r="Q75" i="11" s="1"/>
  <c r="AN76" i="7" s="1"/>
  <c r="H78" i="12"/>
  <c r="O77" i="12"/>
  <c r="E77" i="12"/>
  <c r="N76" i="12"/>
  <c r="P76" i="12" s="1"/>
  <c r="Q76" i="12" s="1"/>
  <c r="AO77" i="7" s="1"/>
  <c r="H76" i="10"/>
  <c r="O75" i="10"/>
  <c r="P75" i="10" s="1"/>
  <c r="Q75" i="10" s="1"/>
  <c r="AM76" i="7" s="1"/>
  <c r="E77" i="10"/>
  <c r="N76" i="10"/>
  <c r="E77" i="11"/>
  <c r="N76" i="11"/>
  <c r="E77" i="4"/>
  <c r="N76" i="4"/>
  <c r="H77" i="11"/>
  <c r="O76" i="11"/>
  <c r="E77" i="3"/>
  <c r="N76" i="3"/>
  <c r="AQ75" i="7"/>
  <c r="H77" i="4"/>
  <c r="O76" i="4"/>
  <c r="H77" i="3"/>
  <c r="O76" i="3"/>
  <c r="H78" i="2"/>
  <c r="O77" i="2"/>
  <c r="P76" i="2"/>
  <c r="Q76" i="2" s="1"/>
  <c r="AJ77" i="7" s="1"/>
  <c r="E78" i="2"/>
  <c r="N77" i="2"/>
  <c r="H79" i="8"/>
  <c r="O78" i="8"/>
  <c r="P77" i="8"/>
  <c r="Q77" i="8" s="1"/>
  <c r="AK78" i="7" s="1"/>
  <c r="E79" i="8"/>
  <c r="N78" i="8"/>
  <c r="P75" i="9"/>
  <c r="Q75" i="9" s="1"/>
  <c r="AL76" i="7" s="1"/>
  <c r="H77" i="9"/>
  <c r="O76" i="9"/>
  <c r="E77" i="9"/>
  <c r="N76" i="9"/>
  <c r="E78" i="10" l="1"/>
  <c r="N77" i="10"/>
  <c r="H78" i="11"/>
  <c r="O77" i="11"/>
  <c r="H77" i="10"/>
  <c r="O76" i="10"/>
  <c r="E78" i="3"/>
  <c r="N77" i="3"/>
  <c r="P77" i="3" s="1"/>
  <c r="Q77" i="3" s="1"/>
  <c r="AI78" i="7" s="1"/>
  <c r="P76" i="4"/>
  <c r="Q76" i="4" s="1"/>
  <c r="AP77" i="7" s="1"/>
  <c r="E78" i="4"/>
  <c r="N77" i="4"/>
  <c r="H78" i="3"/>
  <c r="O77" i="3"/>
  <c r="P77" i="2"/>
  <c r="Q77" i="2" s="1"/>
  <c r="AJ78" i="7" s="1"/>
  <c r="H78" i="4"/>
  <c r="O77" i="4"/>
  <c r="P76" i="11"/>
  <c r="Q76" i="11" s="1"/>
  <c r="AN77" i="7" s="1"/>
  <c r="E78" i="12"/>
  <c r="N77" i="12"/>
  <c r="P77" i="12" s="1"/>
  <c r="Q77" i="12" s="1"/>
  <c r="AO78" i="7" s="1"/>
  <c r="E78" i="11"/>
  <c r="N77" i="11"/>
  <c r="AQ76" i="7"/>
  <c r="P76" i="3"/>
  <c r="Q76" i="3" s="1"/>
  <c r="AI77" i="7" s="1"/>
  <c r="P76" i="10"/>
  <c r="Q76" i="10" s="1"/>
  <c r="AM77" i="7" s="1"/>
  <c r="H79" i="12"/>
  <c r="O78" i="12"/>
  <c r="E79" i="2"/>
  <c r="N78" i="2"/>
  <c r="H79" i="2"/>
  <c r="O78" i="2"/>
  <c r="P78" i="8"/>
  <c r="Q78" i="8" s="1"/>
  <c r="AK79" i="7" s="1"/>
  <c r="E80" i="8"/>
  <c r="N79" i="8"/>
  <c r="H80" i="8"/>
  <c r="O79" i="8"/>
  <c r="P76" i="9"/>
  <c r="Q76" i="9" s="1"/>
  <c r="AL77" i="7" s="1"/>
  <c r="H78" i="9"/>
  <c r="O77" i="9"/>
  <c r="E78" i="9"/>
  <c r="N77" i="9"/>
  <c r="P77" i="11" l="1"/>
  <c r="Q77" i="11" s="1"/>
  <c r="AN78" i="7" s="1"/>
  <c r="H79" i="4"/>
  <c r="O78" i="4"/>
  <c r="E79" i="3"/>
  <c r="N78" i="3"/>
  <c r="H78" i="10"/>
  <c r="O77" i="10"/>
  <c r="P77" i="10" s="1"/>
  <c r="Q77" i="10" s="1"/>
  <c r="AM78" i="7" s="1"/>
  <c r="AQ77" i="7"/>
  <c r="E79" i="11"/>
  <c r="N78" i="11"/>
  <c r="H79" i="3"/>
  <c r="O78" i="3"/>
  <c r="P77" i="4"/>
  <c r="Q77" i="4" s="1"/>
  <c r="AP78" i="7" s="1"/>
  <c r="H79" i="11"/>
  <c r="O78" i="11"/>
  <c r="E79" i="12"/>
  <c r="N78" i="12"/>
  <c r="P78" i="12" s="1"/>
  <c r="Q78" i="12" s="1"/>
  <c r="AO79" i="7" s="1"/>
  <c r="E79" i="4"/>
  <c r="N78" i="4"/>
  <c r="P78" i="4" s="1"/>
  <c r="Q78" i="4" s="1"/>
  <c r="AP79" i="7" s="1"/>
  <c r="H80" i="12"/>
  <c r="O79" i="12"/>
  <c r="E79" i="10"/>
  <c r="N78" i="10"/>
  <c r="P78" i="2"/>
  <c r="Q78" i="2" s="1"/>
  <c r="AJ79" i="7" s="1"/>
  <c r="H80" i="2"/>
  <c r="O79" i="2"/>
  <c r="E80" i="2"/>
  <c r="N79" i="2"/>
  <c r="P79" i="8"/>
  <c r="Q79" i="8" s="1"/>
  <c r="AK80" i="7" s="1"/>
  <c r="E81" i="8"/>
  <c r="N80" i="8"/>
  <c r="H81" i="8"/>
  <c r="O80" i="8"/>
  <c r="P77" i="9"/>
  <c r="Q77" i="9" s="1"/>
  <c r="AL78" i="7" s="1"/>
  <c r="E79" i="9"/>
  <c r="N78" i="9"/>
  <c r="H79" i="9"/>
  <c r="O78" i="9"/>
  <c r="E80" i="11" l="1"/>
  <c r="N79" i="11"/>
  <c r="E80" i="12"/>
  <c r="N79" i="12"/>
  <c r="P79" i="12" s="1"/>
  <c r="Q79" i="12" s="1"/>
  <c r="AO80" i="7" s="1"/>
  <c r="E80" i="10"/>
  <c r="N79" i="10"/>
  <c r="O79" i="11"/>
  <c r="H80" i="11"/>
  <c r="H79" i="10"/>
  <c r="O78" i="10"/>
  <c r="P78" i="10" s="1"/>
  <c r="Q78" i="10" s="1"/>
  <c r="AM79" i="7" s="1"/>
  <c r="H81" i="12"/>
  <c r="O80" i="12"/>
  <c r="P78" i="3"/>
  <c r="Q78" i="3" s="1"/>
  <c r="AI79" i="7" s="1"/>
  <c r="E80" i="3"/>
  <c r="N79" i="3"/>
  <c r="P79" i="3" s="1"/>
  <c r="Q79" i="3" s="1"/>
  <c r="AI80" i="7" s="1"/>
  <c r="H80" i="3"/>
  <c r="O79" i="3"/>
  <c r="AQ78" i="7"/>
  <c r="E80" i="4"/>
  <c r="N79" i="4"/>
  <c r="P78" i="11"/>
  <c r="Q78" i="11" s="1"/>
  <c r="AN79" i="7" s="1"/>
  <c r="H80" i="4"/>
  <c r="O79" i="4"/>
  <c r="P79" i="2"/>
  <c r="Q79" i="2" s="1"/>
  <c r="AJ80" i="7" s="1"/>
  <c r="E81" i="2"/>
  <c r="N80" i="2"/>
  <c r="H81" i="2"/>
  <c r="O80" i="2"/>
  <c r="H82" i="8"/>
  <c r="O81" i="8"/>
  <c r="P80" i="8"/>
  <c r="Q80" i="8" s="1"/>
  <c r="AK81" i="7" s="1"/>
  <c r="E82" i="8"/>
  <c r="N81" i="8"/>
  <c r="P78" i="9"/>
  <c r="Q78" i="9" s="1"/>
  <c r="AL79" i="7" s="1"/>
  <c r="H80" i="9"/>
  <c r="O79" i="9"/>
  <c r="E80" i="9"/>
  <c r="N79" i="9"/>
  <c r="H81" i="11" l="1"/>
  <c r="O80" i="11"/>
  <c r="P79" i="4"/>
  <c r="Q79" i="4" s="1"/>
  <c r="AP80" i="7" s="1"/>
  <c r="E81" i="10"/>
  <c r="N80" i="10"/>
  <c r="E81" i="3"/>
  <c r="N80" i="3"/>
  <c r="P80" i="3" s="1"/>
  <c r="Q80" i="3" s="1"/>
  <c r="AI81" i="7" s="1"/>
  <c r="E81" i="4"/>
  <c r="N80" i="4"/>
  <c r="P80" i="4" s="1"/>
  <c r="Q80" i="4" s="1"/>
  <c r="AP81" i="7" s="1"/>
  <c r="H82" i="12"/>
  <c r="O81" i="12"/>
  <c r="E81" i="12"/>
  <c r="N80" i="12"/>
  <c r="P80" i="12" s="1"/>
  <c r="Q80" i="12" s="1"/>
  <c r="AO81" i="7" s="1"/>
  <c r="P79" i="11"/>
  <c r="Q79" i="11" s="1"/>
  <c r="AN80" i="7" s="1"/>
  <c r="H81" i="4"/>
  <c r="O80" i="4"/>
  <c r="AQ79" i="7"/>
  <c r="H81" i="3"/>
  <c r="O80" i="3"/>
  <c r="H80" i="10"/>
  <c r="O79" i="10"/>
  <c r="P79" i="10" s="1"/>
  <c r="Q79" i="10" s="1"/>
  <c r="AM80" i="7" s="1"/>
  <c r="E81" i="11"/>
  <c r="N80" i="11"/>
  <c r="P80" i="11" s="1"/>
  <c r="Q80" i="11" s="1"/>
  <c r="AN81" i="7" s="1"/>
  <c r="P81" i="8"/>
  <c r="Q81" i="8" s="1"/>
  <c r="AK82" i="7" s="1"/>
  <c r="H82" i="2"/>
  <c r="O81" i="2"/>
  <c r="P80" i="2"/>
  <c r="Q80" i="2" s="1"/>
  <c r="AJ81" i="7" s="1"/>
  <c r="E82" i="2"/>
  <c r="N81" i="2"/>
  <c r="E83" i="8"/>
  <c r="N82" i="8"/>
  <c r="H83" i="8"/>
  <c r="O82" i="8"/>
  <c r="E81" i="9"/>
  <c r="N80" i="9"/>
  <c r="H81" i="9"/>
  <c r="O80" i="9"/>
  <c r="P79" i="9"/>
  <c r="Q79" i="9" s="1"/>
  <c r="AL80" i="7" s="1"/>
  <c r="H82" i="4" l="1"/>
  <c r="O81" i="4"/>
  <c r="E82" i="3"/>
  <c r="N81" i="3"/>
  <c r="AQ80" i="7"/>
  <c r="H81" i="10"/>
  <c r="O80" i="10"/>
  <c r="P80" i="10" s="1"/>
  <c r="Q80" i="10" s="1"/>
  <c r="AM81" i="7" s="1"/>
  <c r="E82" i="12"/>
  <c r="N81" i="12"/>
  <c r="P81" i="12" s="1"/>
  <c r="Q81" i="12" s="1"/>
  <c r="AO82" i="7" s="1"/>
  <c r="E82" i="10"/>
  <c r="N81" i="10"/>
  <c r="H82" i="3"/>
  <c r="O81" i="3"/>
  <c r="H83" i="12"/>
  <c r="O82" i="12"/>
  <c r="E82" i="11"/>
  <c r="N81" i="11"/>
  <c r="E82" i="4"/>
  <c r="N81" i="4"/>
  <c r="P81" i="4" s="1"/>
  <c r="Q81" i="4" s="1"/>
  <c r="AP82" i="7" s="1"/>
  <c r="H82" i="11"/>
  <c r="O81" i="11"/>
  <c r="P81" i="2"/>
  <c r="Q81" i="2" s="1"/>
  <c r="AJ82" i="7" s="1"/>
  <c r="E83" i="2"/>
  <c r="N82" i="2"/>
  <c r="H83" i="2"/>
  <c r="O82" i="2"/>
  <c r="P82" i="8"/>
  <c r="Q82" i="8" s="1"/>
  <c r="AK83" i="7" s="1"/>
  <c r="H84" i="8"/>
  <c r="O83" i="8"/>
  <c r="E84" i="8"/>
  <c r="N83" i="8"/>
  <c r="P80" i="9"/>
  <c r="Q80" i="9" s="1"/>
  <c r="AL81" i="7" s="1"/>
  <c r="H82" i="9"/>
  <c r="O81" i="9"/>
  <c r="E82" i="9"/>
  <c r="N81" i="9"/>
  <c r="H84" i="12" l="1"/>
  <c r="O83" i="12"/>
  <c r="H82" i="10"/>
  <c r="O81" i="10"/>
  <c r="P81" i="10" s="1"/>
  <c r="Q81" i="10" s="1"/>
  <c r="AM82" i="7" s="1"/>
  <c r="H83" i="11"/>
  <c r="O82" i="11"/>
  <c r="H83" i="3"/>
  <c r="O82" i="3"/>
  <c r="P81" i="3"/>
  <c r="Q81" i="3" s="1"/>
  <c r="AI82" i="7" s="1"/>
  <c r="E83" i="4"/>
  <c r="N82" i="4"/>
  <c r="E83" i="10"/>
  <c r="N82" i="10"/>
  <c r="E83" i="3"/>
  <c r="N82" i="3"/>
  <c r="P81" i="11"/>
  <c r="Q81" i="11" s="1"/>
  <c r="AN82" i="7" s="1"/>
  <c r="AQ81" i="7"/>
  <c r="E83" i="11"/>
  <c r="N82" i="11"/>
  <c r="E83" i="12"/>
  <c r="N82" i="12"/>
  <c r="P82" i="12" s="1"/>
  <c r="Q82" i="12" s="1"/>
  <c r="AO83" i="7" s="1"/>
  <c r="H83" i="4"/>
  <c r="O82" i="4"/>
  <c r="P83" i="8"/>
  <c r="Q83" i="8" s="1"/>
  <c r="AK84" i="7" s="1"/>
  <c r="P82" i="2"/>
  <c r="Q82" i="2" s="1"/>
  <c r="AJ83" i="7" s="1"/>
  <c r="H84" i="2"/>
  <c r="O83" i="2"/>
  <c r="E84" i="2"/>
  <c r="N83" i="2"/>
  <c r="E85" i="8"/>
  <c r="N84" i="8"/>
  <c r="H85" i="8"/>
  <c r="O84" i="8"/>
  <c r="P81" i="9"/>
  <c r="Q81" i="9" s="1"/>
  <c r="AL82" i="7" s="1"/>
  <c r="E83" i="9"/>
  <c r="N82" i="9"/>
  <c r="H83" i="9"/>
  <c r="O82" i="9"/>
  <c r="H84" i="11" l="1"/>
  <c r="O83" i="11"/>
  <c r="P82" i="3"/>
  <c r="Q82" i="3" s="1"/>
  <c r="AI83" i="7" s="1"/>
  <c r="P82" i="11"/>
  <c r="Q82" i="11" s="1"/>
  <c r="AN83" i="7" s="1"/>
  <c r="E84" i="10"/>
  <c r="N83" i="10"/>
  <c r="H84" i="4"/>
  <c r="O83" i="4"/>
  <c r="H84" i="3"/>
  <c r="O83" i="3"/>
  <c r="E84" i="3"/>
  <c r="N83" i="3"/>
  <c r="P83" i="3" s="1"/>
  <c r="Q83" i="3" s="1"/>
  <c r="AI84" i="7" s="1"/>
  <c r="P82" i="4"/>
  <c r="Q82" i="4" s="1"/>
  <c r="AP83" i="7" s="1"/>
  <c r="H83" i="10"/>
  <c r="O82" i="10"/>
  <c r="P82" i="10" s="1"/>
  <c r="Q82" i="10" s="1"/>
  <c r="AM83" i="7" s="1"/>
  <c r="E84" i="12"/>
  <c r="N83" i="12"/>
  <c r="P83" i="12" s="1"/>
  <c r="Q83" i="12" s="1"/>
  <c r="AO84" i="7" s="1"/>
  <c r="E84" i="4"/>
  <c r="N83" i="4"/>
  <c r="P83" i="4" s="1"/>
  <c r="Q83" i="4" s="1"/>
  <c r="AP84" i="7" s="1"/>
  <c r="AQ82" i="7"/>
  <c r="E84" i="11"/>
  <c r="N83" i="11"/>
  <c r="P83" i="11" s="1"/>
  <c r="Q83" i="11" s="1"/>
  <c r="AN84" i="7" s="1"/>
  <c r="H85" i="12"/>
  <c r="O84" i="12"/>
  <c r="P83" i="2"/>
  <c r="Q83" i="2" s="1"/>
  <c r="AJ84" i="7" s="1"/>
  <c r="E85" i="2"/>
  <c r="N84" i="2"/>
  <c r="H85" i="2"/>
  <c r="O84" i="2"/>
  <c r="H86" i="8"/>
  <c r="O85" i="8"/>
  <c r="P84" i="8"/>
  <c r="Q84" i="8" s="1"/>
  <c r="AK85" i="7" s="1"/>
  <c r="E86" i="8"/>
  <c r="N85" i="8"/>
  <c r="H84" i="9"/>
  <c r="O83" i="9"/>
  <c r="P82" i="9"/>
  <c r="Q82" i="9" s="1"/>
  <c r="AL83" i="7" s="1"/>
  <c r="E84" i="9"/>
  <c r="N83" i="9"/>
  <c r="P83" i="9" s="1"/>
  <c r="Q83" i="9" s="1"/>
  <c r="AL84" i="7" s="1"/>
  <c r="H86" i="12" l="1"/>
  <c r="O85" i="12"/>
  <c r="E85" i="10"/>
  <c r="N84" i="10"/>
  <c r="H84" i="10"/>
  <c r="O83" i="10"/>
  <c r="P83" i="10" s="1"/>
  <c r="Q83" i="10" s="1"/>
  <c r="AM84" i="7" s="1"/>
  <c r="AQ84" i="7" s="1"/>
  <c r="E85" i="11"/>
  <c r="N84" i="11"/>
  <c r="E85" i="3"/>
  <c r="N84" i="3"/>
  <c r="E85" i="4"/>
  <c r="N84" i="4"/>
  <c r="H85" i="4"/>
  <c r="O84" i="4"/>
  <c r="H85" i="3"/>
  <c r="O84" i="3"/>
  <c r="H85" i="11"/>
  <c r="O84" i="11"/>
  <c r="AQ83" i="7"/>
  <c r="E85" i="12"/>
  <c r="N84" i="12"/>
  <c r="P84" i="12" s="1"/>
  <c r="Q84" i="12" s="1"/>
  <c r="AO85" i="7" s="1"/>
  <c r="P85" i="8"/>
  <c r="Q85" i="8" s="1"/>
  <c r="AK86" i="7" s="1"/>
  <c r="H86" i="2"/>
  <c r="O85" i="2"/>
  <c r="P84" i="2"/>
  <c r="Q84" i="2" s="1"/>
  <c r="AJ85" i="7" s="1"/>
  <c r="E86" i="2"/>
  <c r="N85" i="2"/>
  <c r="E87" i="8"/>
  <c r="N86" i="8"/>
  <c r="H87" i="8"/>
  <c r="O86" i="8"/>
  <c r="E85" i="9"/>
  <c r="N84" i="9"/>
  <c r="H85" i="9"/>
  <c r="O84" i="9"/>
  <c r="E86" i="11" l="1"/>
  <c r="N85" i="11"/>
  <c r="P84" i="4"/>
  <c r="Q84" i="4" s="1"/>
  <c r="AP85" i="7" s="1"/>
  <c r="H85" i="10"/>
  <c r="O84" i="10"/>
  <c r="P84" i="10" s="1"/>
  <c r="Q84" i="10" s="1"/>
  <c r="AM85" i="7" s="1"/>
  <c r="E86" i="12"/>
  <c r="N85" i="12"/>
  <c r="P85" i="12" s="1"/>
  <c r="Q85" i="12" s="1"/>
  <c r="AO86" i="7" s="1"/>
  <c r="E86" i="4"/>
  <c r="N85" i="4"/>
  <c r="P84" i="3"/>
  <c r="Q84" i="3" s="1"/>
  <c r="AI85" i="7" s="1"/>
  <c r="E86" i="10"/>
  <c r="N85" i="10"/>
  <c r="H86" i="11"/>
  <c r="O85" i="11"/>
  <c r="E86" i="3"/>
  <c r="N85" i="3"/>
  <c r="H86" i="3"/>
  <c r="O85" i="3"/>
  <c r="H86" i="4"/>
  <c r="O85" i="4"/>
  <c r="P84" i="11"/>
  <c r="Q84" i="11" s="1"/>
  <c r="AN85" i="7" s="1"/>
  <c r="H87" i="12"/>
  <c r="O86" i="12"/>
  <c r="P85" i="2"/>
  <c r="Q85" i="2" s="1"/>
  <c r="AJ86" i="7" s="1"/>
  <c r="E87" i="2"/>
  <c r="N86" i="2"/>
  <c r="H87" i="2"/>
  <c r="O86" i="2"/>
  <c r="H88" i="8"/>
  <c r="O87" i="8"/>
  <c r="P86" i="8"/>
  <c r="Q86" i="8" s="1"/>
  <c r="AK87" i="7" s="1"/>
  <c r="E88" i="8"/>
  <c r="N87" i="8"/>
  <c r="H86" i="9"/>
  <c r="O85" i="9"/>
  <c r="P84" i="9"/>
  <c r="Q84" i="9" s="1"/>
  <c r="AL85" i="7" s="1"/>
  <c r="E86" i="9"/>
  <c r="N85" i="9"/>
  <c r="P85" i="9" s="1"/>
  <c r="Q85" i="9" s="1"/>
  <c r="AL86" i="7" s="1"/>
  <c r="H87" i="11" l="1"/>
  <c r="O86" i="11"/>
  <c r="E87" i="12"/>
  <c r="N86" i="12"/>
  <c r="P86" i="12" s="1"/>
  <c r="Q86" i="12" s="1"/>
  <c r="AO87" i="7" s="1"/>
  <c r="E87" i="3"/>
  <c r="N86" i="3"/>
  <c r="P86" i="3" s="1"/>
  <c r="Q86" i="3" s="1"/>
  <c r="AI87" i="7" s="1"/>
  <c r="H88" i="12"/>
  <c r="O87" i="12"/>
  <c r="H87" i="4"/>
  <c r="O86" i="4"/>
  <c r="E87" i="10"/>
  <c r="N86" i="10"/>
  <c r="H86" i="10"/>
  <c r="O85" i="10"/>
  <c r="P85" i="10" s="1"/>
  <c r="Q85" i="10" s="1"/>
  <c r="AM86" i="7" s="1"/>
  <c r="AQ85" i="7"/>
  <c r="H87" i="3"/>
  <c r="O86" i="3"/>
  <c r="P85" i="11"/>
  <c r="Q85" i="11" s="1"/>
  <c r="AN86" i="7" s="1"/>
  <c r="E87" i="4"/>
  <c r="N86" i="4"/>
  <c r="P86" i="4" s="1"/>
  <c r="Q86" i="4" s="1"/>
  <c r="AP87" i="7" s="1"/>
  <c r="P85" i="3"/>
  <c r="Q85" i="3" s="1"/>
  <c r="AI86" i="7" s="1"/>
  <c r="P85" i="4"/>
  <c r="Q85" i="4" s="1"/>
  <c r="AP86" i="7" s="1"/>
  <c r="E87" i="11"/>
  <c r="N86" i="11"/>
  <c r="P86" i="11" s="1"/>
  <c r="Q86" i="11" s="1"/>
  <c r="AN87" i="7" s="1"/>
  <c r="P87" i="8"/>
  <c r="Q87" i="8" s="1"/>
  <c r="AK88" i="7" s="1"/>
  <c r="H88" i="2"/>
  <c r="O87" i="2"/>
  <c r="P86" i="2"/>
  <c r="Q86" i="2" s="1"/>
  <c r="AJ87" i="7" s="1"/>
  <c r="E88" i="2"/>
  <c r="N87" i="2"/>
  <c r="P87" i="2" s="1"/>
  <c r="Q87" i="2" s="1"/>
  <c r="AJ88" i="7" s="1"/>
  <c r="E89" i="8"/>
  <c r="N88" i="8"/>
  <c r="H89" i="8"/>
  <c r="O88" i="8"/>
  <c r="E87" i="9"/>
  <c r="N86" i="9"/>
  <c r="H87" i="9"/>
  <c r="O86" i="9"/>
  <c r="AQ86" i="7" l="1"/>
  <c r="H89" i="12"/>
  <c r="O88" i="12"/>
  <c r="E88" i="3"/>
  <c r="N87" i="3"/>
  <c r="P87" i="3" s="1"/>
  <c r="Q87" i="3" s="1"/>
  <c r="AI88" i="7" s="1"/>
  <c r="E88" i="4"/>
  <c r="N87" i="4"/>
  <c r="P87" i="4" s="1"/>
  <c r="Q87" i="4" s="1"/>
  <c r="AP88" i="7" s="1"/>
  <c r="E88" i="10"/>
  <c r="N87" i="10"/>
  <c r="E88" i="11"/>
  <c r="N87" i="11"/>
  <c r="E88" i="12"/>
  <c r="N87" i="12"/>
  <c r="P87" i="12" s="1"/>
  <c r="Q87" i="12" s="1"/>
  <c r="AO88" i="7" s="1"/>
  <c r="H88" i="4"/>
  <c r="O87" i="4"/>
  <c r="H87" i="10"/>
  <c r="O86" i="10"/>
  <c r="P86" i="10" s="1"/>
  <c r="Q86" i="10" s="1"/>
  <c r="AM87" i="7" s="1"/>
  <c r="H88" i="3"/>
  <c r="O87" i="3"/>
  <c r="O87" i="11"/>
  <c r="H88" i="11"/>
  <c r="E89" i="2"/>
  <c r="N88" i="2"/>
  <c r="H89" i="2"/>
  <c r="O88" i="2"/>
  <c r="H90" i="8"/>
  <c r="O89" i="8"/>
  <c r="P88" i="8"/>
  <c r="Q88" i="8" s="1"/>
  <c r="AK89" i="7" s="1"/>
  <c r="E90" i="8"/>
  <c r="N89" i="8"/>
  <c r="P86" i="9"/>
  <c r="Q86" i="9" s="1"/>
  <c r="AL87" i="7" s="1"/>
  <c r="H88" i="9"/>
  <c r="O87" i="9"/>
  <c r="E88" i="9"/>
  <c r="N87" i="9"/>
  <c r="H89" i="4" l="1"/>
  <c r="O88" i="4"/>
  <c r="E89" i="4"/>
  <c r="N88" i="4"/>
  <c r="P88" i="4" s="1"/>
  <c r="Q88" i="4" s="1"/>
  <c r="AP89" i="7" s="1"/>
  <c r="E89" i="12"/>
  <c r="N88" i="12"/>
  <c r="P88" i="12" s="1"/>
  <c r="Q88" i="12" s="1"/>
  <c r="AO89" i="7" s="1"/>
  <c r="E89" i="3"/>
  <c r="N88" i="3"/>
  <c r="P88" i="3" s="1"/>
  <c r="Q88" i="3" s="1"/>
  <c r="AI89" i="7" s="1"/>
  <c r="AQ87" i="7"/>
  <c r="P87" i="11"/>
  <c r="Q87" i="11" s="1"/>
  <c r="AN88" i="7" s="1"/>
  <c r="H89" i="11"/>
  <c r="O88" i="11"/>
  <c r="H89" i="3"/>
  <c r="O88" i="3"/>
  <c r="E89" i="11"/>
  <c r="N88" i="11"/>
  <c r="P88" i="11" s="1"/>
  <c r="Q88" i="11" s="1"/>
  <c r="AN89" i="7" s="1"/>
  <c r="H90" i="12"/>
  <c r="O89" i="12"/>
  <c r="H88" i="10"/>
  <c r="O87" i="10"/>
  <c r="P87" i="10" s="1"/>
  <c r="Q87" i="10" s="1"/>
  <c r="AM88" i="7" s="1"/>
  <c r="E89" i="10"/>
  <c r="N88" i="10"/>
  <c r="P89" i="8"/>
  <c r="Q89" i="8" s="1"/>
  <c r="AK90" i="7" s="1"/>
  <c r="H90" i="2"/>
  <c r="O89" i="2"/>
  <c r="P88" i="2"/>
  <c r="Q88" i="2" s="1"/>
  <c r="AJ89" i="7" s="1"/>
  <c r="E90" i="2"/>
  <c r="N89" i="2"/>
  <c r="E91" i="8"/>
  <c r="N90" i="8"/>
  <c r="H91" i="8"/>
  <c r="O90" i="8"/>
  <c r="P87" i="9"/>
  <c r="Q87" i="9" s="1"/>
  <c r="AL88" i="7" s="1"/>
  <c r="E89" i="9"/>
  <c r="N88" i="9"/>
  <c r="H89" i="9"/>
  <c r="O88" i="9"/>
  <c r="E90" i="11" l="1"/>
  <c r="N89" i="11"/>
  <c r="E90" i="3"/>
  <c r="N89" i="3"/>
  <c r="H90" i="3"/>
  <c r="O89" i="3"/>
  <c r="E90" i="12"/>
  <c r="N89" i="12"/>
  <c r="P89" i="12" s="1"/>
  <c r="Q89" i="12" s="1"/>
  <c r="AO90" i="7" s="1"/>
  <c r="H89" i="10"/>
  <c r="O88" i="10"/>
  <c r="P88" i="10" s="1"/>
  <c r="Q88" i="10" s="1"/>
  <c r="AM89" i="7" s="1"/>
  <c r="H90" i="11"/>
  <c r="O89" i="11"/>
  <c r="E90" i="4"/>
  <c r="N89" i="4"/>
  <c r="P89" i="4" s="1"/>
  <c r="Q89" i="4" s="1"/>
  <c r="AP90" i="7" s="1"/>
  <c r="E90" i="10"/>
  <c r="N89" i="10"/>
  <c r="AQ88" i="7"/>
  <c r="H91" i="12"/>
  <c r="O90" i="12"/>
  <c r="H90" i="4"/>
  <c r="O89" i="4"/>
  <c r="P89" i="2"/>
  <c r="Q89" i="2" s="1"/>
  <c r="AJ90" i="7" s="1"/>
  <c r="E91" i="2"/>
  <c r="N90" i="2"/>
  <c r="H91" i="2"/>
  <c r="O90" i="2"/>
  <c r="E92" i="8"/>
  <c r="N91" i="8"/>
  <c r="H92" i="8"/>
  <c r="O91" i="8"/>
  <c r="P90" i="8"/>
  <c r="Q90" i="8" s="1"/>
  <c r="AK91" i="7" s="1"/>
  <c r="P88" i="9"/>
  <c r="Q88" i="9" s="1"/>
  <c r="AL89" i="7" s="1"/>
  <c r="H90" i="9"/>
  <c r="O89" i="9"/>
  <c r="E90" i="9"/>
  <c r="N89" i="9"/>
  <c r="H91" i="3" l="1"/>
  <c r="O90" i="3"/>
  <c r="H91" i="4"/>
  <c r="O90" i="4"/>
  <c r="P89" i="3"/>
  <c r="Q89" i="3" s="1"/>
  <c r="AI90" i="7" s="1"/>
  <c r="E91" i="4"/>
  <c r="N90" i="4"/>
  <c r="P90" i="4" s="1"/>
  <c r="Q90" i="4" s="1"/>
  <c r="AP91" i="7" s="1"/>
  <c r="H91" i="11"/>
  <c r="O90" i="11"/>
  <c r="E91" i="3"/>
  <c r="N90" i="3"/>
  <c r="P90" i="3" s="1"/>
  <c r="Q90" i="3" s="1"/>
  <c r="AI91" i="7" s="1"/>
  <c r="H92" i="12"/>
  <c r="O91" i="12"/>
  <c r="P89" i="11"/>
  <c r="Q89" i="11" s="1"/>
  <c r="AN90" i="7" s="1"/>
  <c r="E91" i="10"/>
  <c r="N90" i="10"/>
  <c r="H90" i="10"/>
  <c r="O89" i="10"/>
  <c r="E91" i="11"/>
  <c r="N90" i="11"/>
  <c r="E91" i="12"/>
  <c r="N90" i="12"/>
  <c r="P90" i="12" s="1"/>
  <c r="Q90" i="12" s="1"/>
  <c r="AO91" i="7" s="1"/>
  <c r="AQ89" i="7"/>
  <c r="P89" i="10"/>
  <c r="Q89" i="10" s="1"/>
  <c r="AM90" i="7" s="1"/>
  <c r="H92" i="2"/>
  <c r="O91" i="2"/>
  <c r="P90" i="2"/>
  <c r="Q90" i="2" s="1"/>
  <c r="AJ91" i="7" s="1"/>
  <c r="E92" i="2"/>
  <c r="N91" i="2"/>
  <c r="P91" i="2" s="1"/>
  <c r="Q91" i="2" s="1"/>
  <c r="AJ92" i="7" s="1"/>
  <c r="H93" i="8"/>
  <c r="O92" i="8"/>
  <c r="P91" i="8"/>
  <c r="Q91" i="8" s="1"/>
  <c r="AK92" i="7" s="1"/>
  <c r="E93" i="8"/>
  <c r="N92" i="8"/>
  <c r="P89" i="9"/>
  <c r="Q89" i="9" s="1"/>
  <c r="AL90" i="7" s="1"/>
  <c r="E91" i="9"/>
  <c r="N90" i="9"/>
  <c r="H91" i="9"/>
  <c r="O90" i="9"/>
  <c r="P90" i="11" l="1"/>
  <c r="Q90" i="11" s="1"/>
  <c r="AN91" i="7" s="1"/>
  <c r="H92" i="11"/>
  <c r="O91" i="11"/>
  <c r="E92" i="4"/>
  <c r="N91" i="4"/>
  <c r="H93" i="12"/>
  <c r="O92" i="12"/>
  <c r="H92" i="4"/>
  <c r="O91" i="4"/>
  <c r="E92" i="12"/>
  <c r="N91" i="12"/>
  <c r="P91" i="12" s="1"/>
  <c r="Q91" i="12" s="1"/>
  <c r="AO92" i="7" s="1"/>
  <c r="E92" i="3"/>
  <c r="N91" i="3"/>
  <c r="E92" i="10"/>
  <c r="N91" i="10"/>
  <c r="AQ90" i="7"/>
  <c r="E92" i="11"/>
  <c r="N91" i="11"/>
  <c r="H91" i="10"/>
  <c r="O90" i="10"/>
  <c r="P90" i="10" s="1"/>
  <c r="Q90" i="10" s="1"/>
  <c r="AM91" i="7" s="1"/>
  <c r="H92" i="3"/>
  <c r="O91" i="3"/>
  <c r="P92" i="8"/>
  <c r="Q92" i="8" s="1"/>
  <c r="AK93" i="7" s="1"/>
  <c r="E93" i="2"/>
  <c r="N92" i="2"/>
  <c r="H93" i="2"/>
  <c r="O92" i="2"/>
  <c r="E94" i="8"/>
  <c r="N93" i="8"/>
  <c r="H94" i="8"/>
  <c r="O93" i="8"/>
  <c r="H92" i="9"/>
  <c r="O91" i="9"/>
  <c r="P90" i="9"/>
  <c r="Q90" i="9" s="1"/>
  <c r="AL91" i="7" s="1"/>
  <c r="E92" i="9"/>
  <c r="N91" i="9"/>
  <c r="P91" i="11" l="1"/>
  <c r="Q91" i="11" s="1"/>
  <c r="AN92" i="7" s="1"/>
  <c r="H93" i="4"/>
  <c r="O92" i="4"/>
  <c r="H93" i="3"/>
  <c r="O92" i="3"/>
  <c r="H94" i="12"/>
  <c r="O93" i="12"/>
  <c r="P91" i="3"/>
  <c r="Q91" i="3" s="1"/>
  <c r="AI92" i="7" s="1"/>
  <c r="P91" i="4"/>
  <c r="Q91" i="4" s="1"/>
  <c r="AP92" i="7" s="1"/>
  <c r="H92" i="10"/>
  <c r="O91" i="10"/>
  <c r="P91" i="10" s="1"/>
  <c r="Q91" i="10" s="1"/>
  <c r="AM92" i="7" s="1"/>
  <c r="E93" i="3"/>
  <c r="N92" i="3"/>
  <c r="P92" i="3" s="1"/>
  <c r="Q92" i="3" s="1"/>
  <c r="AI93" i="7" s="1"/>
  <c r="E93" i="4"/>
  <c r="N92" i="4"/>
  <c r="P92" i="4" s="1"/>
  <c r="Q92" i="4" s="1"/>
  <c r="AP93" i="7" s="1"/>
  <c r="AQ91" i="7"/>
  <c r="E93" i="10"/>
  <c r="N92" i="10"/>
  <c r="E93" i="11"/>
  <c r="N92" i="11"/>
  <c r="E93" i="12"/>
  <c r="N92" i="12"/>
  <c r="P92" i="12" s="1"/>
  <c r="Q92" i="12" s="1"/>
  <c r="AO93" i="7" s="1"/>
  <c r="H93" i="11"/>
  <c r="O92" i="11"/>
  <c r="H94" i="2"/>
  <c r="O93" i="2"/>
  <c r="P92" i="2"/>
  <c r="Q92" i="2" s="1"/>
  <c r="AJ93" i="7" s="1"/>
  <c r="E94" i="2"/>
  <c r="N93" i="2"/>
  <c r="H95" i="8"/>
  <c r="O94" i="8"/>
  <c r="P93" i="8"/>
  <c r="Q93" i="8" s="1"/>
  <c r="AK94" i="7" s="1"/>
  <c r="E95" i="8"/>
  <c r="N94" i="8"/>
  <c r="P91" i="9"/>
  <c r="Q91" i="9" s="1"/>
  <c r="AL92" i="7" s="1"/>
  <c r="E93" i="9"/>
  <c r="N92" i="9"/>
  <c r="H93" i="9"/>
  <c r="O92" i="9"/>
  <c r="P93" i="2" l="1"/>
  <c r="Q93" i="2" s="1"/>
  <c r="AJ94" i="7" s="1"/>
  <c r="E94" i="4"/>
  <c r="N93" i="4"/>
  <c r="H95" i="12"/>
  <c r="O94" i="12"/>
  <c r="N93" i="12"/>
  <c r="P93" i="12" s="1"/>
  <c r="Q93" i="12" s="1"/>
  <c r="AO94" i="7" s="1"/>
  <c r="E94" i="12"/>
  <c r="P92" i="11"/>
  <c r="Q92" i="11" s="1"/>
  <c r="AN93" i="7" s="1"/>
  <c r="E94" i="3"/>
  <c r="N93" i="3"/>
  <c r="H94" i="3"/>
  <c r="O93" i="3"/>
  <c r="AQ92" i="7"/>
  <c r="E94" i="11"/>
  <c r="N93" i="11"/>
  <c r="P92" i="10"/>
  <c r="Q92" i="10" s="1"/>
  <c r="AM93" i="7" s="1"/>
  <c r="H93" i="10"/>
  <c r="O92" i="10"/>
  <c r="H94" i="4"/>
  <c r="O93" i="4"/>
  <c r="H94" i="11"/>
  <c r="O93" i="11"/>
  <c r="E94" i="10"/>
  <c r="N93" i="10"/>
  <c r="P94" i="8"/>
  <c r="Q94" i="8" s="1"/>
  <c r="AK95" i="7" s="1"/>
  <c r="E95" i="2"/>
  <c r="N94" i="2"/>
  <c r="H95" i="2"/>
  <c r="O94" i="2"/>
  <c r="E96" i="8"/>
  <c r="N95" i="8"/>
  <c r="H96" i="8"/>
  <c r="O95" i="8"/>
  <c r="E94" i="9"/>
  <c r="N93" i="9"/>
  <c r="H94" i="9"/>
  <c r="O93" i="9"/>
  <c r="P92" i="9"/>
  <c r="Q92" i="9" s="1"/>
  <c r="AL93" i="7" s="1"/>
  <c r="H94" i="10" l="1"/>
  <c r="O93" i="10"/>
  <c r="P93" i="10" s="1"/>
  <c r="Q93" i="10" s="1"/>
  <c r="AM94" i="7" s="1"/>
  <c r="E95" i="3"/>
  <c r="N94" i="3"/>
  <c r="P93" i="11"/>
  <c r="Q93" i="11" s="1"/>
  <c r="AN94" i="7" s="1"/>
  <c r="E95" i="12"/>
  <c r="N94" i="12"/>
  <c r="P94" i="12" s="1"/>
  <c r="Q94" i="12" s="1"/>
  <c r="AO95" i="7" s="1"/>
  <c r="AQ93" i="7"/>
  <c r="H95" i="11"/>
  <c r="O94" i="11"/>
  <c r="H96" i="12"/>
  <c r="O95" i="12"/>
  <c r="E95" i="10"/>
  <c r="N94" i="10"/>
  <c r="H95" i="4"/>
  <c r="O94" i="4"/>
  <c r="H95" i="3"/>
  <c r="O94" i="3"/>
  <c r="P93" i="4"/>
  <c r="Q93" i="4" s="1"/>
  <c r="AP94" i="7" s="1"/>
  <c r="E95" i="11"/>
  <c r="N94" i="11"/>
  <c r="P94" i="11" s="1"/>
  <c r="Q94" i="11" s="1"/>
  <c r="AN95" i="7" s="1"/>
  <c r="P93" i="3"/>
  <c r="Q93" i="3" s="1"/>
  <c r="AI94" i="7" s="1"/>
  <c r="E95" i="4"/>
  <c r="N94" i="4"/>
  <c r="P94" i="4" s="1"/>
  <c r="Q94" i="4" s="1"/>
  <c r="AP95" i="7" s="1"/>
  <c r="H96" i="2"/>
  <c r="O95" i="2"/>
  <c r="P94" i="2"/>
  <c r="Q94" i="2" s="1"/>
  <c r="AJ95" i="7" s="1"/>
  <c r="E96" i="2"/>
  <c r="N95" i="2"/>
  <c r="H97" i="8"/>
  <c r="O96" i="8"/>
  <c r="P95" i="8"/>
  <c r="Q95" i="8" s="1"/>
  <c r="AK96" i="7" s="1"/>
  <c r="E97" i="8"/>
  <c r="N96" i="8"/>
  <c r="O94" i="9"/>
  <c r="H95" i="9"/>
  <c r="P93" i="9"/>
  <c r="Q93" i="9" s="1"/>
  <c r="AL94" i="7" s="1"/>
  <c r="E95" i="9"/>
  <c r="N94" i="9"/>
  <c r="P95" i="2" l="1"/>
  <c r="Q95" i="2" s="1"/>
  <c r="AJ96" i="7" s="1"/>
  <c r="E96" i="4"/>
  <c r="N95" i="4"/>
  <c r="P95" i="4" s="1"/>
  <c r="Q95" i="4" s="1"/>
  <c r="AP96" i="7" s="1"/>
  <c r="H96" i="4"/>
  <c r="O95" i="4"/>
  <c r="E96" i="10"/>
  <c r="N95" i="10"/>
  <c r="E96" i="12"/>
  <c r="N95" i="12"/>
  <c r="P95" i="12" s="1"/>
  <c r="Q95" i="12" s="1"/>
  <c r="AO96" i="7" s="1"/>
  <c r="AQ94" i="7"/>
  <c r="E96" i="11"/>
  <c r="N95" i="11"/>
  <c r="H97" i="12"/>
  <c r="O96" i="12"/>
  <c r="P94" i="3"/>
  <c r="Q94" i="3" s="1"/>
  <c r="AI95" i="7" s="1"/>
  <c r="E96" i="3"/>
  <c r="N95" i="3"/>
  <c r="H96" i="3"/>
  <c r="O95" i="3"/>
  <c r="O95" i="11"/>
  <c r="H96" i="11"/>
  <c r="H95" i="10"/>
  <c r="O94" i="10"/>
  <c r="P94" i="10" s="1"/>
  <c r="Q94" i="10" s="1"/>
  <c r="AM95" i="7" s="1"/>
  <c r="E97" i="2"/>
  <c r="N96" i="2"/>
  <c r="H97" i="2"/>
  <c r="O96" i="2"/>
  <c r="P96" i="8"/>
  <c r="Q96" i="8" s="1"/>
  <c r="AK97" i="7" s="1"/>
  <c r="E98" i="8"/>
  <c r="N97" i="8"/>
  <c r="H98" i="8"/>
  <c r="O97" i="8"/>
  <c r="P94" i="9"/>
  <c r="Q94" i="9" s="1"/>
  <c r="AL95" i="7" s="1"/>
  <c r="E96" i="9"/>
  <c r="N95" i="9"/>
  <c r="H96" i="9"/>
  <c r="O95" i="9"/>
  <c r="P95" i="11" l="1"/>
  <c r="Q95" i="11" s="1"/>
  <c r="AN96" i="7" s="1"/>
  <c r="E97" i="3"/>
  <c r="N96" i="3"/>
  <c r="E97" i="12"/>
  <c r="N96" i="12"/>
  <c r="P96" i="12" s="1"/>
  <c r="Q96" i="12" s="1"/>
  <c r="AO97" i="7" s="1"/>
  <c r="P95" i="10"/>
  <c r="Q95" i="10" s="1"/>
  <c r="AM96" i="7" s="1"/>
  <c r="H97" i="11"/>
  <c r="O96" i="11"/>
  <c r="E97" i="10"/>
  <c r="N96" i="10"/>
  <c r="H96" i="10"/>
  <c r="O95" i="10"/>
  <c r="H98" i="12"/>
  <c r="O97" i="12"/>
  <c r="H97" i="3"/>
  <c r="O96" i="3"/>
  <c r="H97" i="4"/>
  <c r="O96" i="4"/>
  <c r="E97" i="11"/>
  <c r="N96" i="11"/>
  <c r="AQ95" i="7"/>
  <c r="P95" i="3"/>
  <c r="Q95" i="3" s="1"/>
  <c r="AI96" i="7" s="1"/>
  <c r="E97" i="4"/>
  <c r="N96" i="4"/>
  <c r="P96" i="4" s="1"/>
  <c r="Q96" i="4" s="1"/>
  <c r="AP97" i="7" s="1"/>
  <c r="H98" i="2"/>
  <c r="O97" i="2"/>
  <c r="P96" i="2"/>
  <c r="Q96" i="2" s="1"/>
  <c r="AJ97" i="7" s="1"/>
  <c r="E98" i="2"/>
  <c r="N97" i="2"/>
  <c r="P97" i="8"/>
  <c r="Q97" i="8" s="1"/>
  <c r="AK98" i="7" s="1"/>
  <c r="E99" i="8"/>
  <c r="N98" i="8"/>
  <c r="H99" i="8"/>
  <c r="O98" i="8"/>
  <c r="P95" i="9"/>
  <c r="Q95" i="9" s="1"/>
  <c r="AL96" i="7" s="1"/>
  <c r="H97" i="9"/>
  <c r="O96" i="9"/>
  <c r="E97" i="9"/>
  <c r="N96" i="9"/>
  <c r="P97" i="2" l="1"/>
  <c r="Q97" i="2" s="1"/>
  <c r="AJ98" i="7" s="1"/>
  <c r="P96" i="9"/>
  <c r="Q96" i="9" s="1"/>
  <c r="AL97" i="7" s="1"/>
  <c r="E98" i="4"/>
  <c r="N97" i="4"/>
  <c r="H98" i="3"/>
  <c r="O97" i="3"/>
  <c r="H98" i="11"/>
  <c r="O97" i="11"/>
  <c r="H98" i="4"/>
  <c r="O97" i="4"/>
  <c r="H99" i="12"/>
  <c r="O98" i="12"/>
  <c r="P96" i="11"/>
  <c r="Q96" i="11" s="1"/>
  <c r="AN97" i="7" s="1"/>
  <c r="E98" i="12"/>
  <c r="N97" i="12"/>
  <c r="P97" i="12" s="1"/>
  <c r="Q97" i="12" s="1"/>
  <c r="AO98" i="7" s="1"/>
  <c r="E98" i="10"/>
  <c r="N97" i="10"/>
  <c r="AQ96" i="7"/>
  <c r="E98" i="11"/>
  <c r="N97" i="11"/>
  <c r="H97" i="10"/>
  <c r="O96" i="10"/>
  <c r="P96" i="3"/>
  <c r="Q96" i="3" s="1"/>
  <c r="AI97" i="7" s="1"/>
  <c r="P96" i="10"/>
  <c r="Q96" i="10" s="1"/>
  <c r="AM97" i="7" s="1"/>
  <c r="E98" i="3"/>
  <c r="N97" i="3"/>
  <c r="P97" i="3" s="1"/>
  <c r="Q97" i="3" s="1"/>
  <c r="AI98" i="7" s="1"/>
  <c r="E99" i="2"/>
  <c r="N98" i="2"/>
  <c r="H99" i="2"/>
  <c r="O98" i="2"/>
  <c r="P98" i="8"/>
  <c r="Q98" i="8" s="1"/>
  <c r="AK99" i="7" s="1"/>
  <c r="H100" i="8"/>
  <c r="O99" i="8"/>
  <c r="E100" i="8"/>
  <c r="N99" i="8"/>
  <c r="E98" i="9"/>
  <c r="N97" i="9"/>
  <c r="H98" i="9"/>
  <c r="O97" i="9"/>
  <c r="AQ97" i="7" l="1"/>
  <c r="H99" i="11"/>
  <c r="O98" i="11"/>
  <c r="E99" i="3"/>
  <c r="N98" i="3"/>
  <c r="E99" i="10"/>
  <c r="N98" i="10"/>
  <c r="E99" i="12"/>
  <c r="N98" i="12"/>
  <c r="P98" i="12" s="1"/>
  <c r="Q98" i="12" s="1"/>
  <c r="AO99" i="7" s="1"/>
  <c r="H98" i="10"/>
  <c r="O97" i="10"/>
  <c r="H99" i="3"/>
  <c r="O98" i="3"/>
  <c r="P97" i="4"/>
  <c r="Q97" i="4" s="1"/>
  <c r="AP98" i="7" s="1"/>
  <c r="P97" i="10"/>
  <c r="Q97" i="10" s="1"/>
  <c r="AM98" i="7" s="1"/>
  <c r="H99" i="4"/>
  <c r="O98" i="4"/>
  <c r="P97" i="11"/>
  <c r="Q97" i="11" s="1"/>
  <c r="AN98" i="7" s="1"/>
  <c r="E99" i="11"/>
  <c r="N98" i="11"/>
  <c r="H100" i="12"/>
  <c r="O99" i="12"/>
  <c r="E99" i="4"/>
  <c r="N98" i="4"/>
  <c r="P99" i="8"/>
  <c r="Q99" i="8" s="1"/>
  <c r="AK100" i="7" s="1"/>
  <c r="H100" i="2"/>
  <c r="O99" i="2"/>
  <c r="P98" i="2"/>
  <c r="Q98" i="2" s="1"/>
  <c r="AJ99" i="7" s="1"/>
  <c r="E100" i="2"/>
  <c r="N99" i="2"/>
  <c r="E101" i="8"/>
  <c r="N100" i="8"/>
  <c r="H101" i="8"/>
  <c r="O100" i="8"/>
  <c r="H99" i="9"/>
  <c r="O98" i="9"/>
  <c r="P97" i="9"/>
  <c r="Q97" i="9" s="1"/>
  <c r="AL98" i="7" s="1"/>
  <c r="E99" i="9"/>
  <c r="N98" i="9"/>
  <c r="P98" i="9" s="1"/>
  <c r="Q98" i="9" s="1"/>
  <c r="AL99" i="7" s="1"/>
  <c r="P99" i="2" l="1"/>
  <c r="Q99" i="2" s="1"/>
  <c r="AJ100" i="7" s="1"/>
  <c r="P98" i="4"/>
  <c r="Q98" i="4" s="1"/>
  <c r="AP99" i="7" s="1"/>
  <c r="H100" i="4"/>
  <c r="O99" i="4"/>
  <c r="E100" i="12"/>
  <c r="N99" i="12"/>
  <c r="P99" i="12" s="1"/>
  <c r="Q99" i="12" s="1"/>
  <c r="AO100" i="7" s="1"/>
  <c r="E100" i="10"/>
  <c r="N99" i="10"/>
  <c r="P98" i="3"/>
  <c r="Q98" i="3" s="1"/>
  <c r="AI99" i="7" s="1"/>
  <c r="E100" i="4"/>
  <c r="N99" i="4"/>
  <c r="P99" i="4" s="1"/>
  <c r="Q99" i="4" s="1"/>
  <c r="AP100" i="7" s="1"/>
  <c r="AQ98" i="7"/>
  <c r="H101" i="12"/>
  <c r="O100" i="12"/>
  <c r="P98" i="11"/>
  <c r="Q98" i="11" s="1"/>
  <c r="AN99" i="7" s="1"/>
  <c r="H100" i="3"/>
  <c r="O99" i="3"/>
  <c r="E100" i="3"/>
  <c r="N99" i="3"/>
  <c r="P99" i="3" s="1"/>
  <c r="Q99" i="3" s="1"/>
  <c r="AI100" i="7" s="1"/>
  <c r="E100" i="11"/>
  <c r="N99" i="11"/>
  <c r="P99" i="11" s="1"/>
  <c r="Q99" i="11" s="1"/>
  <c r="AN100" i="7" s="1"/>
  <c r="H99" i="10"/>
  <c r="O98" i="10"/>
  <c r="P98" i="10" s="1"/>
  <c r="Q98" i="10" s="1"/>
  <c r="AM99" i="7" s="1"/>
  <c r="H100" i="11"/>
  <c r="O99" i="11"/>
  <c r="E101" i="2"/>
  <c r="N100" i="2"/>
  <c r="H101" i="2"/>
  <c r="O100" i="2"/>
  <c r="P100" i="8"/>
  <c r="Q100" i="8" s="1"/>
  <c r="AK101" i="7" s="1"/>
  <c r="H102" i="8"/>
  <c r="O101" i="8"/>
  <c r="E102" i="8"/>
  <c r="N101" i="8"/>
  <c r="E100" i="9"/>
  <c r="N99" i="9"/>
  <c r="H100" i="9"/>
  <c r="O99" i="9"/>
  <c r="AQ99" i="7" l="1"/>
  <c r="H101" i="11"/>
  <c r="O100" i="11"/>
  <c r="H101" i="3"/>
  <c r="O100" i="3"/>
  <c r="P99" i="10"/>
  <c r="Q99" i="10" s="1"/>
  <c r="AM100" i="7" s="1"/>
  <c r="E101" i="10"/>
  <c r="N100" i="10"/>
  <c r="H100" i="10"/>
  <c r="O99" i="10"/>
  <c r="H102" i="12"/>
  <c r="O101" i="12"/>
  <c r="E101" i="11"/>
  <c r="N100" i="11"/>
  <c r="P100" i="11" s="1"/>
  <c r="Q100" i="11" s="1"/>
  <c r="AN101" i="7" s="1"/>
  <c r="E101" i="12"/>
  <c r="N100" i="12"/>
  <c r="P100" i="12" s="1"/>
  <c r="Q100" i="12" s="1"/>
  <c r="AO101" i="7" s="1"/>
  <c r="E101" i="3"/>
  <c r="N100" i="3"/>
  <c r="E101" i="4"/>
  <c r="N100" i="4"/>
  <c r="H101" i="4"/>
  <c r="O100" i="4"/>
  <c r="P101" i="8"/>
  <c r="Q101" i="8" s="1"/>
  <c r="AK102" i="7" s="1"/>
  <c r="H102" i="2"/>
  <c r="O101" i="2"/>
  <c r="P100" i="2"/>
  <c r="Q100" i="2" s="1"/>
  <c r="AJ101" i="7" s="1"/>
  <c r="E102" i="2"/>
  <c r="N101" i="2"/>
  <c r="E103" i="8"/>
  <c r="N102" i="8"/>
  <c r="H103" i="8"/>
  <c r="O102" i="8"/>
  <c r="P99" i="9"/>
  <c r="Q99" i="9" s="1"/>
  <c r="AL100" i="7" s="1"/>
  <c r="AQ100" i="7" s="1"/>
  <c r="H101" i="9"/>
  <c r="O100" i="9"/>
  <c r="E101" i="9"/>
  <c r="N100" i="9"/>
  <c r="E102" i="3" l="1"/>
  <c r="N101" i="3"/>
  <c r="H101" i="10"/>
  <c r="O100" i="10"/>
  <c r="P100" i="10"/>
  <c r="Q100" i="10" s="1"/>
  <c r="AM101" i="7" s="1"/>
  <c r="E102" i="12"/>
  <c r="N101" i="12"/>
  <c r="P101" i="12" s="1"/>
  <c r="Q101" i="12" s="1"/>
  <c r="AO102" i="7" s="1"/>
  <c r="E102" i="10"/>
  <c r="N101" i="10"/>
  <c r="H102" i="4"/>
  <c r="O101" i="4"/>
  <c r="E102" i="11"/>
  <c r="N101" i="11"/>
  <c r="P100" i="4"/>
  <c r="Q100" i="4" s="1"/>
  <c r="AP101" i="7" s="1"/>
  <c r="H102" i="3"/>
  <c r="O101" i="3"/>
  <c r="E102" i="4"/>
  <c r="N101" i="4"/>
  <c r="P101" i="4" s="1"/>
  <c r="Q101" i="4" s="1"/>
  <c r="AP102" i="7" s="1"/>
  <c r="H103" i="12"/>
  <c r="O102" i="12"/>
  <c r="P101" i="2"/>
  <c r="Q101" i="2" s="1"/>
  <c r="AJ102" i="7" s="1"/>
  <c r="P100" i="3"/>
  <c r="Q100" i="3" s="1"/>
  <c r="AI101" i="7" s="1"/>
  <c r="H102" i="11"/>
  <c r="O101" i="11"/>
  <c r="E103" i="2"/>
  <c r="N102" i="2"/>
  <c r="H103" i="2"/>
  <c r="O102" i="2"/>
  <c r="P102" i="8"/>
  <c r="Q102" i="8" s="1"/>
  <c r="AK103" i="7" s="1"/>
  <c r="H104" i="8"/>
  <c r="O103" i="8"/>
  <c r="E104" i="8"/>
  <c r="N103" i="8"/>
  <c r="P100" i="9"/>
  <c r="Q100" i="9" s="1"/>
  <c r="AL101" i="7" s="1"/>
  <c r="E102" i="9"/>
  <c r="N101" i="9"/>
  <c r="H102" i="9"/>
  <c r="O101" i="9"/>
  <c r="P101" i="11" l="1"/>
  <c r="Q101" i="11" s="1"/>
  <c r="AN102" i="7" s="1"/>
  <c r="H103" i="3"/>
  <c r="O102" i="3"/>
  <c r="E103" i="10"/>
  <c r="N102" i="10"/>
  <c r="E103" i="12"/>
  <c r="N102" i="12"/>
  <c r="P102" i="12" s="1"/>
  <c r="Q102" i="12" s="1"/>
  <c r="AO103" i="7" s="1"/>
  <c r="E103" i="11"/>
  <c r="N102" i="11"/>
  <c r="H104" i="12"/>
  <c r="O103" i="12"/>
  <c r="H102" i="10"/>
  <c r="O101" i="10"/>
  <c r="H103" i="11"/>
  <c r="O102" i="11"/>
  <c r="H103" i="4"/>
  <c r="O102" i="4"/>
  <c r="P101" i="3"/>
  <c r="Q101" i="3" s="1"/>
  <c r="AI102" i="7" s="1"/>
  <c r="AQ101" i="7"/>
  <c r="E103" i="4"/>
  <c r="N102" i="4"/>
  <c r="P101" i="10"/>
  <c r="Q101" i="10" s="1"/>
  <c r="AM102" i="7" s="1"/>
  <c r="E103" i="3"/>
  <c r="N102" i="3"/>
  <c r="P102" i="3" s="1"/>
  <c r="Q102" i="3" s="1"/>
  <c r="AI103" i="7" s="1"/>
  <c r="P103" i="8"/>
  <c r="Q103" i="8" s="1"/>
  <c r="AK104" i="7" s="1"/>
  <c r="H104" i="2"/>
  <c r="O103" i="2"/>
  <c r="P102" i="2"/>
  <c r="Q102" i="2" s="1"/>
  <c r="AJ103" i="7" s="1"/>
  <c r="E104" i="2"/>
  <c r="N103" i="2"/>
  <c r="P103" i="2" s="1"/>
  <c r="Q103" i="2" s="1"/>
  <c r="AJ104" i="7" s="1"/>
  <c r="E105" i="8"/>
  <c r="N104" i="8"/>
  <c r="H105" i="8"/>
  <c r="O104" i="8"/>
  <c r="O102" i="9"/>
  <c r="H103" i="9"/>
  <c r="P101" i="9"/>
  <c r="Q101" i="9" s="1"/>
  <c r="AL102" i="7" s="1"/>
  <c r="E103" i="9"/>
  <c r="N102" i="9"/>
  <c r="AQ102" i="7" l="1"/>
  <c r="P102" i="11"/>
  <c r="Q102" i="11" s="1"/>
  <c r="AN103" i="7" s="1"/>
  <c r="H104" i="4"/>
  <c r="O103" i="4"/>
  <c r="E104" i="11"/>
  <c r="N103" i="11"/>
  <c r="E104" i="3"/>
  <c r="N103" i="3"/>
  <c r="O103" i="11"/>
  <c r="H104" i="11"/>
  <c r="E104" i="12"/>
  <c r="N103" i="12"/>
  <c r="P103" i="12" s="1"/>
  <c r="Q103" i="12" s="1"/>
  <c r="AO104" i="7" s="1"/>
  <c r="P102" i="4"/>
  <c r="Q102" i="4" s="1"/>
  <c r="AP103" i="7" s="1"/>
  <c r="P102" i="10"/>
  <c r="Q102" i="10" s="1"/>
  <c r="AM103" i="7" s="1"/>
  <c r="E104" i="4"/>
  <c r="N103" i="4"/>
  <c r="P103" i="4" s="1"/>
  <c r="Q103" i="4" s="1"/>
  <c r="AP104" i="7" s="1"/>
  <c r="H103" i="10"/>
  <c r="O102" i="10"/>
  <c r="E104" i="10"/>
  <c r="N103" i="10"/>
  <c r="H105" i="12"/>
  <c r="O104" i="12"/>
  <c r="H104" i="3"/>
  <c r="O103" i="3"/>
  <c r="E105" i="2"/>
  <c r="N104" i="2"/>
  <c r="H105" i="2"/>
  <c r="O104" i="2"/>
  <c r="H106" i="8"/>
  <c r="O105" i="8"/>
  <c r="P104" i="8"/>
  <c r="Q104" i="8" s="1"/>
  <c r="AK105" i="7" s="1"/>
  <c r="E106" i="8"/>
  <c r="N105" i="8"/>
  <c r="P102" i="9"/>
  <c r="Q102" i="9" s="1"/>
  <c r="AL103" i="7" s="1"/>
  <c r="E104" i="9"/>
  <c r="N103" i="9"/>
  <c r="H104" i="9"/>
  <c r="O103" i="9"/>
  <c r="H104" i="10" l="1"/>
  <c r="O103" i="10"/>
  <c r="P103" i="10" s="1"/>
  <c r="Q103" i="10" s="1"/>
  <c r="AM104" i="7" s="1"/>
  <c r="P103" i="3"/>
  <c r="Q103" i="3" s="1"/>
  <c r="AI104" i="7" s="1"/>
  <c r="H105" i="3"/>
  <c r="O104" i="3"/>
  <c r="E105" i="4"/>
  <c r="N104" i="4"/>
  <c r="P104" i="4" s="1"/>
  <c r="Q104" i="4" s="1"/>
  <c r="AP105" i="7" s="1"/>
  <c r="E105" i="3"/>
  <c r="N104" i="3"/>
  <c r="P103" i="11"/>
  <c r="Q103" i="11" s="1"/>
  <c r="AN104" i="7" s="1"/>
  <c r="H106" i="12"/>
  <c r="O105" i="12"/>
  <c r="E105" i="11"/>
  <c r="N104" i="11"/>
  <c r="E105" i="10"/>
  <c r="N104" i="10"/>
  <c r="E105" i="12"/>
  <c r="N104" i="12"/>
  <c r="P104" i="12" s="1"/>
  <c r="Q104" i="12" s="1"/>
  <c r="AO105" i="7" s="1"/>
  <c r="H105" i="4"/>
  <c r="O104" i="4"/>
  <c r="AQ103" i="7"/>
  <c r="H105" i="11"/>
  <c r="O104" i="11"/>
  <c r="H106" i="2"/>
  <c r="O105" i="2"/>
  <c r="P104" i="2"/>
  <c r="Q104" i="2" s="1"/>
  <c r="AJ105" i="7" s="1"/>
  <c r="E106" i="2"/>
  <c r="N105" i="2"/>
  <c r="P105" i="8"/>
  <c r="Q105" i="8" s="1"/>
  <c r="AK106" i="7" s="1"/>
  <c r="E107" i="8"/>
  <c r="N106" i="8"/>
  <c r="H107" i="8"/>
  <c r="O106" i="8"/>
  <c r="H105" i="9"/>
  <c r="O104" i="9"/>
  <c r="P103" i="9"/>
  <c r="Q103" i="9" s="1"/>
  <c r="AL104" i="7" s="1"/>
  <c r="E105" i="9"/>
  <c r="N104" i="9"/>
  <c r="E106" i="4" l="1"/>
  <c r="N105" i="4"/>
  <c r="P105" i="4" s="1"/>
  <c r="Q105" i="4" s="1"/>
  <c r="AP106" i="7" s="1"/>
  <c r="H106" i="3"/>
  <c r="O105" i="3"/>
  <c r="E106" i="10"/>
  <c r="N105" i="10"/>
  <c r="AQ104" i="7"/>
  <c r="H106" i="4"/>
  <c r="O105" i="4"/>
  <c r="H107" i="12"/>
  <c r="O106" i="12"/>
  <c r="H106" i="11"/>
  <c r="O105" i="11"/>
  <c r="E106" i="12"/>
  <c r="N105" i="12"/>
  <c r="P105" i="12" s="1"/>
  <c r="Q105" i="12" s="1"/>
  <c r="AO106" i="7" s="1"/>
  <c r="P104" i="3"/>
  <c r="Q104" i="3" s="1"/>
  <c r="AI105" i="7" s="1"/>
  <c r="H105" i="10"/>
  <c r="O104" i="10"/>
  <c r="P104" i="11"/>
  <c r="Q104" i="11" s="1"/>
  <c r="AN105" i="7" s="1"/>
  <c r="E106" i="11"/>
  <c r="N105" i="11"/>
  <c r="P104" i="10"/>
  <c r="Q104" i="10" s="1"/>
  <c r="AM105" i="7" s="1"/>
  <c r="E106" i="3"/>
  <c r="N105" i="3"/>
  <c r="P105" i="3" s="1"/>
  <c r="Q105" i="3" s="1"/>
  <c r="AI106" i="7" s="1"/>
  <c r="P105" i="2"/>
  <c r="Q105" i="2" s="1"/>
  <c r="AJ106" i="7" s="1"/>
  <c r="E107" i="2"/>
  <c r="N106" i="2"/>
  <c r="H107" i="2"/>
  <c r="O106" i="2"/>
  <c r="H108" i="8"/>
  <c r="O107" i="8"/>
  <c r="P106" i="8"/>
  <c r="Q106" i="8" s="1"/>
  <c r="AK107" i="7" s="1"/>
  <c r="E108" i="8"/>
  <c r="N107" i="8"/>
  <c r="P104" i="9"/>
  <c r="Q104" i="9" s="1"/>
  <c r="AL105" i="7" s="1"/>
  <c r="E106" i="9"/>
  <c r="N105" i="9"/>
  <c r="H106" i="9"/>
  <c r="O105" i="9"/>
  <c r="P105" i="11" l="1"/>
  <c r="Q105" i="11" s="1"/>
  <c r="AN106" i="7" s="1"/>
  <c r="E107" i="3"/>
  <c r="N106" i="3"/>
  <c r="E107" i="12"/>
  <c r="N106" i="12"/>
  <c r="P106" i="12" s="1"/>
  <c r="Q106" i="12" s="1"/>
  <c r="AO107" i="7" s="1"/>
  <c r="E107" i="10"/>
  <c r="N106" i="10"/>
  <c r="H107" i="11"/>
  <c r="O106" i="11"/>
  <c r="AQ105" i="7"/>
  <c r="H107" i="3"/>
  <c r="O106" i="3"/>
  <c r="E107" i="11"/>
  <c r="N106" i="11"/>
  <c r="H107" i="4"/>
  <c r="O106" i="4"/>
  <c r="O107" i="12"/>
  <c r="H108" i="12"/>
  <c r="H106" i="10"/>
  <c r="O105" i="10"/>
  <c r="P105" i="10" s="1"/>
  <c r="Q105" i="10" s="1"/>
  <c r="AM106" i="7" s="1"/>
  <c r="E107" i="4"/>
  <c r="N106" i="4"/>
  <c r="P107" i="8"/>
  <c r="Q107" i="8" s="1"/>
  <c r="AK108" i="7" s="1"/>
  <c r="H108" i="2"/>
  <c r="O107" i="2"/>
  <c r="P106" i="2"/>
  <c r="Q106" i="2" s="1"/>
  <c r="AJ107" i="7" s="1"/>
  <c r="E108" i="2"/>
  <c r="N107" i="2"/>
  <c r="E109" i="8"/>
  <c r="N108" i="8"/>
  <c r="H109" i="8"/>
  <c r="O108" i="8"/>
  <c r="H107" i="9"/>
  <c r="O106" i="9"/>
  <c r="P105" i="9"/>
  <c r="Q105" i="9" s="1"/>
  <c r="AL106" i="7" s="1"/>
  <c r="E107" i="9"/>
  <c r="N106" i="9"/>
  <c r="P106" i="11" l="1"/>
  <c r="Q106" i="11" s="1"/>
  <c r="AN107" i="7" s="1"/>
  <c r="P107" i="2"/>
  <c r="Q107" i="2" s="1"/>
  <c r="AJ108" i="7" s="1"/>
  <c r="H108" i="4"/>
  <c r="O107" i="4"/>
  <c r="E108" i="10"/>
  <c r="N107" i="10"/>
  <c r="E108" i="4"/>
  <c r="N107" i="4"/>
  <c r="P107" i="4" s="1"/>
  <c r="Q107" i="4" s="1"/>
  <c r="AP108" i="7" s="1"/>
  <c r="E108" i="11"/>
  <c r="N107" i="11"/>
  <c r="H108" i="11"/>
  <c r="O107" i="11"/>
  <c r="AQ106" i="7"/>
  <c r="H107" i="10"/>
  <c r="O106" i="10"/>
  <c r="P106" i="10" s="1"/>
  <c r="Q106" i="10" s="1"/>
  <c r="AM107" i="7" s="1"/>
  <c r="H108" i="3"/>
  <c r="O107" i="3"/>
  <c r="E108" i="12"/>
  <c r="N107" i="12"/>
  <c r="P107" i="12" s="1"/>
  <c r="Q107" i="12" s="1"/>
  <c r="AO108" i="7" s="1"/>
  <c r="P106" i="4"/>
  <c r="Q106" i="4" s="1"/>
  <c r="AP107" i="7" s="1"/>
  <c r="H109" i="12"/>
  <c r="O108" i="12"/>
  <c r="P106" i="3"/>
  <c r="Q106" i="3" s="1"/>
  <c r="AI107" i="7" s="1"/>
  <c r="E108" i="3"/>
  <c r="N107" i="3"/>
  <c r="P107" i="3" s="1"/>
  <c r="Q107" i="3" s="1"/>
  <c r="AI108" i="7" s="1"/>
  <c r="E109" i="2"/>
  <c r="N108" i="2"/>
  <c r="H109" i="2"/>
  <c r="O108" i="2"/>
  <c r="P108" i="8"/>
  <c r="Q108" i="8" s="1"/>
  <c r="AK109" i="7" s="1"/>
  <c r="H110" i="8"/>
  <c r="O109" i="8"/>
  <c r="E110" i="8"/>
  <c r="N109" i="8"/>
  <c r="P106" i="9"/>
  <c r="Q106" i="9" s="1"/>
  <c r="AL107" i="7" s="1"/>
  <c r="E108" i="9"/>
  <c r="N107" i="9"/>
  <c r="H108" i="9"/>
  <c r="O107" i="9"/>
  <c r="E109" i="3" l="1"/>
  <c r="N108" i="3"/>
  <c r="P108" i="3" s="1"/>
  <c r="Q108" i="3" s="1"/>
  <c r="AI109" i="7" s="1"/>
  <c r="H109" i="3"/>
  <c r="O108" i="3"/>
  <c r="E109" i="4"/>
  <c r="N108" i="4"/>
  <c r="H108" i="10"/>
  <c r="O107" i="10"/>
  <c r="P107" i="10" s="1"/>
  <c r="Q107" i="10" s="1"/>
  <c r="AM108" i="7" s="1"/>
  <c r="E109" i="10"/>
  <c r="N108" i="10"/>
  <c r="E109" i="11"/>
  <c r="N108" i="11"/>
  <c r="H110" i="12"/>
  <c r="O109" i="12"/>
  <c r="H109" i="11"/>
  <c r="O108" i="11"/>
  <c r="AQ107" i="7"/>
  <c r="E109" i="12"/>
  <c r="N108" i="12"/>
  <c r="P108" i="12" s="1"/>
  <c r="Q108" i="12" s="1"/>
  <c r="AO109" i="7" s="1"/>
  <c r="P107" i="11"/>
  <c r="Q107" i="11" s="1"/>
  <c r="AN108" i="7" s="1"/>
  <c r="H109" i="4"/>
  <c r="O108" i="4"/>
  <c r="H110" i="2"/>
  <c r="O109" i="2"/>
  <c r="P108" i="2"/>
  <c r="Q108" i="2" s="1"/>
  <c r="AJ109" i="7" s="1"/>
  <c r="E110" i="2"/>
  <c r="N109" i="2"/>
  <c r="P109" i="8"/>
  <c r="Q109" i="8" s="1"/>
  <c r="AK110" i="7" s="1"/>
  <c r="E111" i="8"/>
  <c r="N110" i="8"/>
  <c r="H111" i="8"/>
  <c r="O110" i="8"/>
  <c r="H109" i="9"/>
  <c r="O108" i="9"/>
  <c r="P107" i="9"/>
  <c r="Q107" i="9" s="1"/>
  <c r="AL108" i="7" s="1"/>
  <c r="E109" i="9"/>
  <c r="N108" i="9"/>
  <c r="P108" i="11" l="1"/>
  <c r="Q108" i="11" s="1"/>
  <c r="AN109" i="7" s="1"/>
  <c r="P109" i="2"/>
  <c r="Q109" i="2" s="1"/>
  <c r="AJ110" i="7" s="1"/>
  <c r="H110" i="11"/>
  <c r="O109" i="11"/>
  <c r="H109" i="10"/>
  <c r="O108" i="10"/>
  <c r="H111" i="12"/>
  <c r="O110" i="12"/>
  <c r="P108" i="4"/>
  <c r="Q108" i="4" s="1"/>
  <c r="AP109" i="7" s="1"/>
  <c r="E110" i="4"/>
  <c r="N109" i="4"/>
  <c r="H110" i="4"/>
  <c r="O109" i="4"/>
  <c r="E110" i="11"/>
  <c r="N109" i="11"/>
  <c r="E110" i="12"/>
  <c r="N109" i="12"/>
  <c r="P109" i="12" s="1"/>
  <c r="Q109" i="12" s="1"/>
  <c r="AO110" i="7" s="1"/>
  <c r="P108" i="10"/>
  <c r="Q108" i="10" s="1"/>
  <c r="AM109" i="7" s="1"/>
  <c r="H110" i="3"/>
  <c r="O109" i="3"/>
  <c r="AQ108" i="7"/>
  <c r="E110" i="10"/>
  <c r="N109" i="10"/>
  <c r="E110" i="3"/>
  <c r="N109" i="3"/>
  <c r="P109" i="3" s="1"/>
  <c r="Q109" i="3" s="1"/>
  <c r="AI110" i="7" s="1"/>
  <c r="E111" i="2"/>
  <c r="N110" i="2"/>
  <c r="H111" i="2"/>
  <c r="O110" i="2"/>
  <c r="P110" i="8"/>
  <c r="Q110" i="8" s="1"/>
  <c r="AK111" i="7" s="1"/>
  <c r="H112" i="8"/>
  <c r="O111" i="8"/>
  <c r="E112" i="8"/>
  <c r="N111" i="8"/>
  <c r="P108" i="9"/>
  <c r="Q108" i="9" s="1"/>
  <c r="AL109" i="7" s="1"/>
  <c r="E110" i="9"/>
  <c r="N109" i="9"/>
  <c r="H110" i="9"/>
  <c r="O109" i="9"/>
  <c r="P109" i="11" l="1"/>
  <c r="Q109" i="11" s="1"/>
  <c r="AN110" i="7" s="1"/>
  <c r="E111" i="4"/>
  <c r="N110" i="4"/>
  <c r="E111" i="12"/>
  <c r="N110" i="12"/>
  <c r="P110" i="12" s="1"/>
  <c r="Q110" i="12" s="1"/>
  <c r="AO111" i="7" s="1"/>
  <c r="H112" i="12"/>
  <c r="O111" i="12"/>
  <c r="E111" i="10"/>
  <c r="N110" i="10"/>
  <c r="E111" i="11"/>
  <c r="N110" i="11"/>
  <c r="E111" i="3"/>
  <c r="N110" i="3"/>
  <c r="P110" i="3" s="1"/>
  <c r="Q110" i="3" s="1"/>
  <c r="AI111" i="7" s="1"/>
  <c r="H110" i="10"/>
  <c r="O109" i="10"/>
  <c r="P109" i="10" s="1"/>
  <c r="Q109" i="10" s="1"/>
  <c r="AM110" i="7" s="1"/>
  <c r="H111" i="4"/>
  <c r="O110" i="4"/>
  <c r="AQ109" i="7"/>
  <c r="H111" i="3"/>
  <c r="O110" i="3"/>
  <c r="P109" i="4"/>
  <c r="Q109" i="4" s="1"/>
  <c r="AP110" i="7" s="1"/>
  <c r="H111" i="11"/>
  <c r="O110" i="11"/>
  <c r="P111" i="8"/>
  <c r="Q111" i="8" s="1"/>
  <c r="AK112" i="7" s="1"/>
  <c r="H112" i="2"/>
  <c r="O111" i="2"/>
  <c r="P110" i="2"/>
  <c r="Q110" i="2" s="1"/>
  <c r="AJ111" i="7" s="1"/>
  <c r="E112" i="2"/>
  <c r="N111" i="2"/>
  <c r="E113" i="8"/>
  <c r="N112" i="8"/>
  <c r="H113" i="8"/>
  <c r="O112" i="8"/>
  <c r="P109" i="9"/>
  <c r="Q109" i="9" s="1"/>
  <c r="AL110" i="7" s="1"/>
  <c r="H111" i="9"/>
  <c r="O110" i="9"/>
  <c r="E111" i="9"/>
  <c r="N110" i="9"/>
  <c r="P110" i="9" s="1"/>
  <c r="Q110" i="9" s="1"/>
  <c r="AL111" i="7" s="1"/>
  <c r="H112" i="4" l="1"/>
  <c r="O111" i="4"/>
  <c r="E112" i="10"/>
  <c r="N111" i="10"/>
  <c r="H111" i="10"/>
  <c r="O110" i="10"/>
  <c r="H113" i="12"/>
  <c r="O112" i="12"/>
  <c r="E112" i="3"/>
  <c r="N111" i="3"/>
  <c r="H112" i="3"/>
  <c r="O111" i="3"/>
  <c r="P110" i="11"/>
  <c r="Q110" i="11" s="1"/>
  <c r="AN111" i="7" s="1"/>
  <c r="E112" i="12"/>
  <c r="N111" i="12"/>
  <c r="P111" i="12" s="1"/>
  <c r="Q111" i="12" s="1"/>
  <c r="AO112" i="7" s="1"/>
  <c r="E112" i="11"/>
  <c r="N111" i="11"/>
  <c r="P110" i="4"/>
  <c r="Q110" i="4" s="1"/>
  <c r="AP111" i="7" s="1"/>
  <c r="O111" i="11"/>
  <c r="H112" i="11"/>
  <c r="AQ110" i="7"/>
  <c r="P110" i="10"/>
  <c r="Q110" i="10" s="1"/>
  <c r="AM111" i="7" s="1"/>
  <c r="E112" i="4"/>
  <c r="N111" i="4"/>
  <c r="P111" i="4" s="1"/>
  <c r="Q111" i="4" s="1"/>
  <c r="AP112" i="7" s="1"/>
  <c r="P111" i="2"/>
  <c r="Q111" i="2" s="1"/>
  <c r="AJ112" i="7" s="1"/>
  <c r="E113" i="2"/>
  <c r="N112" i="2"/>
  <c r="H113" i="2"/>
  <c r="O112" i="2"/>
  <c r="H114" i="8"/>
  <c r="O113" i="8"/>
  <c r="P112" i="8"/>
  <c r="Q112" i="8" s="1"/>
  <c r="AK113" i="7" s="1"/>
  <c r="E114" i="8"/>
  <c r="N113" i="8"/>
  <c r="E112" i="9"/>
  <c r="N111" i="9"/>
  <c r="H112" i="9"/>
  <c r="O111" i="9"/>
  <c r="AQ111" i="7" l="1"/>
  <c r="P111" i="11"/>
  <c r="Q111" i="11" s="1"/>
  <c r="AN112" i="7" s="1"/>
  <c r="E113" i="4"/>
  <c r="N112" i="4"/>
  <c r="H114" i="12"/>
  <c r="O113" i="12"/>
  <c r="E113" i="12"/>
  <c r="N112" i="12"/>
  <c r="P112" i="12" s="1"/>
  <c r="Q112" i="12" s="1"/>
  <c r="AO113" i="7" s="1"/>
  <c r="H112" i="10"/>
  <c r="O111" i="10"/>
  <c r="P111" i="10" s="1"/>
  <c r="Q111" i="10" s="1"/>
  <c r="AM112" i="7" s="1"/>
  <c r="H113" i="11"/>
  <c r="O112" i="11"/>
  <c r="H113" i="3"/>
  <c r="O112" i="3"/>
  <c r="E113" i="10"/>
  <c r="N112" i="10"/>
  <c r="E113" i="11"/>
  <c r="N112" i="11"/>
  <c r="P111" i="3"/>
  <c r="Q111" i="3" s="1"/>
  <c r="AI112" i="7" s="1"/>
  <c r="E113" i="3"/>
  <c r="N112" i="3"/>
  <c r="H113" i="4"/>
  <c r="O112" i="4"/>
  <c r="P113" i="8"/>
  <c r="Q113" i="8" s="1"/>
  <c r="AK114" i="7" s="1"/>
  <c r="P112" i="2"/>
  <c r="Q112" i="2" s="1"/>
  <c r="AJ113" i="7" s="1"/>
  <c r="E114" i="2"/>
  <c r="N113" i="2"/>
  <c r="H114" i="2"/>
  <c r="O113" i="2"/>
  <c r="E115" i="8"/>
  <c r="N114" i="8"/>
  <c r="H115" i="8"/>
  <c r="O114" i="8"/>
  <c r="H113" i="9"/>
  <c r="O112" i="9"/>
  <c r="P111" i="9"/>
  <c r="Q111" i="9" s="1"/>
  <c r="AL112" i="7" s="1"/>
  <c r="E113" i="9"/>
  <c r="N112" i="9"/>
  <c r="H113" i="10" l="1"/>
  <c r="O112" i="10"/>
  <c r="P112" i="10" s="1"/>
  <c r="Q112" i="10" s="1"/>
  <c r="AM113" i="7" s="1"/>
  <c r="E114" i="12"/>
  <c r="N113" i="12"/>
  <c r="P113" i="12" s="1"/>
  <c r="Q113" i="12" s="1"/>
  <c r="AO114" i="7" s="1"/>
  <c r="P112" i="3"/>
  <c r="Q112" i="3" s="1"/>
  <c r="AI113" i="7" s="1"/>
  <c r="H114" i="3"/>
  <c r="O113" i="3"/>
  <c r="E114" i="11"/>
  <c r="N113" i="11"/>
  <c r="AQ112" i="7"/>
  <c r="E114" i="3"/>
  <c r="N113" i="3"/>
  <c r="H115" i="12"/>
  <c r="O114" i="12"/>
  <c r="E114" i="10"/>
  <c r="N113" i="10"/>
  <c r="P112" i="4"/>
  <c r="Q112" i="4" s="1"/>
  <c r="AP113" i="7" s="1"/>
  <c r="H114" i="4"/>
  <c r="O113" i="4"/>
  <c r="P112" i="11"/>
  <c r="Q112" i="11" s="1"/>
  <c r="AN113" i="7" s="1"/>
  <c r="H114" i="11"/>
  <c r="O113" i="11"/>
  <c r="E114" i="4"/>
  <c r="N113" i="4"/>
  <c r="P113" i="4" s="1"/>
  <c r="Q113" i="4" s="1"/>
  <c r="AP114" i="7" s="1"/>
  <c r="H115" i="2"/>
  <c r="O114" i="2"/>
  <c r="P113" i="2"/>
  <c r="Q113" i="2" s="1"/>
  <c r="AJ114" i="7" s="1"/>
  <c r="E115" i="2"/>
  <c r="N114" i="2"/>
  <c r="P114" i="8"/>
  <c r="Q114" i="8" s="1"/>
  <c r="AK115" i="7" s="1"/>
  <c r="H116" i="8"/>
  <c r="O115" i="8"/>
  <c r="E116" i="8"/>
  <c r="N115" i="8"/>
  <c r="P112" i="9"/>
  <c r="Q112" i="9" s="1"/>
  <c r="AL113" i="7" s="1"/>
  <c r="E114" i="9"/>
  <c r="N113" i="9"/>
  <c r="H114" i="9"/>
  <c r="O113" i="9"/>
  <c r="P114" i="2" l="1"/>
  <c r="Q114" i="2" s="1"/>
  <c r="AJ115" i="7" s="1"/>
  <c r="H115" i="3"/>
  <c r="O114" i="3"/>
  <c r="E115" i="10"/>
  <c r="N114" i="10"/>
  <c r="E115" i="3"/>
  <c r="N114" i="3"/>
  <c r="P114" i="3" s="1"/>
  <c r="Q114" i="3" s="1"/>
  <c r="AI115" i="7" s="1"/>
  <c r="E115" i="12"/>
  <c r="N114" i="12"/>
  <c r="P114" i="12" s="1"/>
  <c r="Q114" i="12" s="1"/>
  <c r="AO115" i="7" s="1"/>
  <c r="H115" i="11"/>
  <c r="O114" i="11"/>
  <c r="H116" i="12"/>
  <c r="O115" i="12"/>
  <c r="P113" i="3"/>
  <c r="Q113" i="3" s="1"/>
  <c r="AI114" i="7" s="1"/>
  <c r="H115" i="4"/>
  <c r="O114" i="4"/>
  <c r="E115" i="4"/>
  <c r="N114" i="4"/>
  <c r="AQ113" i="7"/>
  <c r="P113" i="11"/>
  <c r="Q113" i="11" s="1"/>
  <c r="AN114" i="7" s="1"/>
  <c r="H114" i="10"/>
  <c r="O113" i="10"/>
  <c r="P113" i="10"/>
  <c r="Q113" i="10" s="1"/>
  <c r="AM114" i="7" s="1"/>
  <c r="E115" i="11"/>
  <c r="N114" i="11"/>
  <c r="P115" i="8"/>
  <c r="Q115" i="8" s="1"/>
  <c r="AK116" i="7" s="1"/>
  <c r="E116" i="2"/>
  <c r="N115" i="2"/>
  <c r="H116" i="2"/>
  <c r="O115" i="2"/>
  <c r="E117" i="8"/>
  <c r="N116" i="8"/>
  <c r="H117" i="8"/>
  <c r="O116" i="8"/>
  <c r="H115" i="9"/>
  <c r="O114" i="9"/>
  <c r="P113" i="9"/>
  <c r="Q113" i="9" s="1"/>
  <c r="AL114" i="7" s="1"/>
  <c r="E115" i="9"/>
  <c r="N114" i="9"/>
  <c r="P114" i="9" s="1"/>
  <c r="Q114" i="9" s="1"/>
  <c r="AL115" i="7" s="1"/>
  <c r="P114" i="11" l="1"/>
  <c r="Q114" i="11" s="1"/>
  <c r="AN115" i="7" s="1"/>
  <c r="E116" i="4"/>
  <c r="N115" i="4"/>
  <c r="E116" i="12"/>
  <c r="N115" i="12"/>
  <c r="P115" i="12" s="1"/>
  <c r="Q115" i="12" s="1"/>
  <c r="AO116" i="7" s="1"/>
  <c r="E116" i="3"/>
  <c r="N115" i="3"/>
  <c r="E116" i="11"/>
  <c r="N115" i="11"/>
  <c r="AQ114" i="7"/>
  <c r="H115" i="10"/>
  <c r="O114" i="10"/>
  <c r="P114" i="10"/>
  <c r="Q114" i="10" s="1"/>
  <c r="AM115" i="7" s="1"/>
  <c r="AQ115" i="7" s="1"/>
  <c r="H117" i="12"/>
  <c r="O116" i="12"/>
  <c r="E116" i="10"/>
  <c r="N115" i="10"/>
  <c r="H116" i="4"/>
  <c r="O115" i="4"/>
  <c r="P114" i="4"/>
  <c r="Q114" i="4" s="1"/>
  <c r="AP115" i="7" s="1"/>
  <c r="H116" i="11"/>
  <c r="O115" i="11"/>
  <c r="H116" i="3"/>
  <c r="O115" i="3"/>
  <c r="H117" i="2"/>
  <c r="O116" i="2"/>
  <c r="P115" i="2"/>
  <c r="Q115" i="2" s="1"/>
  <c r="AJ116" i="7" s="1"/>
  <c r="E117" i="2"/>
  <c r="N116" i="2"/>
  <c r="P116" i="8"/>
  <c r="Q116" i="8" s="1"/>
  <c r="AK117" i="7" s="1"/>
  <c r="H118" i="8"/>
  <c r="O117" i="8"/>
  <c r="E118" i="8"/>
  <c r="N117" i="8"/>
  <c r="E116" i="9"/>
  <c r="N115" i="9"/>
  <c r="H116" i="9"/>
  <c r="O115" i="9"/>
  <c r="E117" i="10" l="1"/>
  <c r="N116" i="10"/>
  <c r="P115" i="11"/>
  <c r="Q115" i="11" s="1"/>
  <c r="AN116" i="7" s="1"/>
  <c r="E117" i="11"/>
  <c r="N116" i="11"/>
  <c r="P115" i="3"/>
  <c r="Q115" i="3" s="1"/>
  <c r="AI116" i="7" s="1"/>
  <c r="H117" i="11"/>
  <c r="O116" i="11"/>
  <c r="E117" i="3"/>
  <c r="N116" i="3"/>
  <c r="H118" i="12"/>
  <c r="O117" i="12"/>
  <c r="E117" i="12"/>
  <c r="N116" i="12"/>
  <c r="P116" i="12" s="1"/>
  <c r="Q116" i="12" s="1"/>
  <c r="AO117" i="7" s="1"/>
  <c r="H116" i="10"/>
  <c r="O115" i="10"/>
  <c r="P115" i="10" s="1"/>
  <c r="Q115" i="10" s="1"/>
  <c r="AM116" i="7" s="1"/>
  <c r="P115" i="4"/>
  <c r="Q115" i="4" s="1"/>
  <c r="AP116" i="7" s="1"/>
  <c r="H117" i="3"/>
  <c r="O116" i="3"/>
  <c r="H117" i="4"/>
  <c r="O116" i="4"/>
  <c r="E117" i="4"/>
  <c r="N116" i="4"/>
  <c r="P116" i="4" s="1"/>
  <c r="Q116" i="4" s="1"/>
  <c r="AP117" i="7" s="1"/>
  <c r="P116" i="2"/>
  <c r="Q116" i="2" s="1"/>
  <c r="AJ117" i="7" s="1"/>
  <c r="E118" i="2"/>
  <c r="N117" i="2"/>
  <c r="H118" i="2"/>
  <c r="O117" i="2"/>
  <c r="P117" i="8"/>
  <c r="Q117" i="8" s="1"/>
  <c r="AK118" i="7" s="1"/>
  <c r="E119" i="8"/>
  <c r="N118" i="8"/>
  <c r="H119" i="8"/>
  <c r="O118" i="8"/>
  <c r="H117" i="9"/>
  <c r="O116" i="9"/>
  <c r="P115" i="9"/>
  <c r="Q115" i="9" s="1"/>
  <c r="AL116" i="7" s="1"/>
  <c r="E117" i="9"/>
  <c r="N116" i="9"/>
  <c r="P116" i="9" s="1"/>
  <c r="Q116" i="9" s="1"/>
  <c r="AL117" i="7" s="1"/>
  <c r="E118" i="4" l="1"/>
  <c r="N117" i="4"/>
  <c r="P117" i="4" s="1"/>
  <c r="Q117" i="4" s="1"/>
  <c r="AP118" i="7" s="1"/>
  <c r="H117" i="10"/>
  <c r="O116" i="10"/>
  <c r="H118" i="11"/>
  <c r="O117" i="11"/>
  <c r="P116" i="11"/>
  <c r="Q116" i="11" s="1"/>
  <c r="AN117" i="7" s="1"/>
  <c r="H118" i="4"/>
  <c r="O117" i="4"/>
  <c r="E118" i="11"/>
  <c r="N117" i="11"/>
  <c r="H119" i="12"/>
  <c r="O118" i="12"/>
  <c r="AQ116" i="7"/>
  <c r="H118" i="3"/>
  <c r="O117" i="3"/>
  <c r="P116" i="3"/>
  <c r="Q116" i="3" s="1"/>
  <c r="AI117" i="7" s="1"/>
  <c r="P116" i="10"/>
  <c r="Q116" i="10" s="1"/>
  <c r="AM117" i="7" s="1"/>
  <c r="E118" i="12"/>
  <c r="N117" i="12"/>
  <c r="P117" i="12" s="1"/>
  <c r="Q117" i="12" s="1"/>
  <c r="AO118" i="7" s="1"/>
  <c r="E118" i="3"/>
  <c r="N117" i="3"/>
  <c r="E118" i="10"/>
  <c r="N117" i="10"/>
  <c r="H119" i="2"/>
  <c r="O118" i="2"/>
  <c r="P117" i="2"/>
  <c r="Q117" i="2" s="1"/>
  <c r="AJ118" i="7" s="1"/>
  <c r="E119" i="2"/>
  <c r="N118" i="2"/>
  <c r="H120" i="8"/>
  <c r="O119" i="8"/>
  <c r="P118" i="8"/>
  <c r="Q118" i="8" s="1"/>
  <c r="AK119" i="7" s="1"/>
  <c r="E120" i="8"/>
  <c r="N119" i="8"/>
  <c r="E118" i="9"/>
  <c r="N117" i="9"/>
  <c r="H118" i="9"/>
  <c r="O117" i="9"/>
  <c r="P117" i="11" l="1"/>
  <c r="Q117" i="11" s="1"/>
  <c r="AN118" i="7" s="1"/>
  <c r="AQ117" i="7"/>
  <c r="E119" i="10"/>
  <c r="N118" i="10"/>
  <c r="H119" i="3"/>
  <c r="O118" i="3"/>
  <c r="P117" i="3"/>
  <c r="Q117" i="3" s="1"/>
  <c r="AI118" i="7" s="1"/>
  <c r="P117" i="10"/>
  <c r="Q117" i="10" s="1"/>
  <c r="AM118" i="7" s="1"/>
  <c r="H119" i="4"/>
  <c r="O118" i="4"/>
  <c r="P118" i="2"/>
  <c r="Q118" i="2" s="1"/>
  <c r="AJ119" i="7" s="1"/>
  <c r="E119" i="3"/>
  <c r="N118" i="3"/>
  <c r="H119" i="11"/>
  <c r="O118" i="11"/>
  <c r="H120" i="12"/>
  <c r="O119" i="12"/>
  <c r="E119" i="12"/>
  <c r="N118" i="12"/>
  <c r="P118" i="12" s="1"/>
  <c r="Q118" i="12" s="1"/>
  <c r="AO119" i="7" s="1"/>
  <c r="H118" i="10"/>
  <c r="O117" i="10"/>
  <c r="E119" i="11"/>
  <c r="N118" i="11"/>
  <c r="E119" i="4"/>
  <c r="N118" i="4"/>
  <c r="P119" i="8"/>
  <c r="Q119" i="8" s="1"/>
  <c r="AK120" i="7" s="1"/>
  <c r="E120" i="2"/>
  <c r="N119" i="2"/>
  <c r="H120" i="2"/>
  <c r="O119" i="2"/>
  <c r="E121" i="8"/>
  <c r="N120" i="8"/>
  <c r="H121" i="8"/>
  <c r="O120" i="8"/>
  <c r="H119" i="9"/>
  <c r="O118" i="9"/>
  <c r="P117" i="9"/>
  <c r="Q117" i="9" s="1"/>
  <c r="AL118" i="7" s="1"/>
  <c r="E119" i="9"/>
  <c r="N118" i="9"/>
  <c r="P118" i="11" l="1"/>
  <c r="Q118" i="11" s="1"/>
  <c r="AN119" i="7" s="1"/>
  <c r="H120" i="4"/>
  <c r="O119" i="4"/>
  <c r="P118" i="4"/>
  <c r="Q118" i="4" s="1"/>
  <c r="AP119" i="7" s="1"/>
  <c r="E120" i="4"/>
  <c r="N119" i="4"/>
  <c r="P119" i="4" s="1"/>
  <c r="Q119" i="4" s="1"/>
  <c r="AP120" i="7" s="1"/>
  <c r="H121" i="12"/>
  <c r="O120" i="12"/>
  <c r="E120" i="12"/>
  <c r="N119" i="12"/>
  <c r="P119" i="12" s="1"/>
  <c r="Q119" i="12" s="1"/>
  <c r="AO120" i="7" s="1"/>
  <c r="E120" i="11"/>
  <c r="N119" i="11"/>
  <c r="O119" i="11"/>
  <c r="H120" i="11"/>
  <c r="AQ118" i="7"/>
  <c r="P118" i="3"/>
  <c r="Q118" i="3" s="1"/>
  <c r="AI119" i="7" s="1"/>
  <c r="H120" i="3"/>
  <c r="O119" i="3"/>
  <c r="H119" i="10"/>
  <c r="O118" i="10"/>
  <c r="E120" i="3"/>
  <c r="N119" i="3"/>
  <c r="P119" i="3" s="1"/>
  <c r="Q119" i="3" s="1"/>
  <c r="AI120" i="7" s="1"/>
  <c r="P118" i="10"/>
  <c r="Q118" i="10" s="1"/>
  <c r="AM119" i="7" s="1"/>
  <c r="E120" i="10"/>
  <c r="N119" i="10"/>
  <c r="H121" i="2"/>
  <c r="O120" i="2"/>
  <c r="P119" i="2"/>
  <c r="Q119" i="2" s="1"/>
  <c r="AJ120" i="7" s="1"/>
  <c r="E121" i="2"/>
  <c r="N120" i="2"/>
  <c r="H122" i="8"/>
  <c r="O121" i="8"/>
  <c r="P120" i="8"/>
  <c r="Q120" i="8" s="1"/>
  <c r="AK121" i="7" s="1"/>
  <c r="E122" i="8"/>
  <c r="N121" i="8"/>
  <c r="P118" i="9"/>
  <c r="Q118" i="9" s="1"/>
  <c r="AL119" i="7" s="1"/>
  <c r="E120" i="9"/>
  <c r="N119" i="9"/>
  <c r="H120" i="9"/>
  <c r="O119" i="9"/>
  <c r="P120" i="2" l="1"/>
  <c r="Q120" i="2" s="1"/>
  <c r="AJ121" i="7" s="1"/>
  <c r="E121" i="10"/>
  <c r="N120" i="10"/>
  <c r="H122" i="12"/>
  <c r="O121" i="12"/>
  <c r="H121" i="3"/>
  <c r="O120" i="3"/>
  <c r="E121" i="3"/>
  <c r="N120" i="3"/>
  <c r="P120" i="3" s="1"/>
  <c r="Q120" i="3" s="1"/>
  <c r="AI121" i="7" s="1"/>
  <c r="E121" i="4"/>
  <c r="N120" i="4"/>
  <c r="P119" i="11"/>
  <c r="Q119" i="11" s="1"/>
  <c r="AN120" i="7" s="1"/>
  <c r="E121" i="12"/>
  <c r="N120" i="12"/>
  <c r="P120" i="12" s="1"/>
  <c r="Q120" i="12" s="1"/>
  <c r="AO121" i="7" s="1"/>
  <c r="H121" i="11"/>
  <c r="O120" i="11"/>
  <c r="H120" i="10"/>
  <c r="O119" i="10"/>
  <c r="P119" i="10" s="1"/>
  <c r="Q119" i="10" s="1"/>
  <c r="AM120" i="7" s="1"/>
  <c r="E121" i="11"/>
  <c r="N120" i="11"/>
  <c r="AQ119" i="7"/>
  <c r="H121" i="4"/>
  <c r="O120" i="4"/>
  <c r="P121" i="8"/>
  <c r="Q121" i="8" s="1"/>
  <c r="AK122" i="7" s="1"/>
  <c r="E122" i="2"/>
  <c r="N121" i="2"/>
  <c r="H122" i="2"/>
  <c r="O121" i="2"/>
  <c r="E123" i="8"/>
  <c r="N122" i="8"/>
  <c r="H123" i="8"/>
  <c r="O122" i="8"/>
  <c r="H121" i="9"/>
  <c r="O120" i="9"/>
  <c r="P119" i="9"/>
  <c r="Q119" i="9" s="1"/>
  <c r="AL120" i="7" s="1"/>
  <c r="E121" i="9"/>
  <c r="N120" i="9"/>
  <c r="P120" i="9" s="1"/>
  <c r="Q120" i="9" s="1"/>
  <c r="AL121" i="7" s="1"/>
  <c r="H122" i="11" l="1"/>
  <c r="O121" i="11"/>
  <c r="E122" i="3"/>
  <c r="N121" i="3"/>
  <c r="E122" i="12"/>
  <c r="N121" i="12"/>
  <c r="P121" i="12" s="1"/>
  <c r="Q121" i="12" s="1"/>
  <c r="AO122" i="7" s="1"/>
  <c r="H122" i="3"/>
  <c r="O121" i="3"/>
  <c r="AQ120" i="7"/>
  <c r="E122" i="11"/>
  <c r="N121" i="11"/>
  <c r="H123" i="12"/>
  <c r="O122" i="12"/>
  <c r="H122" i="4"/>
  <c r="O121" i="4"/>
  <c r="P120" i="11"/>
  <c r="Q120" i="11" s="1"/>
  <c r="AN121" i="7" s="1"/>
  <c r="P120" i="4"/>
  <c r="Q120" i="4" s="1"/>
  <c r="AP121" i="7" s="1"/>
  <c r="H121" i="10"/>
  <c r="O120" i="10"/>
  <c r="P120" i="10" s="1"/>
  <c r="Q120" i="10" s="1"/>
  <c r="AM121" i="7" s="1"/>
  <c r="E122" i="4"/>
  <c r="N121" i="4"/>
  <c r="P121" i="4" s="1"/>
  <c r="Q121" i="4" s="1"/>
  <c r="AP122" i="7" s="1"/>
  <c r="E122" i="10"/>
  <c r="N121" i="10"/>
  <c r="H123" i="2"/>
  <c r="O122" i="2"/>
  <c r="P121" i="2"/>
  <c r="Q121" i="2" s="1"/>
  <c r="AJ122" i="7" s="1"/>
  <c r="E123" i="2"/>
  <c r="N122" i="2"/>
  <c r="H124" i="8"/>
  <c r="O123" i="8"/>
  <c r="P122" i="8"/>
  <c r="Q122" i="8" s="1"/>
  <c r="AK123" i="7" s="1"/>
  <c r="E124" i="8"/>
  <c r="N123" i="8"/>
  <c r="E122" i="9"/>
  <c r="N121" i="9"/>
  <c r="H122" i="9"/>
  <c r="O121" i="9"/>
  <c r="P121" i="11" l="1"/>
  <c r="Q121" i="11" s="1"/>
  <c r="AN122" i="7" s="1"/>
  <c r="AQ121" i="7"/>
  <c r="H123" i="3"/>
  <c r="O122" i="3"/>
  <c r="E123" i="10"/>
  <c r="N122" i="10"/>
  <c r="H124" i="12"/>
  <c r="O123" i="12"/>
  <c r="E123" i="12"/>
  <c r="N122" i="12"/>
  <c r="P122" i="12" s="1"/>
  <c r="Q122" i="12" s="1"/>
  <c r="AO123" i="7" s="1"/>
  <c r="H122" i="10"/>
  <c r="O121" i="10"/>
  <c r="H123" i="4"/>
  <c r="O122" i="4"/>
  <c r="E123" i="4"/>
  <c r="N122" i="4"/>
  <c r="P122" i="4" s="1"/>
  <c r="Q122" i="4" s="1"/>
  <c r="AP123" i="7" s="1"/>
  <c r="E123" i="11"/>
  <c r="N122" i="11"/>
  <c r="E123" i="3"/>
  <c r="N122" i="3"/>
  <c r="P122" i="3" s="1"/>
  <c r="Q122" i="3" s="1"/>
  <c r="AI123" i="7" s="1"/>
  <c r="P121" i="3"/>
  <c r="Q121" i="3" s="1"/>
  <c r="AI122" i="7" s="1"/>
  <c r="P121" i="10"/>
  <c r="Q121" i="10" s="1"/>
  <c r="AM122" i="7" s="1"/>
  <c r="H123" i="11"/>
  <c r="O122" i="11"/>
  <c r="P123" i="8"/>
  <c r="Q123" i="8" s="1"/>
  <c r="AK124" i="7" s="1"/>
  <c r="P122" i="2"/>
  <c r="Q122" i="2" s="1"/>
  <c r="AJ123" i="7" s="1"/>
  <c r="E124" i="2"/>
  <c r="N123" i="2"/>
  <c r="H124" i="2"/>
  <c r="O123" i="2"/>
  <c r="E125" i="8"/>
  <c r="N124" i="8"/>
  <c r="H125" i="8"/>
  <c r="O124" i="8"/>
  <c r="H123" i="9"/>
  <c r="O122" i="9"/>
  <c r="P121" i="9"/>
  <c r="Q121" i="9" s="1"/>
  <c r="AL122" i="7" s="1"/>
  <c r="E123" i="9"/>
  <c r="N122" i="9"/>
  <c r="P122" i="9" s="1"/>
  <c r="Q122" i="9" s="1"/>
  <c r="AL123" i="7" s="1"/>
  <c r="AQ122" i="7" l="1"/>
  <c r="P122" i="11"/>
  <c r="Q122" i="11" s="1"/>
  <c r="AN123" i="7" s="1"/>
  <c r="E124" i="11"/>
  <c r="N123" i="11"/>
  <c r="E124" i="12"/>
  <c r="N123" i="12"/>
  <c r="P123" i="12" s="1"/>
  <c r="Q123" i="12" s="1"/>
  <c r="AO124" i="7" s="1"/>
  <c r="H124" i="11"/>
  <c r="O123" i="11"/>
  <c r="E124" i="4"/>
  <c r="N123" i="4"/>
  <c r="P123" i="4" s="1"/>
  <c r="Q123" i="4" s="1"/>
  <c r="AP124" i="7" s="1"/>
  <c r="H125" i="12"/>
  <c r="O124" i="12"/>
  <c r="H124" i="4"/>
  <c r="O123" i="4"/>
  <c r="E124" i="10"/>
  <c r="N123" i="10"/>
  <c r="E124" i="3"/>
  <c r="N123" i="3"/>
  <c r="H123" i="10"/>
  <c r="O122" i="10"/>
  <c r="P122" i="10" s="1"/>
  <c r="Q122" i="10" s="1"/>
  <c r="AM123" i="7" s="1"/>
  <c r="H124" i="3"/>
  <c r="O123" i="3"/>
  <c r="E125" i="2"/>
  <c r="N124" i="2"/>
  <c r="H125" i="2"/>
  <c r="O124" i="2"/>
  <c r="P123" i="2"/>
  <c r="Q123" i="2" s="1"/>
  <c r="AJ124" i="7" s="1"/>
  <c r="P124" i="8"/>
  <c r="Q124" i="8" s="1"/>
  <c r="AK125" i="7" s="1"/>
  <c r="H126" i="8"/>
  <c r="O125" i="8"/>
  <c r="E126" i="8"/>
  <c r="N125" i="8"/>
  <c r="E124" i="9"/>
  <c r="N123" i="9"/>
  <c r="H124" i="9"/>
  <c r="O123" i="9"/>
  <c r="AQ123" i="7" l="1"/>
  <c r="E125" i="4"/>
  <c r="N124" i="4"/>
  <c r="P124" i="4" s="1"/>
  <c r="Q124" i="4" s="1"/>
  <c r="AP125" i="7" s="1"/>
  <c r="H125" i="11"/>
  <c r="O124" i="11"/>
  <c r="H125" i="3"/>
  <c r="O124" i="3"/>
  <c r="H125" i="4"/>
  <c r="O124" i="4"/>
  <c r="E125" i="10"/>
  <c r="N124" i="10"/>
  <c r="E125" i="12"/>
  <c r="N124" i="12"/>
  <c r="P124" i="12" s="1"/>
  <c r="Q124" i="12" s="1"/>
  <c r="AO125" i="7" s="1"/>
  <c r="P123" i="11"/>
  <c r="Q123" i="11" s="1"/>
  <c r="AN124" i="7" s="1"/>
  <c r="E125" i="3"/>
  <c r="N124" i="3"/>
  <c r="H124" i="10"/>
  <c r="O123" i="10"/>
  <c r="P123" i="10" s="1"/>
  <c r="Q123" i="10" s="1"/>
  <c r="AM124" i="7" s="1"/>
  <c r="P123" i="3"/>
  <c r="Q123" i="3" s="1"/>
  <c r="AI124" i="7" s="1"/>
  <c r="H126" i="12"/>
  <c r="O125" i="12"/>
  <c r="E125" i="11"/>
  <c r="N124" i="11"/>
  <c r="P125" i="8"/>
  <c r="Q125" i="8" s="1"/>
  <c r="AK126" i="7" s="1"/>
  <c r="P124" i="2"/>
  <c r="Q124" i="2" s="1"/>
  <c r="AJ125" i="7" s="1"/>
  <c r="H126" i="2"/>
  <c r="O125" i="2"/>
  <c r="E126" i="2"/>
  <c r="N125" i="2"/>
  <c r="E127" i="8"/>
  <c r="N126" i="8"/>
  <c r="O126" i="8"/>
  <c r="H127" i="8"/>
  <c r="H125" i="9"/>
  <c r="O124" i="9"/>
  <c r="P123" i="9"/>
  <c r="Q123" i="9" s="1"/>
  <c r="AL124" i="7" s="1"/>
  <c r="E125" i="9"/>
  <c r="N124" i="9"/>
  <c r="P124" i="9" s="1"/>
  <c r="Q124" i="9" s="1"/>
  <c r="AL125" i="7" s="1"/>
  <c r="P124" i="11" l="1"/>
  <c r="Q124" i="11" s="1"/>
  <c r="AN125" i="7" s="1"/>
  <c r="P124" i="3"/>
  <c r="Q124" i="3" s="1"/>
  <c r="AI125" i="7" s="1"/>
  <c r="H126" i="4"/>
  <c r="O125" i="4"/>
  <c r="E126" i="3"/>
  <c r="N125" i="3"/>
  <c r="H126" i="3"/>
  <c r="O125" i="3"/>
  <c r="AQ124" i="7"/>
  <c r="H127" i="12"/>
  <c r="O126" i="12"/>
  <c r="E126" i="12"/>
  <c r="N125" i="12"/>
  <c r="P125" i="12" s="1"/>
  <c r="Q125" i="12" s="1"/>
  <c r="AO126" i="7" s="1"/>
  <c r="H126" i="11"/>
  <c r="O125" i="11"/>
  <c r="E126" i="11"/>
  <c r="N125" i="11"/>
  <c r="E126" i="10"/>
  <c r="N125" i="10"/>
  <c r="E126" i="4"/>
  <c r="N125" i="4"/>
  <c r="P125" i="4" s="1"/>
  <c r="Q125" i="4" s="1"/>
  <c r="AP126" i="7" s="1"/>
  <c r="H125" i="10"/>
  <c r="O124" i="10"/>
  <c r="P124" i="10" s="1"/>
  <c r="Q124" i="10" s="1"/>
  <c r="AM125" i="7" s="1"/>
  <c r="AQ125" i="7" s="1"/>
  <c r="P125" i="2"/>
  <c r="Q125" i="2" s="1"/>
  <c r="AJ126" i="7" s="1"/>
  <c r="H127" i="2"/>
  <c r="O126" i="2"/>
  <c r="E127" i="2"/>
  <c r="N126" i="2"/>
  <c r="H128" i="8"/>
  <c r="O127" i="8"/>
  <c r="P126" i="8"/>
  <c r="Q126" i="8" s="1"/>
  <c r="AK127" i="7" s="1"/>
  <c r="E128" i="8"/>
  <c r="N127" i="8"/>
  <c r="E126" i="9"/>
  <c r="N125" i="9"/>
  <c r="H126" i="9"/>
  <c r="O125" i="9"/>
  <c r="P125" i="11" l="1"/>
  <c r="Q125" i="11" s="1"/>
  <c r="AN126" i="7" s="1"/>
  <c r="E127" i="11"/>
  <c r="N126" i="11"/>
  <c r="H127" i="3"/>
  <c r="O126" i="3"/>
  <c r="H126" i="10"/>
  <c r="O125" i="10"/>
  <c r="H127" i="11"/>
  <c r="O126" i="11"/>
  <c r="P125" i="3"/>
  <c r="Q125" i="3" s="1"/>
  <c r="AI126" i="7" s="1"/>
  <c r="E127" i="3"/>
  <c r="N126" i="3"/>
  <c r="E127" i="12"/>
  <c r="N126" i="12"/>
  <c r="P126" i="12" s="1"/>
  <c r="Q126" i="12" s="1"/>
  <c r="AO127" i="7" s="1"/>
  <c r="P125" i="10"/>
  <c r="Q125" i="10" s="1"/>
  <c r="AM126" i="7" s="1"/>
  <c r="H127" i="4"/>
  <c r="O126" i="4"/>
  <c r="E127" i="4"/>
  <c r="N126" i="4"/>
  <c r="E127" i="10"/>
  <c r="N126" i="10"/>
  <c r="H128" i="12"/>
  <c r="O127" i="12"/>
  <c r="P127" i="8"/>
  <c r="Q127" i="8" s="1"/>
  <c r="AK128" i="7" s="1"/>
  <c r="P126" i="2"/>
  <c r="Q126" i="2" s="1"/>
  <c r="AJ127" i="7" s="1"/>
  <c r="E128" i="2"/>
  <c r="N127" i="2"/>
  <c r="H128" i="2"/>
  <c r="O127" i="2"/>
  <c r="E129" i="8"/>
  <c r="N128" i="8"/>
  <c r="H129" i="8"/>
  <c r="O128" i="8"/>
  <c r="H127" i="9"/>
  <c r="O126" i="9"/>
  <c r="P125" i="9"/>
  <c r="Q125" i="9" s="1"/>
  <c r="AL126" i="7" s="1"/>
  <c r="E127" i="9"/>
  <c r="N126" i="9"/>
  <c r="P126" i="9" s="1"/>
  <c r="Q126" i="9" s="1"/>
  <c r="AL127" i="7" s="1"/>
  <c r="AQ126" i="7" l="1"/>
  <c r="H128" i="4"/>
  <c r="O127" i="4"/>
  <c r="H128" i="11"/>
  <c r="O127" i="11"/>
  <c r="E128" i="12"/>
  <c r="N127" i="12"/>
  <c r="P127" i="12" s="1"/>
  <c r="Q127" i="12" s="1"/>
  <c r="AO128" i="7" s="1"/>
  <c r="E128" i="10"/>
  <c r="N127" i="10"/>
  <c r="P126" i="3"/>
  <c r="Q126" i="3" s="1"/>
  <c r="AI127" i="7" s="1"/>
  <c r="H128" i="3"/>
  <c r="O127" i="3"/>
  <c r="H129" i="12"/>
  <c r="O128" i="12"/>
  <c r="H127" i="10"/>
  <c r="O126" i="10"/>
  <c r="P126" i="10" s="1"/>
  <c r="Q126" i="10" s="1"/>
  <c r="AM127" i="7" s="1"/>
  <c r="P126" i="4"/>
  <c r="Q126" i="4" s="1"/>
  <c r="AP127" i="7" s="1"/>
  <c r="E128" i="3"/>
  <c r="N127" i="3"/>
  <c r="P127" i="3" s="1"/>
  <c r="Q127" i="3" s="1"/>
  <c r="AI128" i="7" s="1"/>
  <c r="P126" i="11"/>
  <c r="Q126" i="11" s="1"/>
  <c r="AN127" i="7" s="1"/>
  <c r="E128" i="4"/>
  <c r="N127" i="4"/>
  <c r="P127" i="4" s="1"/>
  <c r="Q127" i="4" s="1"/>
  <c r="AP128" i="7" s="1"/>
  <c r="E128" i="11"/>
  <c r="N127" i="11"/>
  <c r="P127" i="11" s="1"/>
  <c r="Q127" i="11" s="1"/>
  <c r="AN128" i="7" s="1"/>
  <c r="H129" i="2"/>
  <c r="O128" i="2"/>
  <c r="P127" i="2"/>
  <c r="Q127" i="2" s="1"/>
  <c r="AJ128" i="7" s="1"/>
  <c r="E129" i="2"/>
  <c r="N128" i="2"/>
  <c r="H130" i="8"/>
  <c r="O129" i="8"/>
  <c r="P128" i="8"/>
  <c r="Q128" i="8" s="1"/>
  <c r="AK129" i="7" s="1"/>
  <c r="E130" i="8"/>
  <c r="N129" i="8"/>
  <c r="E128" i="9"/>
  <c r="N127" i="9"/>
  <c r="H128" i="9"/>
  <c r="O127" i="9"/>
  <c r="AQ127" i="7" l="1"/>
  <c r="E129" i="10"/>
  <c r="N128" i="10"/>
  <c r="E129" i="12"/>
  <c r="N128" i="12"/>
  <c r="P128" i="12" s="1"/>
  <c r="Q128" i="12" s="1"/>
  <c r="AO129" i="7" s="1"/>
  <c r="H128" i="10"/>
  <c r="O127" i="10"/>
  <c r="P127" i="10" s="1"/>
  <c r="Q127" i="10" s="1"/>
  <c r="AM128" i="7" s="1"/>
  <c r="H130" i="12"/>
  <c r="O129" i="12"/>
  <c r="E129" i="11"/>
  <c r="N128" i="11"/>
  <c r="H129" i="11"/>
  <c r="O128" i="11"/>
  <c r="E129" i="4"/>
  <c r="N128" i="4"/>
  <c r="H129" i="3"/>
  <c r="O128" i="3"/>
  <c r="E129" i="3"/>
  <c r="N128" i="3"/>
  <c r="P128" i="3" s="1"/>
  <c r="Q128" i="3" s="1"/>
  <c r="AI129" i="7" s="1"/>
  <c r="H129" i="4"/>
  <c r="O128" i="4"/>
  <c r="P129" i="8"/>
  <c r="Q129" i="8" s="1"/>
  <c r="AK130" i="7" s="1"/>
  <c r="P128" i="2"/>
  <c r="Q128" i="2" s="1"/>
  <c r="AJ129" i="7" s="1"/>
  <c r="E130" i="2"/>
  <c r="N129" i="2"/>
  <c r="H130" i="2"/>
  <c r="O129" i="2"/>
  <c r="E131" i="8"/>
  <c r="N130" i="8"/>
  <c r="H131" i="8"/>
  <c r="O130" i="8"/>
  <c r="H129" i="9"/>
  <c r="O128" i="9"/>
  <c r="P127" i="9"/>
  <c r="Q127" i="9" s="1"/>
  <c r="AL128" i="7" s="1"/>
  <c r="E129" i="9"/>
  <c r="N128" i="9"/>
  <c r="P128" i="4" l="1"/>
  <c r="Q128" i="4" s="1"/>
  <c r="AP129" i="7" s="1"/>
  <c r="H130" i="3"/>
  <c r="O129" i="3"/>
  <c r="E130" i="4"/>
  <c r="N129" i="4"/>
  <c r="H129" i="10"/>
  <c r="O128" i="10"/>
  <c r="E130" i="12"/>
  <c r="N129" i="12"/>
  <c r="P129" i="12" s="1"/>
  <c r="Q129" i="12" s="1"/>
  <c r="AO130" i="7" s="1"/>
  <c r="H131" i="12"/>
  <c r="O130" i="12"/>
  <c r="P128" i="11"/>
  <c r="Q128" i="11" s="1"/>
  <c r="AN129" i="7" s="1"/>
  <c r="P128" i="10"/>
  <c r="Q128" i="10" s="1"/>
  <c r="AM129" i="7" s="1"/>
  <c r="H130" i="4"/>
  <c r="O129" i="4"/>
  <c r="AQ128" i="7"/>
  <c r="E130" i="3"/>
  <c r="N129" i="3"/>
  <c r="P129" i="3" s="1"/>
  <c r="Q129" i="3" s="1"/>
  <c r="AI130" i="7" s="1"/>
  <c r="E130" i="11"/>
  <c r="N129" i="11"/>
  <c r="E130" i="10"/>
  <c r="N129" i="10"/>
  <c r="H130" i="11"/>
  <c r="O129" i="11"/>
  <c r="H131" i="2"/>
  <c r="O130" i="2"/>
  <c r="P129" i="2"/>
  <c r="Q129" i="2" s="1"/>
  <c r="AJ130" i="7" s="1"/>
  <c r="E131" i="2"/>
  <c r="N130" i="2"/>
  <c r="P130" i="8"/>
  <c r="Q130" i="8" s="1"/>
  <c r="AK131" i="7" s="1"/>
  <c r="H132" i="8"/>
  <c r="O131" i="8"/>
  <c r="E132" i="8"/>
  <c r="N131" i="8"/>
  <c r="P128" i="9"/>
  <c r="Q128" i="9" s="1"/>
  <c r="AL129" i="7" s="1"/>
  <c r="E130" i="9"/>
  <c r="N129" i="9"/>
  <c r="H130" i="9"/>
  <c r="O129" i="9"/>
  <c r="E131" i="12" l="1"/>
  <c r="N130" i="12"/>
  <c r="P130" i="12" s="1"/>
  <c r="Q130" i="12" s="1"/>
  <c r="AO131" i="7" s="1"/>
  <c r="H131" i="4"/>
  <c r="O130" i="4"/>
  <c r="H130" i="10"/>
  <c r="O129" i="10"/>
  <c r="P129" i="10" s="1"/>
  <c r="Q129" i="10" s="1"/>
  <c r="AM130" i="7" s="1"/>
  <c r="P129" i="4"/>
  <c r="Q129" i="4" s="1"/>
  <c r="AP130" i="7" s="1"/>
  <c r="E131" i="4"/>
  <c r="N130" i="4"/>
  <c r="P130" i="4" s="1"/>
  <c r="Q130" i="4" s="1"/>
  <c r="AP131" i="7" s="1"/>
  <c r="AQ129" i="7"/>
  <c r="E131" i="11"/>
  <c r="N130" i="11"/>
  <c r="E131" i="10"/>
  <c r="N130" i="10"/>
  <c r="H132" i="12"/>
  <c r="O131" i="12"/>
  <c r="H131" i="3"/>
  <c r="O130" i="3"/>
  <c r="H131" i="11"/>
  <c r="O130" i="11"/>
  <c r="P129" i="11"/>
  <c r="Q129" i="11" s="1"/>
  <c r="AN130" i="7" s="1"/>
  <c r="E131" i="3"/>
  <c r="N130" i="3"/>
  <c r="P130" i="3" s="1"/>
  <c r="Q130" i="3" s="1"/>
  <c r="AI131" i="7" s="1"/>
  <c r="P131" i="8"/>
  <c r="Q131" i="8" s="1"/>
  <c r="AK132" i="7" s="1"/>
  <c r="P130" i="2"/>
  <c r="Q130" i="2" s="1"/>
  <c r="AJ131" i="7" s="1"/>
  <c r="E132" i="2"/>
  <c r="N131" i="2"/>
  <c r="H132" i="2"/>
  <c r="O131" i="2"/>
  <c r="E133" i="8"/>
  <c r="N132" i="8"/>
  <c r="H133" i="8"/>
  <c r="O132" i="8"/>
  <c r="H131" i="9"/>
  <c r="O130" i="9"/>
  <c r="P129" i="9"/>
  <c r="Q129" i="9" s="1"/>
  <c r="AL130" i="7" s="1"/>
  <c r="E131" i="9"/>
  <c r="N130" i="9"/>
  <c r="H133" i="12" l="1"/>
  <c r="O132" i="12"/>
  <c r="E132" i="3"/>
  <c r="N131" i="3"/>
  <c r="E132" i="10"/>
  <c r="N131" i="10"/>
  <c r="H131" i="10"/>
  <c r="O130" i="10"/>
  <c r="P130" i="10" s="1"/>
  <c r="Q130" i="10" s="1"/>
  <c r="AM131" i="7" s="1"/>
  <c r="AQ130" i="7"/>
  <c r="P130" i="11"/>
  <c r="Q130" i="11" s="1"/>
  <c r="AN131" i="7" s="1"/>
  <c r="H132" i="11"/>
  <c r="O131" i="11"/>
  <c r="E132" i="11"/>
  <c r="N131" i="11"/>
  <c r="H132" i="4"/>
  <c r="O131" i="4"/>
  <c r="H132" i="3"/>
  <c r="O131" i="3"/>
  <c r="E132" i="4"/>
  <c r="N131" i="4"/>
  <c r="P131" i="4" s="1"/>
  <c r="Q131" i="4" s="1"/>
  <c r="AP132" i="7" s="1"/>
  <c r="E132" i="12"/>
  <c r="N131" i="12"/>
  <c r="P131" i="12" s="1"/>
  <c r="Q131" i="12" s="1"/>
  <c r="AO132" i="7" s="1"/>
  <c r="H133" i="2"/>
  <c r="O132" i="2"/>
  <c r="P131" i="2"/>
  <c r="Q131" i="2" s="1"/>
  <c r="AJ132" i="7" s="1"/>
  <c r="E133" i="2"/>
  <c r="N132" i="2"/>
  <c r="O133" i="8"/>
  <c r="H134" i="8"/>
  <c r="P132" i="8"/>
  <c r="Q132" i="8" s="1"/>
  <c r="AK133" i="7" s="1"/>
  <c r="E134" i="8"/>
  <c r="N133" i="8"/>
  <c r="P130" i="9"/>
  <c r="Q130" i="9" s="1"/>
  <c r="AL131" i="7" s="1"/>
  <c r="E132" i="9"/>
  <c r="N131" i="9"/>
  <c r="H132" i="9"/>
  <c r="O131" i="9"/>
  <c r="P131" i="11" l="1"/>
  <c r="Q131" i="11" s="1"/>
  <c r="AN132" i="7" s="1"/>
  <c r="P132" i="2"/>
  <c r="Q132" i="2" s="1"/>
  <c r="AJ133" i="7" s="1"/>
  <c r="H133" i="4"/>
  <c r="O132" i="4"/>
  <c r="H132" i="10"/>
  <c r="O131" i="10"/>
  <c r="P131" i="10" s="1"/>
  <c r="Q131" i="10" s="1"/>
  <c r="AM132" i="7" s="1"/>
  <c r="E133" i="11"/>
  <c r="N132" i="11"/>
  <c r="E133" i="10"/>
  <c r="N132" i="10"/>
  <c r="E133" i="4"/>
  <c r="N132" i="4"/>
  <c r="P132" i="4" s="1"/>
  <c r="Q132" i="4" s="1"/>
  <c r="AP133" i="7" s="1"/>
  <c r="P131" i="3"/>
  <c r="Q131" i="3" s="1"/>
  <c r="AI132" i="7" s="1"/>
  <c r="E133" i="12"/>
  <c r="N132" i="12"/>
  <c r="P132" i="12" s="1"/>
  <c r="Q132" i="12" s="1"/>
  <c r="AO133" i="7" s="1"/>
  <c r="H133" i="11"/>
  <c r="O132" i="11"/>
  <c r="E133" i="3"/>
  <c r="N132" i="3"/>
  <c r="P132" i="3" s="1"/>
  <c r="Q132" i="3" s="1"/>
  <c r="AI133" i="7" s="1"/>
  <c r="AQ131" i="7"/>
  <c r="H133" i="3"/>
  <c r="O132" i="3"/>
  <c r="H134" i="12"/>
  <c r="O133" i="12"/>
  <c r="P133" i="8"/>
  <c r="Q133" i="8" s="1"/>
  <c r="AK134" i="7" s="1"/>
  <c r="E134" i="2"/>
  <c r="N133" i="2"/>
  <c r="H134" i="2"/>
  <c r="O133" i="2"/>
  <c r="E135" i="8"/>
  <c r="N134" i="8"/>
  <c r="O134" i="8"/>
  <c r="H135" i="8"/>
  <c r="H133" i="9"/>
  <c r="O132" i="9"/>
  <c r="P131" i="9"/>
  <c r="Q131" i="9" s="1"/>
  <c r="AL132" i="7" s="1"/>
  <c r="E133" i="9"/>
  <c r="N132" i="9"/>
  <c r="H134" i="11" l="1"/>
  <c r="O133" i="11"/>
  <c r="P132" i="11"/>
  <c r="Q132" i="11" s="1"/>
  <c r="AN133" i="7" s="1"/>
  <c r="H135" i="12"/>
  <c r="O134" i="12"/>
  <c r="E134" i="11"/>
  <c r="N133" i="11"/>
  <c r="P133" i="11" s="1"/>
  <c r="Q133" i="11" s="1"/>
  <c r="AN134" i="7" s="1"/>
  <c r="P132" i="9"/>
  <c r="Q132" i="9" s="1"/>
  <c r="AL133" i="7" s="1"/>
  <c r="E134" i="12"/>
  <c r="N133" i="12"/>
  <c r="P133" i="12" s="1"/>
  <c r="Q133" i="12" s="1"/>
  <c r="AO134" i="7" s="1"/>
  <c r="E134" i="10"/>
  <c r="N133" i="10"/>
  <c r="H134" i="3"/>
  <c r="O133" i="3"/>
  <c r="AQ132" i="7"/>
  <c r="H133" i="10"/>
  <c r="O132" i="10"/>
  <c r="E134" i="4"/>
  <c r="N133" i="4"/>
  <c r="E134" i="3"/>
  <c r="N133" i="3"/>
  <c r="P132" i="10"/>
  <c r="Q132" i="10" s="1"/>
  <c r="AM133" i="7" s="1"/>
  <c r="H134" i="4"/>
  <c r="O133" i="4"/>
  <c r="H135" i="2"/>
  <c r="O134" i="2"/>
  <c r="P133" i="2"/>
  <c r="Q133" i="2" s="1"/>
  <c r="AJ134" i="7" s="1"/>
  <c r="E135" i="2"/>
  <c r="N134" i="2"/>
  <c r="H136" i="8"/>
  <c r="O135" i="8"/>
  <c r="P134" i="8"/>
  <c r="Q134" i="8" s="1"/>
  <c r="AK135" i="7" s="1"/>
  <c r="E136" i="8"/>
  <c r="N135" i="8"/>
  <c r="E134" i="9"/>
  <c r="N133" i="9"/>
  <c r="H134" i="9"/>
  <c r="O133" i="9"/>
  <c r="AQ133" i="7" l="1"/>
  <c r="P134" i="2"/>
  <c r="Q134" i="2" s="1"/>
  <c r="AJ135" i="7" s="1"/>
  <c r="H135" i="4"/>
  <c r="O134" i="4"/>
  <c r="P133" i="3"/>
  <c r="Q133" i="3" s="1"/>
  <c r="AI134" i="7" s="1"/>
  <c r="H135" i="3"/>
  <c r="O134" i="3"/>
  <c r="E135" i="3"/>
  <c r="N134" i="3"/>
  <c r="P134" i="3" s="1"/>
  <c r="Q134" i="3" s="1"/>
  <c r="AI135" i="7" s="1"/>
  <c r="P133" i="10"/>
  <c r="Q133" i="10" s="1"/>
  <c r="AM134" i="7" s="1"/>
  <c r="H136" i="12"/>
  <c r="O135" i="12"/>
  <c r="E135" i="10"/>
  <c r="N134" i="10"/>
  <c r="H134" i="10"/>
  <c r="O133" i="10"/>
  <c r="E135" i="11"/>
  <c r="N134" i="11"/>
  <c r="P133" i="4"/>
  <c r="Q133" i="4" s="1"/>
  <c r="AP134" i="7" s="1"/>
  <c r="E135" i="4"/>
  <c r="N134" i="4"/>
  <c r="P134" i="4" s="1"/>
  <c r="Q134" i="4" s="1"/>
  <c r="AP135" i="7" s="1"/>
  <c r="E135" i="12"/>
  <c r="N134" i="12"/>
  <c r="P134" i="12" s="1"/>
  <c r="Q134" i="12" s="1"/>
  <c r="AO135" i="7" s="1"/>
  <c r="H135" i="11"/>
  <c r="O134" i="11"/>
  <c r="P135" i="8"/>
  <c r="Q135" i="8" s="1"/>
  <c r="AK136" i="7" s="1"/>
  <c r="E136" i="2"/>
  <c r="N135" i="2"/>
  <c r="H136" i="2"/>
  <c r="O135" i="2"/>
  <c r="E137" i="8"/>
  <c r="N136" i="8"/>
  <c r="H137" i="8"/>
  <c r="O136" i="8"/>
  <c r="H135" i="9"/>
  <c r="O134" i="9"/>
  <c r="P133" i="9"/>
  <c r="Q133" i="9" s="1"/>
  <c r="AL134" i="7" s="1"/>
  <c r="E135" i="9"/>
  <c r="N134" i="9"/>
  <c r="P134" i="9" s="1"/>
  <c r="Q134" i="9" s="1"/>
  <c r="AL135" i="7" s="1"/>
  <c r="P134" i="11" l="1"/>
  <c r="Q134" i="11" s="1"/>
  <c r="AN135" i="7" s="1"/>
  <c r="E136" i="12"/>
  <c r="N135" i="12"/>
  <c r="P135" i="12" s="1"/>
  <c r="Q135" i="12" s="1"/>
  <c r="AO136" i="7" s="1"/>
  <c r="H136" i="3"/>
  <c r="O135" i="3"/>
  <c r="E136" i="11"/>
  <c r="N135" i="11"/>
  <c r="O135" i="11"/>
  <c r="H136" i="11"/>
  <c r="E136" i="10"/>
  <c r="N135" i="10"/>
  <c r="H135" i="10"/>
  <c r="O134" i="10"/>
  <c r="P134" i="10" s="1"/>
  <c r="Q134" i="10" s="1"/>
  <c r="AM135" i="7" s="1"/>
  <c r="E136" i="3"/>
  <c r="N135" i="3"/>
  <c r="P135" i="3" s="1"/>
  <c r="Q135" i="3" s="1"/>
  <c r="AI136" i="7" s="1"/>
  <c r="AQ134" i="7"/>
  <c r="E136" i="4"/>
  <c r="N135" i="4"/>
  <c r="H137" i="12"/>
  <c r="O136" i="12"/>
  <c r="H136" i="4"/>
  <c r="O135" i="4"/>
  <c r="H137" i="2"/>
  <c r="O136" i="2"/>
  <c r="P135" i="2"/>
  <c r="Q135" i="2" s="1"/>
  <c r="AJ136" i="7" s="1"/>
  <c r="E137" i="2"/>
  <c r="N136" i="2"/>
  <c r="O137" i="8"/>
  <c r="H138" i="8"/>
  <c r="P136" i="8"/>
  <c r="Q136" i="8" s="1"/>
  <c r="AK137" i="7" s="1"/>
  <c r="E138" i="8"/>
  <c r="N137" i="8"/>
  <c r="E136" i="9"/>
  <c r="N135" i="9"/>
  <c r="H136" i="9"/>
  <c r="O135" i="9"/>
  <c r="AQ135" i="7" l="1"/>
  <c r="P135" i="11"/>
  <c r="Q135" i="11" s="1"/>
  <c r="AN136" i="7" s="1"/>
  <c r="N136" i="11"/>
  <c r="E137" i="11"/>
  <c r="H138" i="12"/>
  <c r="O137" i="12"/>
  <c r="H137" i="3"/>
  <c r="O136" i="3"/>
  <c r="E137" i="3"/>
  <c r="N136" i="3"/>
  <c r="H137" i="4"/>
  <c r="O136" i="4"/>
  <c r="P135" i="4"/>
  <c r="Q135" i="4" s="1"/>
  <c r="AP136" i="7" s="1"/>
  <c r="P135" i="10"/>
  <c r="Q135" i="10" s="1"/>
  <c r="AM136" i="7" s="1"/>
  <c r="E137" i="4"/>
  <c r="N136" i="4"/>
  <c r="P136" i="4" s="1"/>
  <c r="Q136" i="4" s="1"/>
  <c r="AP137" i="7" s="1"/>
  <c r="E137" i="10"/>
  <c r="N136" i="10"/>
  <c r="H136" i="10"/>
  <c r="O135" i="10"/>
  <c r="H137" i="11"/>
  <c r="O136" i="11"/>
  <c r="E137" i="12"/>
  <c r="N136" i="12"/>
  <c r="P136" i="12" s="1"/>
  <c r="Q136" i="12" s="1"/>
  <c r="AO137" i="7" s="1"/>
  <c r="P136" i="2"/>
  <c r="Q136" i="2" s="1"/>
  <c r="AJ137" i="7" s="1"/>
  <c r="E138" i="2"/>
  <c r="N137" i="2"/>
  <c r="H138" i="2"/>
  <c r="O137" i="2"/>
  <c r="P137" i="8"/>
  <c r="Q137" i="8" s="1"/>
  <c r="AK138" i="7" s="1"/>
  <c r="E139" i="8"/>
  <c r="N138" i="8"/>
  <c r="H139" i="8"/>
  <c r="O138" i="8"/>
  <c r="H137" i="9"/>
  <c r="O136" i="9"/>
  <c r="P135" i="9"/>
  <c r="Q135" i="9" s="1"/>
  <c r="AL136" i="7" s="1"/>
  <c r="E137" i="9"/>
  <c r="N136" i="9"/>
  <c r="P136" i="9" s="1"/>
  <c r="Q136" i="9" s="1"/>
  <c r="AL137" i="7" s="1"/>
  <c r="AQ136" i="7" l="1"/>
  <c r="E138" i="12"/>
  <c r="N137" i="12"/>
  <c r="P137" i="12" s="1"/>
  <c r="Q137" i="12" s="1"/>
  <c r="AO138" i="7" s="1"/>
  <c r="E138" i="4"/>
  <c r="N137" i="4"/>
  <c r="H138" i="3"/>
  <c r="O137" i="3"/>
  <c r="E138" i="3"/>
  <c r="N137" i="3"/>
  <c r="P137" i="3" s="1"/>
  <c r="Q137" i="3" s="1"/>
  <c r="AI138" i="7" s="1"/>
  <c r="H138" i="11"/>
  <c r="O137" i="11"/>
  <c r="O138" i="12"/>
  <c r="H139" i="12"/>
  <c r="E138" i="11"/>
  <c r="N137" i="11"/>
  <c r="P137" i="11" s="1"/>
  <c r="Q137" i="11" s="1"/>
  <c r="AN138" i="7" s="1"/>
  <c r="E138" i="10"/>
  <c r="N137" i="10"/>
  <c r="H137" i="10"/>
  <c r="O136" i="10"/>
  <c r="H138" i="4"/>
  <c r="O137" i="4"/>
  <c r="P136" i="11"/>
  <c r="Q136" i="11" s="1"/>
  <c r="AN137" i="7" s="1"/>
  <c r="AQ137" i="7" s="1"/>
  <c r="P136" i="10"/>
  <c r="Q136" i="10" s="1"/>
  <c r="AM137" i="7" s="1"/>
  <c r="P136" i="3"/>
  <c r="Q136" i="3" s="1"/>
  <c r="AI137" i="7" s="1"/>
  <c r="H139" i="2"/>
  <c r="O138" i="2"/>
  <c r="P137" i="2"/>
  <c r="Q137" i="2" s="1"/>
  <c r="AJ138" i="7" s="1"/>
  <c r="E139" i="2"/>
  <c r="N138" i="2"/>
  <c r="H140" i="8"/>
  <c r="O139" i="8"/>
  <c r="P138" i="8"/>
  <c r="Q138" i="8" s="1"/>
  <c r="AK139" i="7" s="1"/>
  <c r="E140" i="8"/>
  <c r="N139" i="8"/>
  <c r="E138" i="9"/>
  <c r="N137" i="9"/>
  <c r="H138" i="9"/>
  <c r="O137" i="9"/>
  <c r="P138" i="2" l="1"/>
  <c r="Q138" i="2" s="1"/>
  <c r="AJ139" i="7" s="1"/>
  <c r="E139" i="10"/>
  <c r="N138" i="10"/>
  <c r="E139" i="3"/>
  <c r="N138" i="3"/>
  <c r="E139" i="11"/>
  <c r="N138" i="11"/>
  <c r="H139" i="3"/>
  <c r="O138" i="3"/>
  <c r="H140" i="12"/>
  <c r="O139" i="12"/>
  <c r="P137" i="4"/>
  <c r="Q137" i="4" s="1"/>
  <c r="AP138" i="7" s="1"/>
  <c r="H139" i="4"/>
  <c r="O138" i="4"/>
  <c r="E139" i="4"/>
  <c r="N138" i="4"/>
  <c r="P138" i="4" s="1"/>
  <c r="Q138" i="4" s="1"/>
  <c r="AP139" i="7" s="1"/>
  <c r="P137" i="10"/>
  <c r="Q137" i="10" s="1"/>
  <c r="AM138" i="7" s="1"/>
  <c r="H138" i="10"/>
  <c r="O137" i="10"/>
  <c r="H139" i="11"/>
  <c r="O138" i="11"/>
  <c r="E139" i="12"/>
  <c r="N138" i="12"/>
  <c r="P138" i="12" s="1"/>
  <c r="Q138" i="12" s="1"/>
  <c r="AO139" i="7" s="1"/>
  <c r="P139" i="8"/>
  <c r="Q139" i="8" s="1"/>
  <c r="AK140" i="7" s="1"/>
  <c r="E140" i="2"/>
  <c r="N139" i="2"/>
  <c r="H140" i="2"/>
  <c r="O139" i="2"/>
  <c r="E141" i="8"/>
  <c r="N140" i="8"/>
  <c r="H141" i="8"/>
  <c r="O140" i="8"/>
  <c r="H139" i="9"/>
  <c r="O138" i="9"/>
  <c r="P137" i="9"/>
  <c r="Q137" i="9" s="1"/>
  <c r="AL138" i="7" s="1"/>
  <c r="E139" i="9"/>
  <c r="N138" i="9"/>
  <c r="P138" i="9" s="1"/>
  <c r="Q138" i="9" s="1"/>
  <c r="AL139" i="7" s="1"/>
  <c r="P138" i="11" l="1"/>
  <c r="Q138" i="11" s="1"/>
  <c r="AN139" i="7" s="1"/>
  <c r="H140" i="3"/>
  <c r="O139" i="3"/>
  <c r="E140" i="11"/>
  <c r="N139" i="11"/>
  <c r="H140" i="4"/>
  <c r="O139" i="4"/>
  <c r="P138" i="3"/>
  <c r="Q138" i="3" s="1"/>
  <c r="AI139" i="7" s="1"/>
  <c r="E140" i="4"/>
  <c r="N139" i="4"/>
  <c r="E140" i="12"/>
  <c r="N139" i="12"/>
  <c r="P139" i="12" s="1"/>
  <c r="Q139" i="12" s="1"/>
  <c r="AO140" i="7" s="1"/>
  <c r="H140" i="11"/>
  <c r="O139" i="11"/>
  <c r="E140" i="3"/>
  <c r="N139" i="3"/>
  <c r="P139" i="3" s="1"/>
  <c r="Q139" i="3" s="1"/>
  <c r="AI140" i="7" s="1"/>
  <c r="AQ138" i="7"/>
  <c r="H139" i="10"/>
  <c r="O138" i="10"/>
  <c r="P138" i="10" s="1"/>
  <c r="Q138" i="10" s="1"/>
  <c r="AM139" i="7" s="1"/>
  <c r="H141" i="12"/>
  <c r="O140" i="12"/>
  <c r="E140" i="10"/>
  <c r="N139" i="10"/>
  <c r="H141" i="2"/>
  <c r="O140" i="2"/>
  <c r="P139" i="2"/>
  <c r="Q139" i="2" s="1"/>
  <c r="AJ140" i="7" s="1"/>
  <c r="E141" i="2"/>
  <c r="N140" i="2"/>
  <c r="E142" i="8"/>
  <c r="N141" i="8"/>
  <c r="O141" i="8"/>
  <c r="H142" i="8"/>
  <c r="P140" i="8"/>
  <c r="Q140" i="8" s="1"/>
  <c r="AK141" i="7" s="1"/>
  <c r="E140" i="9"/>
  <c r="N139" i="9"/>
  <c r="H140" i="9"/>
  <c r="O139" i="9"/>
  <c r="AQ139" i="7" l="1"/>
  <c r="P140" i="2"/>
  <c r="Q140" i="2" s="1"/>
  <c r="AJ141" i="7" s="1"/>
  <c r="H142" i="12"/>
  <c r="O141" i="12"/>
  <c r="H141" i="4"/>
  <c r="O140" i="4"/>
  <c r="E141" i="3"/>
  <c r="N140" i="3"/>
  <c r="P140" i="3" s="1"/>
  <c r="Q140" i="3" s="1"/>
  <c r="AI141" i="7" s="1"/>
  <c r="H141" i="11"/>
  <c r="O140" i="11"/>
  <c r="P139" i="11"/>
  <c r="Q139" i="11" s="1"/>
  <c r="AN140" i="7" s="1"/>
  <c r="H140" i="10"/>
  <c r="O139" i="10"/>
  <c r="E141" i="11"/>
  <c r="N140" i="11"/>
  <c r="P140" i="11" s="1"/>
  <c r="Q140" i="11" s="1"/>
  <c r="AN141" i="7" s="1"/>
  <c r="P139" i="10"/>
  <c r="Q139" i="10" s="1"/>
  <c r="AM140" i="7" s="1"/>
  <c r="E141" i="4"/>
  <c r="N140" i="4"/>
  <c r="P140" i="4" s="1"/>
  <c r="Q140" i="4" s="1"/>
  <c r="AP141" i="7" s="1"/>
  <c r="E141" i="10"/>
  <c r="N140" i="10"/>
  <c r="E141" i="12"/>
  <c r="N140" i="12"/>
  <c r="P140" i="12" s="1"/>
  <c r="Q140" i="12" s="1"/>
  <c r="AO141" i="7" s="1"/>
  <c r="P139" i="4"/>
  <c r="Q139" i="4" s="1"/>
  <c r="AP140" i="7" s="1"/>
  <c r="H141" i="3"/>
  <c r="O140" i="3"/>
  <c r="E142" i="2"/>
  <c r="N141" i="2"/>
  <c r="H142" i="2"/>
  <c r="O141" i="2"/>
  <c r="H143" i="8"/>
  <c r="O142" i="8"/>
  <c r="P141" i="8"/>
  <c r="Q141" i="8" s="1"/>
  <c r="AK142" i="7" s="1"/>
  <c r="E143" i="8"/>
  <c r="N142" i="8"/>
  <c r="H141" i="9"/>
  <c r="O140" i="9"/>
  <c r="P139" i="9"/>
  <c r="Q139" i="9" s="1"/>
  <c r="AL140" i="7" s="1"/>
  <c r="E141" i="9"/>
  <c r="N140" i="9"/>
  <c r="P140" i="9" s="1"/>
  <c r="Q140" i="9" s="1"/>
  <c r="AL141" i="7" s="1"/>
  <c r="E142" i="4" l="1"/>
  <c r="N141" i="4"/>
  <c r="H142" i="11"/>
  <c r="O141" i="11"/>
  <c r="E142" i="3"/>
  <c r="N141" i="3"/>
  <c r="H142" i="3"/>
  <c r="O141" i="3"/>
  <c r="E142" i="11"/>
  <c r="N141" i="11"/>
  <c r="N141" i="12"/>
  <c r="P141" i="12" s="1"/>
  <c r="Q141" i="12" s="1"/>
  <c r="AO142" i="7" s="1"/>
  <c r="E142" i="12"/>
  <c r="H142" i="4"/>
  <c r="O141" i="4"/>
  <c r="P140" i="10"/>
  <c r="Q140" i="10" s="1"/>
  <c r="AM141" i="7" s="1"/>
  <c r="AQ141" i="7" s="1"/>
  <c r="H141" i="10"/>
  <c r="O140" i="10"/>
  <c r="AQ140" i="7"/>
  <c r="E142" i="10"/>
  <c r="N141" i="10"/>
  <c r="H143" i="12"/>
  <c r="O142" i="12"/>
  <c r="H143" i="2"/>
  <c r="O142" i="2"/>
  <c r="P141" i="2"/>
  <c r="Q141" i="2" s="1"/>
  <c r="AJ142" i="7" s="1"/>
  <c r="E143" i="2"/>
  <c r="N142" i="2"/>
  <c r="P142" i="8"/>
  <c r="Q142" i="8" s="1"/>
  <c r="AK143" i="7" s="1"/>
  <c r="E144" i="8"/>
  <c r="N143" i="8"/>
  <c r="H144" i="8"/>
  <c r="O143" i="8"/>
  <c r="E142" i="9"/>
  <c r="N141" i="9"/>
  <c r="H142" i="9"/>
  <c r="O141" i="9"/>
  <c r="H143" i="3" l="1"/>
  <c r="O142" i="3"/>
  <c r="O142" i="4"/>
  <c r="H143" i="4"/>
  <c r="E143" i="3"/>
  <c r="N142" i="3"/>
  <c r="P142" i="3" s="1"/>
  <c r="Q142" i="3" s="1"/>
  <c r="AI143" i="7" s="1"/>
  <c r="P141" i="3"/>
  <c r="Q141" i="3" s="1"/>
  <c r="AI142" i="7" s="1"/>
  <c r="E143" i="10"/>
  <c r="N142" i="10"/>
  <c r="E143" i="12"/>
  <c r="N142" i="12"/>
  <c r="P142" i="12" s="1"/>
  <c r="Q142" i="12" s="1"/>
  <c r="AO143" i="7" s="1"/>
  <c r="H143" i="11"/>
  <c r="O142" i="11"/>
  <c r="H144" i="12"/>
  <c r="O143" i="12"/>
  <c r="P141" i="11"/>
  <c r="Q141" i="11" s="1"/>
  <c r="AN142" i="7" s="1"/>
  <c r="P141" i="4"/>
  <c r="Q141" i="4" s="1"/>
  <c r="AP142" i="7" s="1"/>
  <c r="H142" i="10"/>
  <c r="O141" i="10"/>
  <c r="P141" i="10" s="1"/>
  <c r="Q141" i="10" s="1"/>
  <c r="AM142" i="7" s="1"/>
  <c r="E143" i="11"/>
  <c r="N142" i="11"/>
  <c r="E143" i="4"/>
  <c r="N142" i="4"/>
  <c r="P142" i="4" s="1"/>
  <c r="Q142" i="4" s="1"/>
  <c r="AP143" i="7" s="1"/>
  <c r="P142" i="2"/>
  <c r="Q142" i="2" s="1"/>
  <c r="AJ143" i="7" s="1"/>
  <c r="E144" i="2"/>
  <c r="N143" i="2"/>
  <c r="H144" i="2"/>
  <c r="O143" i="2"/>
  <c r="P143" i="8"/>
  <c r="Q143" i="8" s="1"/>
  <c r="AK144" i="7" s="1"/>
  <c r="E145" i="8"/>
  <c r="N144" i="8"/>
  <c r="H145" i="8"/>
  <c r="O144" i="8"/>
  <c r="H143" i="9"/>
  <c r="O142" i="9"/>
  <c r="P141" i="9"/>
  <c r="Q141" i="9" s="1"/>
  <c r="AL142" i="7" s="1"/>
  <c r="E143" i="9"/>
  <c r="N142" i="9"/>
  <c r="P142" i="11" l="1"/>
  <c r="Q142" i="11" s="1"/>
  <c r="AN143" i="7" s="1"/>
  <c r="O144" i="12"/>
  <c r="H145" i="12"/>
  <c r="AQ142" i="7"/>
  <c r="E144" i="11"/>
  <c r="N143" i="11"/>
  <c r="O143" i="11"/>
  <c r="H144" i="11"/>
  <c r="H144" i="4"/>
  <c r="O143" i="4"/>
  <c r="H143" i="10"/>
  <c r="O142" i="10"/>
  <c r="P142" i="10" s="1"/>
  <c r="Q142" i="10" s="1"/>
  <c r="AM143" i="7" s="1"/>
  <c r="E144" i="12"/>
  <c r="N143" i="12"/>
  <c r="P143" i="12" s="1"/>
  <c r="Q143" i="12" s="1"/>
  <c r="AO144" i="7" s="1"/>
  <c r="E144" i="4"/>
  <c r="N143" i="4"/>
  <c r="P143" i="4" s="1"/>
  <c r="Q143" i="4" s="1"/>
  <c r="AP144" i="7" s="1"/>
  <c r="E144" i="3"/>
  <c r="N143" i="3"/>
  <c r="E144" i="10"/>
  <c r="N143" i="10"/>
  <c r="H144" i="3"/>
  <c r="O143" i="3"/>
  <c r="H145" i="2"/>
  <c r="O144" i="2"/>
  <c r="P143" i="2"/>
  <c r="Q143" i="2" s="1"/>
  <c r="AJ144" i="7" s="1"/>
  <c r="E145" i="2"/>
  <c r="N144" i="2"/>
  <c r="H146" i="8"/>
  <c r="O145" i="8"/>
  <c r="E146" i="8"/>
  <c r="N145" i="8"/>
  <c r="P144" i="8"/>
  <c r="Q144" i="8" s="1"/>
  <c r="AK145" i="7" s="1"/>
  <c r="P142" i="9"/>
  <c r="Q142" i="9" s="1"/>
  <c r="AL143" i="7" s="1"/>
  <c r="E144" i="9"/>
  <c r="N143" i="9"/>
  <c r="O143" i="9"/>
  <c r="H144" i="9"/>
  <c r="H145" i="11" l="1"/>
  <c r="O144" i="11"/>
  <c r="P143" i="11"/>
  <c r="Q143" i="11" s="1"/>
  <c r="AN144" i="7" s="1"/>
  <c r="E145" i="12"/>
  <c r="N144" i="12"/>
  <c r="P144" i="12" s="1"/>
  <c r="Q144" i="12" s="1"/>
  <c r="AO145" i="7" s="1"/>
  <c r="E145" i="11"/>
  <c r="N144" i="11"/>
  <c r="P144" i="11" s="1"/>
  <c r="Q144" i="11" s="1"/>
  <c r="AN145" i="7" s="1"/>
  <c r="E145" i="3"/>
  <c r="N144" i="3"/>
  <c r="E145" i="10"/>
  <c r="N144" i="10"/>
  <c r="H144" i="10"/>
  <c r="O143" i="10"/>
  <c r="P143" i="10" s="1"/>
  <c r="Q143" i="10" s="1"/>
  <c r="AM144" i="7" s="1"/>
  <c r="O145" i="12"/>
  <c r="H146" i="12"/>
  <c r="H145" i="4"/>
  <c r="O144" i="4"/>
  <c r="E145" i="4"/>
  <c r="N144" i="4"/>
  <c r="P144" i="4" s="1"/>
  <c r="Q144" i="4" s="1"/>
  <c r="AP145" i="7" s="1"/>
  <c r="H145" i="3"/>
  <c r="O144" i="3"/>
  <c r="AQ143" i="7"/>
  <c r="P143" i="3"/>
  <c r="Q143" i="3" s="1"/>
  <c r="AI144" i="7" s="1"/>
  <c r="P145" i="8"/>
  <c r="Q145" i="8" s="1"/>
  <c r="AK146" i="7" s="1"/>
  <c r="P144" i="2"/>
  <c r="Q144" i="2" s="1"/>
  <c r="AJ145" i="7" s="1"/>
  <c r="E146" i="2"/>
  <c r="N145" i="2"/>
  <c r="H146" i="2"/>
  <c r="O145" i="2"/>
  <c r="E147" i="8"/>
  <c r="N146" i="8"/>
  <c r="H147" i="8"/>
  <c r="O146" i="8"/>
  <c r="H145" i="9"/>
  <c r="O144" i="9"/>
  <c r="P143" i="9"/>
  <c r="Q143" i="9" s="1"/>
  <c r="AL144" i="7" s="1"/>
  <c r="E145" i="9"/>
  <c r="N144" i="9"/>
  <c r="P144" i="9" s="1"/>
  <c r="Q144" i="9" s="1"/>
  <c r="AL145" i="7" s="1"/>
  <c r="AQ144" i="7" l="1"/>
  <c r="H146" i="3"/>
  <c r="O145" i="3"/>
  <c r="H145" i="10"/>
  <c r="O144" i="10"/>
  <c r="E146" i="12"/>
  <c r="N145" i="12"/>
  <c r="P145" i="12" s="1"/>
  <c r="Q145" i="12" s="1"/>
  <c r="AO146" i="7" s="1"/>
  <c r="P144" i="10"/>
  <c r="Q144" i="10" s="1"/>
  <c r="AM145" i="7" s="1"/>
  <c r="AQ145" i="7" s="1"/>
  <c r="O146" i="12"/>
  <c r="H147" i="12"/>
  <c r="E146" i="4"/>
  <c r="N145" i="4"/>
  <c r="P145" i="4" s="1"/>
  <c r="Q145" i="4" s="1"/>
  <c r="AP146" i="7" s="1"/>
  <c r="E146" i="10"/>
  <c r="N145" i="10"/>
  <c r="E146" i="11"/>
  <c r="N145" i="11"/>
  <c r="P144" i="3"/>
  <c r="Q144" i="3" s="1"/>
  <c r="AI145" i="7" s="1"/>
  <c r="O145" i="4"/>
  <c r="H146" i="4"/>
  <c r="E146" i="3"/>
  <c r="N145" i="3"/>
  <c r="P145" i="3" s="1"/>
  <c r="Q145" i="3" s="1"/>
  <c r="AI146" i="7" s="1"/>
  <c r="H146" i="11"/>
  <c r="O145" i="11"/>
  <c r="H147" i="2"/>
  <c r="O146" i="2"/>
  <c r="P145" i="2"/>
  <c r="Q145" i="2" s="1"/>
  <c r="AJ146" i="7" s="1"/>
  <c r="E147" i="2"/>
  <c r="N146" i="2"/>
  <c r="P146" i="8"/>
  <c r="Q146" i="8" s="1"/>
  <c r="AK147" i="7" s="1"/>
  <c r="O147" i="8"/>
  <c r="H148" i="8"/>
  <c r="E148" i="8"/>
  <c r="N147" i="8"/>
  <c r="E146" i="9"/>
  <c r="N145" i="9"/>
  <c r="O145" i="9"/>
  <c r="H146" i="9"/>
  <c r="P145" i="11" l="1"/>
  <c r="Q145" i="11" s="1"/>
  <c r="AN146" i="7" s="1"/>
  <c r="E147" i="12"/>
  <c r="N146" i="12"/>
  <c r="P146" i="12" s="1"/>
  <c r="Q146" i="12" s="1"/>
  <c r="AO147" i="7" s="1"/>
  <c r="E147" i="11"/>
  <c r="N146" i="11"/>
  <c r="H147" i="11"/>
  <c r="O146" i="11"/>
  <c r="H146" i="10"/>
  <c r="O145" i="10"/>
  <c r="P145" i="10" s="1"/>
  <c r="Q145" i="10" s="1"/>
  <c r="AM146" i="7" s="1"/>
  <c r="H147" i="4"/>
  <c r="O146" i="4"/>
  <c r="E147" i="4"/>
  <c r="N146" i="4"/>
  <c r="P146" i="4" s="1"/>
  <c r="Q146" i="4" s="1"/>
  <c r="AP147" i="7" s="1"/>
  <c r="E147" i="10"/>
  <c r="N146" i="10"/>
  <c r="E147" i="3"/>
  <c r="N146" i="3"/>
  <c r="H148" i="12"/>
  <c r="O147" i="12"/>
  <c r="H147" i="3"/>
  <c r="O146" i="3"/>
  <c r="P147" i="8"/>
  <c r="Q147" i="8" s="1"/>
  <c r="AK148" i="7" s="1"/>
  <c r="P146" i="2"/>
  <c r="Q146" i="2" s="1"/>
  <c r="AJ147" i="7" s="1"/>
  <c r="N147" i="2"/>
  <c r="E148" i="2"/>
  <c r="H148" i="2"/>
  <c r="O147" i="2"/>
  <c r="E149" i="8"/>
  <c r="N148" i="8"/>
  <c r="O148" i="8"/>
  <c r="H149" i="8"/>
  <c r="H147" i="9"/>
  <c r="O146" i="9"/>
  <c r="P145" i="9"/>
  <c r="Q145" i="9" s="1"/>
  <c r="AL146" i="7" s="1"/>
  <c r="E147" i="9"/>
  <c r="N146" i="9"/>
  <c r="P146" i="11" l="1"/>
  <c r="Q146" i="11" s="1"/>
  <c r="AN147" i="7" s="1"/>
  <c r="H147" i="10"/>
  <c r="O146" i="10"/>
  <c r="P146" i="10" s="1"/>
  <c r="Q146" i="10" s="1"/>
  <c r="AM147" i="7" s="1"/>
  <c r="P146" i="9"/>
  <c r="Q146" i="9" s="1"/>
  <c r="AL147" i="7" s="1"/>
  <c r="H148" i="3"/>
  <c r="O147" i="3"/>
  <c r="E148" i="4"/>
  <c r="N147" i="4"/>
  <c r="P147" i="4" s="1"/>
  <c r="Q147" i="4" s="1"/>
  <c r="AP148" i="7" s="1"/>
  <c r="E148" i="11"/>
  <c r="N147" i="11"/>
  <c r="E148" i="3"/>
  <c r="N147" i="3"/>
  <c r="E148" i="10"/>
  <c r="N147" i="10"/>
  <c r="H148" i="11"/>
  <c r="O147" i="11"/>
  <c r="AQ146" i="7"/>
  <c r="H149" i="12"/>
  <c r="O148" i="12"/>
  <c r="H148" i="4"/>
  <c r="O147" i="4"/>
  <c r="E148" i="12"/>
  <c r="N147" i="12"/>
  <c r="P147" i="12" s="1"/>
  <c r="Q147" i="12" s="1"/>
  <c r="AO148" i="7" s="1"/>
  <c r="P146" i="3"/>
  <c r="Q146" i="3" s="1"/>
  <c r="AI147" i="7" s="1"/>
  <c r="H149" i="2"/>
  <c r="O148" i="2"/>
  <c r="E149" i="2"/>
  <c r="N148" i="2"/>
  <c r="P147" i="2"/>
  <c r="Q147" i="2" s="1"/>
  <c r="AJ148" i="7" s="1"/>
  <c r="H150" i="8"/>
  <c r="O149" i="8"/>
  <c r="P148" i="8"/>
  <c r="Q148" i="8" s="1"/>
  <c r="AK149" i="7" s="1"/>
  <c r="E150" i="8"/>
  <c r="N149" i="8"/>
  <c r="E148" i="9"/>
  <c r="N147" i="9"/>
  <c r="H148" i="9"/>
  <c r="O147" i="9"/>
  <c r="AQ147" i="7" l="1"/>
  <c r="H149" i="4"/>
  <c r="O148" i="4"/>
  <c r="H149" i="3"/>
  <c r="O148" i="3"/>
  <c r="P147" i="3"/>
  <c r="Q147" i="3" s="1"/>
  <c r="AI148" i="7" s="1"/>
  <c r="H149" i="11"/>
  <c r="O148" i="11"/>
  <c r="E149" i="10"/>
  <c r="N148" i="10"/>
  <c r="E149" i="3"/>
  <c r="N148" i="3"/>
  <c r="P148" i="3" s="1"/>
  <c r="Q148" i="3" s="1"/>
  <c r="AI149" i="7" s="1"/>
  <c r="E149" i="12"/>
  <c r="N148" i="12"/>
  <c r="P148" i="12" s="1"/>
  <c r="Q148" i="12" s="1"/>
  <c r="AO149" i="7" s="1"/>
  <c r="E149" i="4"/>
  <c r="N148" i="4"/>
  <c r="P148" i="4" s="1"/>
  <c r="Q148" i="4" s="1"/>
  <c r="AP149" i="7" s="1"/>
  <c r="H150" i="12"/>
  <c r="O149" i="12"/>
  <c r="P147" i="11"/>
  <c r="Q147" i="11" s="1"/>
  <c r="AN148" i="7" s="1"/>
  <c r="H148" i="10"/>
  <c r="O147" i="10"/>
  <c r="P147" i="10" s="1"/>
  <c r="Q147" i="10" s="1"/>
  <c r="AM148" i="7" s="1"/>
  <c r="E149" i="11"/>
  <c r="N148" i="11"/>
  <c r="P149" i="8"/>
  <c r="Q149" i="8" s="1"/>
  <c r="AK150" i="7" s="1"/>
  <c r="P148" i="2"/>
  <c r="Q148" i="2" s="1"/>
  <c r="AJ149" i="7" s="1"/>
  <c r="E150" i="2"/>
  <c r="N149" i="2"/>
  <c r="H150" i="2"/>
  <c r="O149" i="2"/>
  <c r="E151" i="8"/>
  <c r="N150" i="8"/>
  <c r="H151" i="8"/>
  <c r="O150" i="8"/>
  <c r="P147" i="9"/>
  <c r="Q147" i="9" s="1"/>
  <c r="AL148" i="7" s="1"/>
  <c r="H149" i="9"/>
  <c r="O148" i="9"/>
  <c r="E149" i="9"/>
  <c r="N148" i="9"/>
  <c r="P148" i="11" l="1"/>
  <c r="Q148" i="11" s="1"/>
  <c r="AN149" i="7" s="1"/>
  <c r="E150" i="4"/>
  <c r="N149" i="4"/>
  <c r="H150" i="11"/>
  <c r="O149" i="11"/>
  <c r="E150" i="11"/>
  <c r="N149" i="11"/>
  <c r="H149" i="10"/>
  <c r="O148" i="10"/>
  <c r="E150" i="3"/>
  <c r="N149" i="3"/>
  <c r="H150" i="3"/>
  <c r="O149" i="3"/>
  <c r="P148" i="10"/>
  <c r="Q148" i="10" s="1"/>
  <c r="AM149" i="7" s="1"/>
  <c r="AQ148" i="7"/>
  <c r="H151" i="12"/>
  <c r="O150" i="12"/>
  <c r="E150" i="10"/>
  <c r="N149" i="10"/>
  <c r="H150" i="4"/>
  <c r="O149" i="4"/>
  <c r="N149" i="12"/>
  <c r="P149" i="12" s="1"/>
  <c r="Q149" i="12" s="1"/>
  <c r="AO150" i="7" s="1"/>
  <c r="E150" i="12"/>
  <c r="H151" i="2"/>
  <c r="O150" i="2"/>
  <c r="P149" i="2"/>
  <c r="Q149" i="2" s="1"/>
  <c r="AJ150" i="7" s="1"/>
  <c r="E151" i="2"/>
  <c r="N150" i="2"/>
  <c r="H152" i="8"/>
  <c r="O151" i="8"/>
  <c r="P150" i="8"/>
  <c r="Q150" i="8" s="1"/>
  <c r="AK151" i="7" s="1"/>
  <c r="E152" i="8"/>
  <c r="N151" i="8"/>
  <c r="P148" i="9"/>
  <c r="Q148" i="9" s="1"/>
  <c r="AL149" i="7" s="1"/>
  <c r="E150" i="9"/>
  <c r="N149" i="9"/>
  <c r="H150" i="9"/>
  <c r="O149" i="9"/>
  <c r="AQ149" i="7" l="1"/>
  <c r="P149" i="11"/>
  <c r="Q149" i="11" s="1"/>
  <c r="AN150" i="7" s="1"/>
  <c r="H152" i="12"/>
  <c r="O151" i="12"/>
  <c r="H150" i="10"/>
  <c r="O149" i="10"/>
  <c r="O150" i="4"/>
  <c r="H151" i="4"/>
  <c r="H151" i="3"/>
  <c r="O150" i="3"/>
  <c r="H151" i="11"/>
  <c r="O150" i="11"/>
  <c r="E151" i="12"/>
  <c r="N150" i="12"/>
  <c r="P150" i="12" s="1"/>
  <c r="Q150" i="12" s="1"/>
  <c r="AO151" i="7" s="1"/>
  <c r="E151" i="11"/>
  <c r="N150" i="11"/>
  <c r="P150" i="11" s="1"/>
  <c r="Q150" i="11" s="1"/>
  <c r="AN151" i="7" s="1"/>
  <c r="P149" i="10"/>
  <c r="Q149" i="10" s="1"/>
  <c r="AM150" i="7" s="1"/>
  <c r="P149" i="3"/>
  <c r="Q149" i="3" s="1"/>
  <c r="AI150" i="7" s="1"/>
  <c r="P149" i="4"/>
  <c r="Q149" i="4" s="1"/>
  <c r="AP150" i="7" s="1"/>
  <c r="E151" i="10"/>
  <c r="N150" i="10"/>
  <c r="E151" i="3"/>
  <c r="N150" i="3"/>
  <c r="E151" i="4"/>
  <c r="N150" i="4"/>
  <c r="P151" i="8"/>
  <c r="Q151" i="8" s="1"/>
  <c r="AK152" i="7" s="1"/>
  <c r="P150" i="2"/>
  <c r="Q150" i="2" s="1"/>
  <c r="AJ151" i="7" s="1"/>
  <c r="E152" i="2"/>
  <c r="N151" i="2"/>
  <c r="H152" i="2"/>
  <c r="O151" i="2"/>
  <c r="E153" i="8"/>
  <c r="N152" i="8"/>
  <c r="H153" i="8"/>
  <c r="O152" i="8"/>
  <c r="H151" i="9"/>
  <c r="O150" i="9"/>
  <c r="P149" i="9"/>
  <c r="Q149" i="9" s="1"/>
  <c r="AL150" i="7" s="1"/>
  <c r="E151" i="9"/>
  <c r="N150" i="9"/>
  <c r="P150" i="9" s="1"/>
  <c r="Q150" i="9" s="1"/>
  <c r="AL151" i="7" s="1"/>
  <c r="P150" i="4" l="1"/>
  <c r="Q150" i="4" s="1"/>
  <c r="AP151" i="7" s="1"/>
  <c r="H152" i="3"/>
  <c r="O151" i="3"/>
  <c r="AQ150" i="7"/>
  <c r="E152" i="3"/>
  <c r="N151" i="3"/>
  <c r="P151" i="3" s="1"/>
  <c r="Q151" i="3" s="1"/>
  <c r="AI152" i="7" s="1"/>
  <c r="P150" i="3"/>
  <c r="Q150" i="3" s="1"/>
  <c r="AI151" i="7" s="1"/>
  <c r="AQ151" i="7" s="1"/>
  <c r="P150" i="10"/>
  <c r="Q150" i="10" s="1"/>
  <c r="AM151" i="7" s="1"/>
  <c r="E152" i="12"/>
  <c r="N151" i="12"/>
  <c r="P151" i="12" s="1"/>
  <c r="Q151" i="12" s="1"/>
  <c r="AO152" i="7" s="1"/>
  <c r="H151" i="10"/>
  <c r="O150" i="10"/>
  <c r="H152" i="4"/>
  <c r="O151" i="4"/>
  <c r="E152" i="11"/>
  <c r="N151" i="11"/>
  <c r="E152" i="10"/>
  <c r="N151" i="10"/>
  <c r="E152" i="4"/>
  <c r="N151" i="4"/>
  <c r="O151" i="11"/>
  <c r="H152" i="11"/>
  <c r="O152" i="12"/>
  <c r="H153" i="12"/>
  <c r="P151" i="2"/>
  <c r="Q151" i="2" s="1"/>
  <c r="AJ152" i="7" s="1"/>
  <c r="H153" i="2"/>
  <c r="O152" i="2"/>
  <c r="E153" i="2"/>
  <c r="N152" i="2"/>
  <c r="P152" i="8"/>
  <c r="Q152" i="8" s="1"/>
  <c r="AK153" i="7" s="1"/>
  <c r="H154" i="8"/>
  <c r="O153" i="8"/>
  <c r="E154" i="8"/>
  <c r="N153" i="8"/>
  <c r="P153" i="8" s="1"/>
  <c r="Q153" i="8" s="1"/>
  <c r="AK154" i="7" s="1"/>
  <c r="E152" i="9"/>
  <c r="N151" i="9"/>
  <c r="H152" i="9"/>
  <c r="O151" i="9"/>
  <c r="P151" i="11" l="1"/>
  <c r="Q151" i="11" s="1"/>
  <c r="AN152" i="7" s="1"/>
  <c r="E153" i="11"/>
  <c r="N152" i="11"/>
  <c r="O153" i="12"/>
  <c r="H154" i="12"/>
  <c r="H153" i="4"/>
  <c r="O152" i="4"/>
  <c r="E153" i="3"/>
  <c r="N152" i="3"/>
  <c r="P152" i="3" s="1"/>
  <c r="Q152" i="3" s="1"/>
  <c r="AI153" i="7" s="1"/>
  <c r="P151" i="4"/>
  <c r="Q151" i="4" s="1"/>
  <c r="AP152" i="7" s="1"/>
  <c r="E153" i="4"/>
  <c r="N152" i="4"/>
  <c r="H152" i="10"/>
  <c r="O151" i="10"/>
  <c r="H153" i="11"/>
  <c r="O152" i="11"/>
  <c r="P151" i="10"/>
  <c r="Q151" i="10" s="1"/>
  <c r="AM152" i="7" s="1"/>
  <c r="H153" i="3"/>
  <c r="O152" i="3"/>
  <c r="E153" i="10"/>
  <c r="N152" i="10"/>
  <c r="E153" i="12"/>
  <c r="N152" i="12"/>
  <c r="P152" i="12" s="1"/>
  <c r="Q152" i="12" s="1"/>
  <c r="AO153" i="7" s="1"/>
  <c r="P152" i="2"/>
  <c r="Q152" i="2" s="1"/>
  <c r="AJ153" i="7" s="1"/>
  <c r="E154" i="2"/>
  <c r="N153" i="2"/>
  <c r="H154" i="2"/>
  <c r="O153" i="2"/>
  <c r="E155" i="8"/>
  <c r="N154" i="8"/>
  <c r="H155" i="8"/>
  <c r="O154" i="8"/>
  <c r="H153" i="9"/>
  <c r="O152" i="9"/>
  <c r="P151" i="9"/>
  <c r="Q151" i="9" s="1"/>
  <c r="AL152" i="7" s="1"/>
  <c r="E153" i="9"/>
  <c r="N152" i="9"/>
  <c r="P152" i="9" s="1"/>
  <c r="Q152" i="9" s="1"/>
  <c r="AL153" i="7" s="1"/>
  <c r="E154" i="12" l="1"/>
  <c r="N153" i="12"/>
  <c r="P153" i="12" s="1"/>
  <c r="Q153" i="12" s="1"/>
  <c r="AO154" i="7" s="1"/>
  <c r="O153" i="4"/>
  <c r="H154" i="4"/>
  <c r="H153" i="10"/>
  <c r="O152" i="10"/>
  <c r="P152" i="10" s="1"/>
  <c r="Q152" i="10" s="1"/>
  <c r="AM153" i="7" s="1"/>
  <c r="O154" i="12"/>
  <c r="H155" i="12"/>
  <c r="P152" i="4"/>
  <c r="Q152" i="4" s="1"/>
  <c r="AP153" i="7" s="1"/>
  <c r="AQ152" i="7"/>
  <c r="P152" i="11"/>
  <c r="Q152" i="11" s="1"/>
  <c r="AN153" i="7" s="1"/>
  <c r="E154" i="3"/>
  <c r="N153" i="3"/>
  <c r="H154" i="11"/>
  <c r="O153" i="11"/>
  <c r="E154" i="10"/>
  <c r="N153" i="10"/>
  <c r="E154" i="4"/>
  <c r="N153" i="4"/>
  <c r="P153" i="4" s="1"/>
  <c r="Q153" i="4" s="1"/>
  <c r="AP154" i="7" s="1"/>
  <c r="H154" i="3"/>
  <c r="O153" i="3"/>
  <c r="E154" i="11"/>
  <c r="N153" i="11"/>
  <c r="H155" i="2"/>
  <c r="O154" i="2"/>
  <c r="P153" i="2"/>
  <c r="Q153" i="2" s="1"/>
  <c r="AJ154" i="7" s="1"/>
  <c r="E155" i="2"/>
  <c r="N154" i="2"/>
  <c r="P154" i="8"/>
  <c r="Q154" i="8" s="1"/>
  <c r="AK155" i="7" s="1"/>
  <c r="O155" i="8"/>
  <c r="H156" i="8"/>
  <c r="E156" i="8"/>
  <c r="N155" i="8"/>
  <c r="E154" i="9"/>
  <c r="N153" i="9"/>
  <c r="H154" i="9"/>
  <c r="O153" i="9"/>
  <c r="P153" i="11" l="1"/>
  <c r="Q153" i="11" s="1"/>
  <c r="AN154" i="7" s="1"/>
  <c r="AQ153" i="7"/>
  <c r="E155" i="11"/>
  <c r="N154" i="11"/>
  <c r="H155" i="11"/>
  <c r="O154" i="11"/>
  <c r="E155" i="4"/>
  <c r="N154" i="4"/>
  <c r="H155" i="4"/>
  <c r="O154" i="4"/>
  <c r="H154" i="10"/>
  <c r="O153" i="10"/>
  <c r="P153" i="3"/>
  <c r="Q153" i="3" s="1"/>
  <c r="AI154" i="7" s="1"/>
  <c r="H155" i="3"/>
  <c r="O154" i="3"/>
  <c r="E155" i="3"/>
  <c r="N154" i="3"/>
  <c r="P154" i="3" s="1"/>
  <c r="Q154" i="3" s="1"/>
  <c r="AI155" i="7" s="1"/>
  <c r="P153" i="10"/>
  <c r="Q153" i="10" s="1"/>
  <c r="AM154" i="7" s="1"/>
  <c r="E155" i="10"/>
  <c r="N154" i="10"/>
  <c r="H156" i="12"/>
  <c r="O155" i="12"/>
  <c r="E155" i="12"/>
  <c r="N154" i="12"/>
  <c r="P154" i="12" s="1"/>
  <c r="Q154" i="12" s="1"/>
  <c r="AO155" i="7" s="1"/>
  <c r="P155" i="8"/>
  <c r="Q155" i="8" s="1"/>
  <c r="AK156" i="7" s="1"/>
  <c r="P154" i="2"/>
  <c r="Q154" i="2" s="1"/>
  <c r="AJ155" i="7" s="1"/>
  <c r="N155" i="2"/>
  <c r="E156" i="2"/>
  <c r="H156" i="2"/>
  <c r="O155" i="2"/>
  <c r="H157" i="8"/>
  <c r="O156" i="8"/>
  <c r="E157" i="8"/>
  <c r="N156" i="8"/>
  <c r="O154" i="9"/>
  <c r="H155" i="9"/>
  <c r="P153" i="9"/>
  <c r="Q153" i="9" s="1"/>
  <c r="AL154" i="7" s="1"/>
  <c r="E155" i="9"/>
  <c r="N154" i="9"/>
  <c r="P154" i="9" s="1"/>
  <c r="Q154" i="9" s="1"/>
  <c r="AL155" i="7" s="1"/>
  <c r="H156" i="4" l="1"/>
  <c r="O155" i="4"/>
  <c r="E156" i="3"/>
  <c r="N155" i="3"/>
  <c r="E156" i="12"/>
  <c r="N155" i="12"/>
  <c r="P155" i="12" s="1"/>
  <c r="Q155" i="12" s="1"/>
  <c r="AO156" i="7" s="1"/>
  <c r="H156" i="3"/>
  <c r="O155" i="3"/>
  <c r="AQ154" i="7"/>
  <c r="H157" i="12"/>
  <c r="O156" i="12"/>
  <c r="H156" i="11"/>
  <c r="O155" i="11"/>
  <c r="P154" i="10"/>
  <c r="Q154" i="10" s="1"/>
  <c r="AM155" i="7" s="1"/>
  <c r="P154" i="11"/>
  <c r="Q154" i="11" s="1"/>
  <c r="AN155" i="7" s="1"/>
  <c r="P154" i="4"/>
  <c r="Q154" i="4" s="1"/>
  <c r="AP155" i="7" s="1"/>
  <c r="E156" i="4"/>
  <c r="N155" i="4"/>
  <c r="P155" i="4" s="1"/>
  <c r="Q155" i="4" s="1"/>
  <c r="AP156" i="7" s="1"/>
  <c r="E156" i="10"/>
  <c r="N155" i="10"/>
  <c r="O154" i="10"/>
  <c r="H155" i="10"/>
  <c r="E156" i="11"/>
  <c r="N155" i="11"/>
  <c r="O156" i="2"/>
  <c r="H157" i="2"/>
  <c r="E157" i="2"/>
  <c r="N156" i="2"/>
  <c r="P155" i="2"/>
  <c r="Q155" i="2" s="1"/>
  <c r="AJ156" i="7" s="1"/>
  <c r="P156" i="8"/>
  <c r="Q156" i="8" s="1"/>
  <c r="AK157" i="7" s="1"/>
  <c r="E158" i="8"/>
  <c r="N157" i="8"/>
  <c r="O157" i="8"/>
  <c r="H158" i="8"/>
  <c r="E156" i="9"/>
  <c r="N155" i="9"/>
  <c r="H156" i="9"/>
  <c r="O155" i="9"/>
  <c r="P155" i="11" l="1"/>
  <c r="Q155" i="11" s="1"/>
  <c r="AN156" i="7" s="1"/>
  <c r="AQ155" i="7"/>
  <c r="H157" i="3"/>
  <c r="O156" i="3"/>
  <c r="H156" i="10"/>
  <c r="O155" i="10"/>
  <c r="P155" i="10" s="1"/>
  <c r="Q155" i="10" s="1"/>
  <c r="AM156" i="7" s="1"/>
  <c r="E157" i="12"/>
  <c r="N156" i="12"/>
  <c r="P156" i="12" s="1"/>
  <c r="Q156" i="12" s="1"/>
  <c r="AO157" i="7" s="1"/>
  <c r="E157" i="11"/>
  <c r="N156" i="11"/>
  <c r="P155" i="3"/>
  <c r="Q155" i="3" s="1"/>
  <c r="AI156" i="7" s="1"/>
  <c r="E157" i="10"/>
  <c r="N156" i="10"/>
  <c r="E157" i="3"/>
  <c r="N156" i="3"/>
  <c r="P156" i="3" s="1"/>
  <c r="Q156" i="3" s="1"/>
  <c r="AI157" i="7" s="1"/>
  <c r="H157" i="11"/>
  <c r="O156" i="11"/>
  <c r="H158" i="12"/>
  <c r="O157" i="12"/>
  <c r="E157" i="4"/>
  <c r="N156" i="4"/>
  <c r="H157" i="4"/>
  <c r="O156" i="4"/>
  <c r="P156" i="2"/>
  <c r="Q156" i="2" s="1"/>
  <c r="AJ157" i="7" s="1"/>
  <c r="E158" i="2"/>
  <c r="N157" i="2"/>
  <c r="H158" i="2"/>
  <c r="O157" i="2"/>
  <c r="O158" i="8"/>
  <c r="H159" i="8"/>
  <c r="P157" i="8"/>
  <c r="Q157" i="8" s="1"/>
  <c r="AK158" i="7" s="1"/>
  <c r="E159" i="8"/>
  <c r="N158" i="8"/>
  <c r="O156" i="9"/>
  <c r="H157" i="9"/>
  <c r="P155" i="9"/>
  <c r="Q155" i="9" s="1"/>
  <c r="AL156" i="7" s="1"/>
  <c r="E157" i="9"/>
  <c r="N156" i="9"/>
  <c r="P156" i="9" s="1"/>
  <c r="Q156" i="9" s="1"/>
  <c r="AL157" i="7" s="1"/>
  <c r="H158" i="4" l="1"/>
  <c r="O157" i="4"/>
  <c r="P156" i="11"/>
  <c r="Q156" i="11" s="1"/>
  <c r="AN157" i="7" s="1"/>
  <c r="E158" i="3"/>
  <c r="N157" i="3"/>
  <c r="H158" i="11"/>
  <c r="O157" i="11"/>
  <c r="E158" i="11"/>
  <c r="N157" i="11"/>
  <c r="P156" i="4"/>
  <c r="Q156" i="4" s="1"/>
  <c r="AP157" i="7" s="1"/>
  <c r="N157" i="12"/>
  <c r="P157" i="12" s="1"/>
  <c r="Q157" i="12" s="1"/>
  <c r="AO158" i="7" s="1"/>
  <c r="E158" i="12"/>
  <c r="AQ156" i="7"/>
  <c r="E158" i="4"/>
  <c r="N157" i="4"/>
  <c r="P157" i="4" s="1"/>
  <c r="Q157" i="4" s="1"/>
  <c r="AP158" i="7" s="1"/>
  <c r="E158" i="10"/>
  <c r="N157" i="10"/>
  <c r="H157" i="10"/>
  <c r="O156" i="10"/>
  <c r="P156" i="10" s="1"/>
  <c r="Q156" i="10" s="1"/>
  <c r="AM157" i="7" s="1"/>
  <c r="H159" i="12"/>
  <c r="O158" i="12"/>
  <c r="H158" i="3"/>
  <c r="O157" i="3"/>
  <c r="P157" i="2"/>
  <c r="Q157" i="2" s="1"/>
  <c r="AJ158" i="7" s="1"/>
  <c r="H159" i="2"/>
  <c r="O158" i="2"/>
  <c r="E159" i="2"/>
  <c r="N158" i="2"/>
  <c r="P158" i="8"/>
  <c r="Q158" i="8" s="1"/>
  <c r="AK159" i="7" s="1"/>
  <c r="E160" i="8"/>
  <c r="N159" i="8"/>
  <c r="H160" i="8"/>
  <c r="O159" i="8"/>
  <c r="E158" i="9"/>
  <c r="N157" i="9"/>
  <c r="O157" i="9"/>
  <c r="H158" i="9"/>
  <c r="AQ157" i="7" l="1"/>
  <c r="E159" i="11"/>
  <c r="N158" i="11"/>
  <c r="H159" i="3"/>
  <c r="O158" i="3"/>
  <c r="E159" i="4"/>
  <c r="N158" i="4"/>
  <c r="P158" i="4" s="1"/>
  <c r="Q158" i="4" s="1"/>
  <c r="AP159" i="7" s="1"/>
  <c r="E159" i="12"/>
  <c r="N158" i="12"/>
  <c r="P158" i="12" s="1"/>
  <c r="Q158" i="12" s="1"/>
  <c r="AO159" i="7" s="1"/>
  <c r="E159" i="3"/>
  <c r="N158" i="3"/>
  <c r="P158" i="3" s="1"/>
  <c r="Q158" i="3" s="1"/>
  <c r="AI159" i="7" s="1"/>
  <c r="H159" i="11"/>
  <c r="O158" i="11"/>
  <c r="H158" i="10"/>
  <c r="O157" i="10"/>
  <c r="P157" i="10" s="1"/>
  <c r="Q157" i="10" s="1"/>
  <c r="AM158" i="7" s="1"/>
  <c r="H160" i="12"/>
  <c r="O159" i="12"/>
  <c r="P157" i="3"/>
  <c r="Q157" i="3" s="1"/>
  <c r="AI158" i="7" s="1"/>
  <c r="E159" i="10"/>
  <c r="N158" i="10"/>
  <c r="P157" i="11"/>
  <c r="Q157" i="11" s="1"/>
  <c r="AN158" i="7" s="1"/>
  <c r="O158" i="4"/>
  <c r="H159" i="4"/>
  <c r="P158" i="2"/>
  <c r="Q158" i="2" s="1"/>
  <c r="AJ159" i="7" s="1"/>
  <c r="H160" i="2"/>
  <c r="O159" i="2"/>
  <c r="E160" i="2"/>
  <c r="N159" i="2"/>
  <c r="H161" i="8"/>
  <c r="O160" i="8"/>
  <c r="P159" i="8"/>
  <c r="Q159" i="8" s="1"/>
  <c r="AK160" i="7" s="1"/>
  <c r="E161" i="8"/>
  <c r="N160" i="8"/>
  <c r="H159" i="9"/>
  <c r="O158" i="9"/>
  <c r="P157" i="9"/>
  <c r="Q157" i="9" s="1"/>
  <c r="AL158" i="7" s="1"/>
  <c r="E159" i="9"/>
  <c r="N158" i="9"/>
  <c r="P158" i="11" l="1"/>
  <c r="Q158" i="11" s="1"/>
  <c r="AN159" i="7" s="1"/>
  <c r="O159" i="4"/>
  <c r="H160" i="4"/>
  <c r="O160" i="12"/>
  <c r="H161" i="12"/>
  <c r="E160" i="12"/>
  <c r="N159" i="12"/>
  <c r="P159" i="12" s="1"/>
  <c r="Q159" i="12" s="1"/>
  <c r="AO160" i="7" s="1"/>
  <c r="H159" i="10"/>
  <c r="O158" i="10"/>
  <c r="P158" i="10" s="1"/>
  <c r="Q158" i="10" s="1"/>
  <c r="AM159" i="7" s="1"/>
  <c r="E160" i="4"/>
  <c r="N159" i="4"/>
  <c r="P159" i="4" s="1"/>
  <c r="Q159" i="4" s="1"/>
  <c r="AP160" i="7" s="1"/>
  <c r="AQ158" i="7"/>
  <c r="E160" i="10"/>
  <c r="N159" i="10"/>
  <c r="O159" i="11"/>
  <c r="H160" i="11"/>
  <c r="H160" i="3"/>
  <c r="O159" i="3"/>
  <c r="E160" i="3"/>
  <c r="N159" i="3"/>
  <c r="E160" i="11"/>
  <c r="N159" i="11"/>
  <c r="P160" i="8"/>
  <c r="Q160" i="8" s="1"/>
  <c r="AK161" i="7" s="1"/>
  <c r="P159" i="2"/>
  <c r="Q159" i="2" s="1"/>
  <c r="AJ160" i="7" s="1"/>
  <c r="E161" i="2"/>
  <c r="N160" i="2"/>
  <c r="H161" i="2"/>
  <c r="O160" i="2"/>
  <c r="E162" i="8"/>
  <c r="N161" i="8"/>
  <c r="H162" i="8"/>
  <c r="O161" i="8"/>
  <c r="P158" i="9"/>
  <c r="Q158" i="9" s="1"/>
  <c r="AL159" i="7" s="1"/>
  <c r="E160" i="9"/>
  <c r="N159" i="9"/>
  <c r="H160" i="9"/>
  <c r="O159" i="9"/>
  <c r="P159" i="11" l="1"/>
  <c r="Q159" i="11" s="1"/>
  <c r="AN160" i="7" s="1"/>
  <c r="H161" i="11"/>
  <c r="O160" i="11"/>
  <c r="H160" i="10"/>
  <c r="O159" i="10"/>
  <c r="P159" i="10" s="1"/>
  <c r="Q159" i="10" s="1"/>
  <c r="AM160" i="7" s="1"/>
  <c r="E161" i="11"/>
  <c r="N160" i="11"/>
  <c r="P160" i="11" s="1"/>
  <c r="Q160" i="11" s="1"/>
  <c r="AN161" i="7" s="1"/>
  <c r="E161" i="12"/>
  <c r="N160" i="12"/>
  <c r="P160" i="12" s="1"/>
  <c r="Q160" i="12" s="1"/>
  <c r="AO161" i="7" s="1"/>
  <c r="P159" i="3"/>
  <c r="Q159" i="3" s="1"/>
  <c r="AI160" i="7" s="1"/>
  <c r="O161" i="12"/>
  <c r="H162" i="12"/>
  <c r="E161" i="10"/>
  <c r="N160" i="10"/>
  <c r="E161" i="3"/>
  <c r="N160" i="3"/>
  <c r="P160" i="3" s="1"/>
  <c r="Q160" i="3" s="1"/>
  <c r="AI161" i="7" s="1"/>
  <c r="H161" i="4"/>
  <c r="O160" i="4"/>
  <c r="AQ159" i="7"/>
  <c r="H161" i="3"/>
  <c r="O160" i="3"/>
  <c r="E161" i="4"/>
  <c r="N160" i="4"/>
  <c r="P160" i="4" s="1"/>
  <c r="Q160" i="4" s="1"/>
  <c r="AP161" i="7" s="1"/>
  <c r="P160" i="2"/>
  <c r="Q160" i="2" s="1"/>
  <c r="AJ161" i="7" s="1"/>
  <c r="H162" i="2"/>
  <c r="O161" i="2"/>
  <c r="E162" i="2"/>
  <c r="N161" i="2"/>
  <c r="H163" i="8"/>
  <c r="O162" i="8"/>
  <c r="P161" i="8"/>
  <c r="Q161" i="8" s="1"/>
  <c r="AK162" i="7" s="1"/>
  <c r="N162" i="8"/>
  <c r="E163" i="8"/>
  <c r="H161" i="9"/>
  <c r="O160" i="9"/>
  <c r="P159" i="9"/>
  <c r="Q159" i="9" s="1"/>
  <c r="AL160" i="7" s="1"/>
  <c r="E161" i="9"/>
  <c r="N160" i="9"/>
  <c r="E162" i="12" l="1"/>
  <c r="N161" i="12"/>
  <c r="P161" i="12" s="1"/>
  <c r="Q161" i="12" s="1"/>
  <c r="AO162" i="7" s="1"/>
  <c r="E162" i="4"/>
  <c r="N161" i="4"/>
  <c r="E162" i="10"/>
  <c r="N161" i="10"/>
  <c r="E162" i="3"/>
  <c r="N161" i="3"/>
  <c r="P161" i="3" s="1"/>
  <c r="Q161" i="3" s="1"/>
  <c r="AI162" i="7" s="1"/>
  <c r="H161" i="10"/>
  <c r="O160" i="10"/>
  <c r="P160" i="10" s="1"/>
  <c r="Q160" i="10" s="1"/>
  <c r="AM161" i="7" s="1"/>
  <c r="E162" i="11"/>
  <c r="N161" i="11"/>
  <c r="H162" i="3"/>
  <c r="O161" i="3"/>
  <c r="AQ160" i="7"/>
  <c r="O162" i="12"/>
  <c r="H163" i="12"/>
  <c r="O161" i="4"/>
  <c r="H162" i="4"/>
  <c r="H162" i="11"/>
  <c r="O161" i="11"/>
  <c r="P162" i="8"/>
  <c r="Q162" i="8" s="1"/>
  <c r="AK163" i="7" s="1"/>
  <c r="P161" i="2"/>
  <c r="Q161" i="2" s="1"/>
  <c r="AJ162" i="7" s="1"/>
  <c r="H163" i="2"/>
  <c r="O162" i="2"/>
  <c r="E163" i="2"/>
  <c r="N162" i="2"/>
  <c r="E164" i="8"/>
  <c r="N163" i="8"/>
  <c r="O163" i="8"/>
  <c r="H164" i="8"/>
  <c r="P160" i="9"/>
  <c r="Q160" i="9" s="1"/>
  <c r="AL161" i="7" s="1"/>
  <c r="E162" i="9"/>
  <c r="N161" i="9"/>
  <c r="H162" i="9"/>
  <c r="O161" i="9"/>
  <c r="E163" i="3" l="1"/>
  <c r="N162" i="3"/>
  <c r="P161" i="11"/>
  <c r="Q161" i="11" s="1"/>
  <c r="AN162" i="7" s="1"/>
  <c r="E163" i="10"/>
  <c r="N162" i="10"/>
  <c r="E163" i="11"/>
  <c r="N162" i="11"/>
  <c r="P161" i="4"/>
  <c r="Q161" i="4" s="1"/>
  <c r="AP162" i="7" s="1"/>
  <c r="H163" i="3"/>
  <c r="O162" i="3"/>
  <c r="E163" i="4"/>
  <c r="N162" i="4"/>
  <c r="P162" i="4" s="1"/>
  <c r="Q162" i="4" s="1"/>
  <c r="AP163" i="7" s="1"/>
  <c r="H162" i="10"/>
  <c r="O161" i="10"/>
  <c r="P161" i="10" s="1"/>
  <c r="Q161" i="10" s="1"/>
  <c r="AM162" i="7" s="1"/>
  <c r="H163" i="11"/>
  <c r="O162" i="11"/>
  <c r="H163" i="4"/>
  <c r="O162" i="4"/>
  <c r="H164" i="12"/>
  <c r="O163" i="12"/>
  <c r="AQ161" i="7"/>
  <c r="E163" i="12"/>
  <c r="N162" i="12"/>
  <c r="P162" i="12" s="1"/>
  <c r="Q162" i="12" s="1"/>
  <c r="AO163" i="7" s="1"/>
  <c r="P162" i="2"/>
  <c r="Q162" i="2" s="1"/>
  <c r="AJ163" i="7" s="1"/>
  <c r="E164" i="2"/>
  <c r="N163" i="2"/>
  <c r="H164" i="2"/>
  <c r="O163" i="2"/>
  <c r="P163" i="8"/>
  <c r="Q163" i="8" s="1"/>
  <c r="AK164" i="7" s="1"/>
  <c r="H165" i="8"/>
  <c r="O164" i="8"/>
  <c r="E165" i="8"/>
  <c r="N164" i="8"/>
  <c r="O162" i="9"/>
  <c r="H163" i="9"/>
  <c r="P161" i="9"/>
  <c r="Q161" i="9" s="1"/>
  <c r="AL162" i="7" s="1"/>
  <c r="E163" i="9"/>
  <c r="N162" i="9"/>
  <c r="P162" i="11" l="1"/>
  <c r="Q162" i="11" s="1"/>
  <c r="AN163" i="7" s="1"/>
  <c r="H164" i="11"/>
  <c r="O163" i="11"/>
  <c r="E164" i="12"/>
  <c r="N163" i="12"/>
  <c r="P163" i="12" s="1"/>
  <c r="Q163" i="12" s="1"/>
  <c r="AO164" i="7" s="1"/>
  <c r="E164" i="11"/>
  <c r="N163" i="11"/>
  <c r="P163" i="11" s="1"/>
  <c r="Q163" i="11" s="1"/>
  <c r="AN164" i="7" s="1"/>
  <c r="E164" i="10"/>
  <c r="N163" i="10"/>
  <c r="AQ162" i="7"/>
  <c r="H165" i="12"/>
  <c r="O164" i="12"/>
  <c r="E164" i="4"/>
  <c r="N163" i="4"/>
  <c r="P163" i="4" s="1"/>
  <c r="Q163" i="4" s="1"/>
  <c r="AP164" i="7" s="1"/>
  <c r="H163" i="10"/>
  <c r="O162" i="10"/>
  <c r="P162" i="10" s="1"/>
  <c r="Q162" i="10" s="1"/>
  <c r="AM163" i="7" s="1"/>
  <c r="H164" i="4"/>
  <c r="O163" i="4"/>
  <c r="H164" i="3"/>
  <c r="O163" i="3"/>
  <c r="P162" i="3"/>
  <c r="Q162" i="3" s="1"/>
  <c r="AI163" i="7" s="1"/>
  <c r="E164" i="3"/>
  <c r="N163" i="3"/>
  <c r="P163" i="3" s="1"/>
  <c r="Q163" i="3" s="1"/>
  <c r="AI164" i="7" s="1"/>
  <c r="P163" i="2"/>
  <c r="Q163" i="2" s="1"/>
  <c r="AJ164" i="7" s="1"/>
  <c r="O164" i="2"/>
  <c r="H165" i="2"/>
  <c r="E165" i="2"/>
  <c r="N164" i="2"/>
  <c r="P164" i="8"/>
  <c r="Q164" i="8" s="1"/>
  <c r="AK165" i="7" s="1"/>
  <c r="E166" i="8"/>
  <c r="N165" i="8"/>
  <c r="O165" i="8"/>
  <c r="H166" i="8"/>
  <c r="P162" i="9"/>
  <c r="Q162" i="9" s="1"/>
  <c r="AL163" i="7" s="1"/>
  <c r="E164" i="9"/>
  <c r="N163" i="9"/>
  <c r="H164" i="9"/>
  <c r="O163" i="9"/>
  <c r="P164" i="2" l="1"/>
  <c r="Q164" i="2" s="1"/>
  <c r="AJ165" i="7" s="1"/>
  <c r="E165" i="11"/>
  <c r="N164" i="11"/>
  <c r="E165" i="4"/>
  <c r="N164" i="4"/>
  <c r="E165" i="10"/>
  <c r="N164" i="10"/>
  <c r="H165" i="3"/>
  <c r="O164" i="3"/>
  <c r="E165" i="12"/>
  <c r="N164" i="12"/>
  <c r="P164" i="12" s="1"/>
  <c r="Q164" i="12" s="1"/>
  <c r="AO165" i="7" s="1"/>
  <c r="AQ163" i="7"/>
  <c r="H166" i="12"/>
  <c r="O165" i="12"/>
  <c r="H164" i="10"/>
  <c r="O163" i="10"/>
  <c r="P163" i="10" s="1"/>
  <c r="Q163" i="10" s="1"/>
  <c r="AM164" i="7" s="1"/>
  <c r="E165" i="3"/>
  <c r="N164" i="3"/>
  <c r="H165" i="4"/>
  <c r="O164" i="4"/>
  <c r="H165" i="11"/>
  <c r="O164" i="11"/>
  <c r="E166" i="2"/>
  <c r="N165" i="2"/>
  <c r="H166" i="2"/>
  <c r="O165" i="2"/>
  <c r="O166" i="8"/>
  <c r="H167" i="8"/>
  <c r="P165" i="8"/>
  <c r="Q165" i="8" s="1"/>
  <c r="AK166" i="7" s="1"/>
  <c r="E167" i="8"/>
  <c r="N166" i="8"/>
  <c r="O164" i="9"/>
  <c r="H165" i="9"/>
  <c r="P163" i="9"/>
  <c r="Q163" i="9" s="1"/>
  <c r="AL164" i="7" s="1"/>
  <c r="E165" i="9"/>
  <c r="N164" i="9"/>
  <c r="H165" i="10" l="1"/>
  <c r="O164" i="10"/>
  <c r="H166" i="3"/>
  <c r="O165" i="3"/>
  <c r="P164" i="10"/>
  <c r="Q164" i="10" s="1"/>
  <c r="AM165" i="7" s="1"/>
  <c r="H166" i="11"/>
  <c r="O165" i="11"/>
  <c r="E166" i="10"/>
  <c r="N165" i="10"/>
  <c r="P164" i="4"/>
  <c r="Q164" i="4" s="1"/>
  <c r="AP165" i="7" s="1"/>
  <c r="P164" i="9"/>
  <c r="Q164" i="9" s="1"/>
  <c r="AL165" i="7" s="1"/>
  <c r="H167" i="12"/>
  <c r="O166" i="12"/>
  <c r="H166" i="4"/>
  <c r="O165" i="4"/>
  <c r="E166" i="4"/>
  <c r="N165" i="4"/>
  <c r="AQ164" i="7"/>
  <c r="P164" i="11"/>
  <c r="Q164" i="11" s="1"/>
  <c r="AN165" i="7" s="1"/>
  <c r="P164" i="3"/>
  <c r="Q164" i="3" s="1"/>
  <c r="AI165" i="7" s="1"/>
  <c r="E166" i="3"/>
  <c r="N165" i="3"/>
  <c r="P165" i="3" s="1"/>
  <c r="Q165" i="3" s="1"/>
  <c r="AI166" i="7" s="1"/>
  <c r="E166" i="12"/>
  <c r="N165" i="12"/>
  <c r="P165" i="12" s="1"/>
  <c r="Q165" i="12" s="1"/>
  <c r="AO166" i="7" s="1"/>
  <c r="E166" i="11"/>
  <c r="N165" i="11"/>
  <c r="P166" i="8"/>
  <c r="Q166" i="8" s="1"/>
  <c r="AK167" i="7" s="1"/>
  <c r="P165" i="2"/>
  <c r="Q165" i="2" s="1"/>
  <c r="AJ166" i="7" s="1"/>
  <c r="H167" i="2"/>
  <c r="O166" i="2"/>
  <c r="E167" i="2"/>
  <c r="N166" i="2"/>
  <c r="E168" i="8"/>
  <c r="N167" i="8"/>
  <c r="H168" i="8"/>
  <c r="O167" i="8"/>
  <c r="E166" i="9"/>
  <c r="N165" i="9"/>
  <c r="O165" i="9"/>
  <c r="H166" i="9"/>
  <c r="P165" i="11" l="1"/>
  <c r="Q165" i="11" s="1"/>
  <c r="AN166" i="7" s="1"/>
  <c r="E167" i="12"/>
  <c r="N166" i="12"/>
  <c r="P166" i="12" s="1"/>
  <c r="Q166" i="12" s="1"/>
  <c r="AO167" i="7" s="1"/>
  <c r="O166" i="4"/>
  <c r="H167" i="4"/>
  <c r="H167" i="11"/>
  <c r="O166" i="11"/>
  <c r="H168" i="12"/>
  <c r="O167" i="12"/>
  <c r="AQ165" i="7"/>
  <c r="H167" i="3"/>
  <c r="O166" i="3"/>
  <c r="E167" i="4"/>
  <c r="N166" i="4"/>
  <c r="P166" i="4" s="1"/>
  <c r="Q166" i="4" s="1"/>
  <c r="AP167" i="7" s="1"/>
  <c r="E167" i="3"/>
  <c r="N166" i="3"/>
  <c r="P166" i="3" s="1"/>
  <c r="Q166" i="3" s="1"/>
  <c r="AI167" i="7" s="1"/>
  <c r="E167" i="10"/>
  <c r="N166" i="10"/>
  <c r="E167" i="11"/>
  <c r="N166" i="11"/>
  <c r="P165" i="4"/>
  <c r="Q165" i="4" s="1"/>
  <c r="AP166" i="7" s="1"/>
  <c r="H166" i="10"/>
  <c r="O165" i="10"/>
  <c r="P165" i="10" s="1"/>
  <c r="Q165" i="10" s="1"/>
  <c r="AM166" i="7" s="1"/>
  <c r="P166" i="2"/>
  <c r="Q166" i="2" s="1"/>
  <c r="AJ167" i="7" s="1"/>
  <c r="H168" i="2"/>
  <c r="O167" i="2"/>
  <c r="E168" i="2"/>
  <c r="N167" i="2"/>
  <c r="H169" i="8"/>
  <c r="O168" i="8"/>
  <c r="P167" i="8"/>
  <c r="Q167" i="8" s="1"/>
  <c r="AK168" i="7" s="1"/>
  <c r="E169" i="8"/>
  <c r="N168" i="8"/>
  <c r="O166" i="9"/>
  <c r="H167" i="9"/>
  <c r="P165" i="9"/>
  <c r="Q165" i="9" s="1"/>
  <c r="AL166" i="7" s="1"/>
  <c r="E167" i="9"/>
  <c r="N166" i="9"/>
  <c r="P166" i="9" s="1"/>
  <c r="Q166" i="9" s="1"/>
  <c r="AL167" i="7" s="1"/>
  <c r="E168" i="10" l="1"/>
  <c r="N167" i="10"/>
  <c r="O168" i="12"/>
  <c r="H169" i="12"/>
  <c r="H167" i="10"/>
  <c r="O166" i="10"/>
  <c r="P166" i="10" s="1"/>
  <c r="Q166" i="10" s="1"/>
  <c r="AM167" i="7" s="1"/>
  <c r="O167" i="11"/>
  <c r="H168" i="11"/>
  <c r="N167" i="4"/>
  <c r="E168" i="4"/>
  <c r="O167" i="4"/>
  <c r="H168" i="4"/>
  <c r="E168" i="3"/>
  <c r="N167" i="3"/>
  <c r="P167" i="3" s="1"/>
  <c r="Q167" i="3" s="1"/>
  <c r="AI168" i="7" s="1"/>
  <c r="P166" i="11"/>
  <c r="Q166" i="11" s="1"/>
  <c r="AN167" i="7" s="1"/>
  <c r="H168" i="3"/>
  <c r="O167" i="3"/>
  <c r="AQ166" i="7"/>
  <c r="E168" i="11"/>
  <c r="N167" i="11"/>
  <c r="E168" i="12"/>
  <c r="N167" i="12"/>
  <c r="P167" i="12" s="1"/>
  <c r="Q167" i="12" s="1"/>
  <c r="AO168" i="7" s="1"/>
  <c r="P167" i="2"/>
  <c r="Q167" i="2" s="1"/>
  <c r="AJ168" i="7" s="1"/>
  <c r="E169" i="2"/>
  <c r="N168" i="2"/>
  <c r="H169" i="2"/>
  <c r="O168" i="2"/>
  <c r="P168" i="8"/>
  <c r="Q168" i="8" s="1"/>
  <c r="AK169" i="7" s="1"/>
  <c r="E170" i="8"/>
  <c r="N170" i="8" s="1"/>
  <c r="N169" i="8"/>
  <c r="H170" i="8"/>
  <c r="O170" i="8" s="1"/>
  <c r="O169" i="8"/>
  <c r="E168" i="9"/>
  <c r="N167" i="9"/>
  <c r="H168" i="9"/>
  <c r="O167" i="9"/>
  <c r="AQ167" i="7" l="1"/>
  <c r="H169" i="3"/>
  <c r="O168" i="3"/>
  <c r="H169" i="11"/>
  <c r="O168" i="11"/>
  <c r="E169" i="12"/>
  <c r="N168" i="12"/>
  <c r="P168" i="12" s="1"/>
  <c r="Q168" i="12" s="1"/>
  <c r="AO169" i="7" s="1"/>
  <c r="E169" i="3"/>
  <c r="N168" i="3"/>
  <c r="P168" i="3" s="1"/>
  <c r="Q168" i="3" s="1"/>
  <c r="AI169" i="7" s="1"/>
  <c r="H168" i="10"/>
  <c r="O167" i="10"/>
  <c r="P167" i="11"/>
  <c r="Q167" i="11" s="1"/>
  <c r="AN168" i="7" s="1"/>
  <c r="H169" i="4"/>
  <c r="O168" i="4"/>
  <c r="O169" i="12"/>
  <c r="H170" i="12"/>
  <c r="O170" i="12" s="1"/>
  <c r="N168" i="11"/>
  <c r="E169" i="11"/>
  <c r="E169" i="4"/>
  <c r="N168" i="4"/>
  <c r="P168" i="4" s="1"/>
  <c r="Q168" i="4" s="1"/>
  <c r="AP169" i="7" s="1"/>
  <c r="P167" i="10"/>
  <c r="Q167" i="10" s="1"/>
  <c r="AM168" i="7" s="1"/>
  <c r="P167" i="4"/>
  <c r="Q167" i="4" s="1"/>
  <c r="AP168" i="7" s="1"/>
  <c r="E169" i="10"/>
  <c r="N168" i="10"/>
  <c r="P168" i="2"/>
  <c r="Q168" i="2" s="1"/>
  <c r="AJ169" i="7" s="1"/>
  <c r="H170" i="2"/>
  <c r="O170" i="2" s="1"/>
  <c r="O169" i="2"/>
  <c r="E170" i="2"/>
  <c r="N170" i="2" s="1"/>
  <c r="N169" i="2"/>
  <c r="P170" i="8"/>
  <c r="Q170" i="8" s="1"/>
  <c r="AK171" i="7" s="1"/>
  <c r="P169" i="8"/>
  <c r="Q169" i="8" s="1"/>
  <c r="AK170" i="7" s="1"/>
  <c r="O168" i="9"/>
  <c r="H169" i="9"/>
  <c r="P167" i="9"/>
  <c r="Q167" i="9" s="1"/>
  <c r="AL168" i="7" s="1"/>
  <c r="E169" i="9"/>
  <c r="N168" i="9"/>
  <c r="P168" i="11" l="1"/>
  <c r="Q168" i="11" s="1"/>
  <c r="AN169" i="7" s="1"/>
  <c r="E170" i="3"/>
  <c r="N170" i="3" s="1"/>
  <c r="N169" i="3"/>
  <c r="E170" i="12"/>
  <c r="N170" i="12" s="1"/>
  <c r="P170" i="12" s="1"/>
  <c r="Q170" i="12" s="1"/>
  <c r="AO171" i="7" s="1"/>
  <c r="N169" i="12"/>
  <c r="P169" i="12" s="1"/>
  <c r="Q169" i="12" s="1"/>
  <c r="AO170" i="7" s="1"/>
  <c r="O169" i="4"/>
  <c r="H170" i="4"/>
  <c r="O170" i="4" s="1"/>
  <c r="H170" i="11"/>
  <c r="O170" i="11" s="1"/>
  <c r="O169" i="11"/>
  <c r="E170" i="4"/>
  <c r="N170" i="4" s="1"/>
  <c r="N169" i="4"/>
  <c r="E170" i="10"/>
  <c r="N170" i="10" s="1"/>
  <c r="N169" i="10"/>
  <c r="P168" i="9"/>
  <c r="Q168" i="9" s="1"/>
  <c r="AL169" i="7" s="1"/>
  <c r="AQ168" i="7"/>
  <c r="E170" i="11"/>
  <c r="N170" i="11" s="1"/>
  <c r="N169" i="11"/>
  <c r="H169" i="10"/>
  <c r="O168" i="10"/>
  <c r="P168" i="10" s="1"/>
  <c r="Q168" i="10" s="1"/>
  <c r="AM169" i="7" s="1"/>
  <c r="H170" i="3"/>
  <c r="O170" i="3" s="1"/>
  <c r="O169" i="3"/>
  <c r="P170" i="2"/>
  <c r="Q170" i="2" s="1"/>
  <c r="AJ171" i="7" s="1"/>
  <c r="P169" i="2"/>
  <c r="Q169" i="2" s="1"/>
  <c r="AJ170" i="7" s="1"/>
  <c r="E170" i="9"/>
  <c r="N170" i="9" s="1"/>
  <c r="N169" i="9"/>
  <c r="H170" i="9"/>
  <c r="O170" i="9" s="1"/>
  <c r="O169" i="9"/>
  <c r="P169" i="11" l="1"/>
  <c r="Q169" i="11" s="1"/>
  <c r="AN170" i="7" s="1"/>
  <c r="P170" i="11"/>
  <c r="Q170" i="11" s="1"/>
  <c r="AN171" i="7" s="1"/>
  <c r="AQ169" i="7"/>
  <c r="P169" i="4"/>
  <c r="Q169" i="4" s="1"/>
  <c r="AP170" i="7" s="1"/>
  <c r="H170" i="10"/>
  <c r="O170" i="10" s="1"/>
  <c r="P170" i="10" s="1"/>
  <c r="Q170" i="10" s="1"/>
  <c r="AM171" i="7" s="1"/>
  <c r="O169" i="10"/>
  <c r="P169" i="10" s="1"/>
  <c r="Q169" i="10" s="1"/>
  <c r="AM170" i="7" s="1"/>
  <c r="P170" i="4"/>
  <c r="Q170" i="4" s="1"/>
  <c r="AP171" i="7" s="1"/>
  <c r="P169" i="3"/>
  <c r="Q169" i="3" s="1"/>
  <c r="AI170" i="7" s="1"/>
  <c r="P170" i="3"/>
  <c r="Q170" i="3" s="1"/>
  <c r="AI171" i="7" s="1"/>
  <c r="P169" i="9"/>
  <c r="Q169" i="9" s="1"/>
  <c r="AL170" i="7" s="1"/>
  <c r="P170" i="9"/>
  <c r="Q170" i="9" s="1"/>
  <c r="AL171" i="7" s="1"/>
  <c r="AQ171" i="7" l="1"/>
  <c r="AQ170" i="7"/>
</calcChain>
</file>

<file path=xl/sharedStrings.xml><?xml version="1.0" encoding="utf-8"?>
<sst xmlns="http://schemas.openxmlformats.org/spreadsheetml/2006/main" count="501" uniqueCount="78">
  <si>
    <t>SR</t>
    <phoneticPr fontId="1"/>
  </si>
  <si>
    <t>W0</t>
    <phoneticPr fontId="1"/>
  </si>
  <si>
    <t>A</t>
    <phoneticPr fontId="1"/>
  </si>
  <si>
    <t>b0</t>
    <phoneticPr fontId="1"/>
  </si>
  <si>
    <t>b1</t>
    <phoneticPr fontId="1"/>
  </si>
  <si>
    <t>b2</t>
    <phoneticPr fontId="1"/>
  </si>
  <si>
    <t>a0</t>
    <phoneticPr fontId="1"/>
  </si>
  <si>
    <t>a1</t>
    <phoneticPr fontId="1"/>
  </si>
  <si>
    <t>a2</t>
    <phoneticPr fontId="1"/>
  </si>
  <si>
    <t>b0^2</t>
    <phoneticPr fontId="1"/>
  </si>
  <si>
    <t>b1^2</t>
    <phoneticPr fontId="1"/>
  </si>
  <si>
    <t>b2^2</t>
    <phoneticPr fontId="1"/>
  </si>
  <si>
    <t>b0*b1</t>
    <phoneticPr fontId="1"/>
  </si>
  <si>
    <t>b1*b2</t>
    <phoneticPr fontId="1"/>
  </si>
  <si>
    <t>b0*b2</t>
    <phoneticPr fontId="1"/>
  </si>
  <si>
    <t>b0^2 + b1^2 + b2^2</t>
    <phoneticPr fontId="1"/>
  </si>
  <si>
    <t>a1^2</t>
    <phoneticPr fontId="1"/>
  </si>
  <si>
    <t>a2^2</t>
    <phoneticPr fontId="1"/>
  </si>
  <si>
    <t>a1*a2</t>
    <phoneticPr fontId="1"/>
  </si>
  <si>
    <t>(b1*b2 + b1*b2)*2</t>
    <phoneticPr fontId="1"/>
  </si>
  <si>
    <t>a2*2</t>
    <phoneticPr fontId="1"/>
  </si>
  <si>
    <t>b0*b2*2</t>
    <phoneticPr fontId="1"/>
  </si>
  <si>
    <t>a1^2+a2^2 +1</t>
    <phoneticPr fontId="1"/>
  </si>
  <si>
    <t>(a1+a1*a2)*2</t>
    <phoneticPr fontId="1"/>
  </si>
  <si>
    <t>index</t>
    <phoneticPr fontId="1"/>
  </si>
  <si>
    <t>numerator</t>
  </si>
  <si>
    <t>denominator</t>
  </si>
  <si>
    <t>magnitude</t>
  </si>
  <si>
    <t>alpha(S)</t>
    <phoneticPr fontId="1"/>
  </si>
  <si>
    <t>Normalize</t>
    <phoneticPr fontId="1"/>
  </si>
  <si>
    <t>Valiable</t>
    <phoneticPr fontId="1"/>
  </si>
  <si>
    <t>Temporary</t>
    <phoneticPr fontId="1"/>
  </si>
  <si>
    <t>Biquad Constants</t>
    <phoneticPr fontId="1"/>
  </si>
  <si>
    <t>Sample Rate [Hz]</t>
    <phoneticPr fontId="1"/>
  </si>
  <si>
    <t>Center [Hz]</t>
    <phoneticPr fontId="1"/>
  </si>
  <si>
    <t>Q/BW/S (BW)</t>
    <phoneticPr fontId="1"/>
  </si>
  <si>
    <t>Gain [dB]</t>
    <phoneticPr fontId="1"/>
  </si>
  <si>
    <t>f [Hz]</t>
    <phoneticPr fontId="1"/>
  </si>
  <si>
    <t>EQ gain [dB]</t>
    <phoneticPr fontId="1"/>
  </si>
  <si>
    <t>w [rad]</t>
    <phoneticPr fontId="1"/>
  </si>
  <si>
    <t>Transfer Equation</t>
    <phoneticPr fontId="1"/>
  </si>
  <si>
    <t>Frequency</t>
    <phoneticPr fontId="1"/>
  </si>
  <si>
    <t>Gain</t>
    <phoneticPr fontId="1"/>
  </si>
  <si>
    <t>Temporary value</t>
    <phoneticPr fontId="1"/>
  </si>
  <si>
    <t>Low Shelf gain [dB]</t>
    <phoneticPr fontId="1"/>
  </si>
  <si>
    <t>beta(S)</t>
    <phoneticPr fontId="1"/>
  </si>
  <si>
    <t>High Shelf gain [dB]</t>
    <phoneticPr fontId="1"/>
  </si>
  <si>
    <t>Q</t>
    <phoneticPr fontId="1"/>
  </si>
  <si>
    <t>Freq</t>
    <phoneticPr fontId="1"/>
  </si>
  <si>
    <t>Gain [dB]</t>
    <phoneticPr fontId="1"/>
  </si>
  <si>
    <t>Freq [Hz]</t>
    <phoneticPr fontId="1"/>
  </si>
  <si>
    <t>MID BAND 1 (EQ1)</t>
    <phoneticPr fontId="1"/>
  </si>
  <si>
    <t>MID BAND 2 (EQ2)</t>
    <phoneticPr fontId="1"/>
  </si>
  <si>
    <t>LOW BAND (LS)</t>
    <phoneticPr fontId="1"/>
  </si>
  <si>
    <t>LOW BAND</t>
    <phoneticPr fontId="1"/>
  </si>
  <si>
    <t>MID BAND 1</t>
    <phoneticPr fontId="1"/>
  </si>
  <si>
    <t>MID BAN2</t>
    <phoneticPr fontId="1"/>
  </si>
  <si>
    <t>HIGH BAND</t>
    <phoneticPr fontId="1"/>
  </si>
  <si>
    <t>TOTAL</t>
    <phoneticPr fontId="1"/>
  </si>
  <si>
    <t>Band Gain [dB]</t>
    <phoneticPr fontId="1"/>
  </si>
  <si>
    <t>[Hz]</t>
    <phoneticPr fontId="1"/>
  </si>
  <si>
    <t>MID Band3</t>
    <phoneticPr fontId="1"/>
  </si>
  <si>
    <t>MID BAND4</t>
    <phoneticPr fontId="1"/>
  </si>
  <si>
    <t>Gain [dB]</t>
    <phoneticPr fontId="1"/>
  </si>
  <si>
    <t>Q</t>
    <phoneticPr fontId="1"/>
  </si>
  <si>
    <t>Freq [Hz]</t>
    <phoneticPr fontId="1"/>
  </si>
  <si>
    <t>MID BAND 4 (EQ4)</t>
    <phoneticPr fontId="1"/>
  </si>
  <si>
    <t>HIGH BAND (HS)</t>
    <phoneticPr fontId="1"/>
  </si>
  <si>
    <t>MID BAND 3 (EQ3)</t>
    <phoneticPr fontId="1"/>
  </si>
  <si>
    <t>Cubase</t>
    <phoneticPr fontId="1"/>
  </si>
  <si>
    <t>MID BAND (EQ5)</t>
    <phoneticPr fontId="1"/>
  </si>
  <si>
    <t>Gain[dB]</t>
    <phoneticPr fontId="1"/>
  </si>
  <si>
    <t>Q</t>
    <phoneticPr fontId="1"/>
  </si>
  <si>
    <t>Freq[Hz]</t>
    <phoneticPr fontId="1"/>
  </si>
  <si>
    <t>MID BAND (EQ6)</t>
    <phoneticPr fontId="1"/>
  </si>
  <si>
    <t>MID Band5</t>
    <phoneticPr fontId="1"/>
  </si>
  <si>
    <t>MID BAND6</t>
    <phoneticPr fontId="1"/>
  </si>
  <si>
    <r>
      <rPr>
        <b/>
        <sz val="28"/>
        <color rgb="FFFF0000"/>
        <rFont val="等线"/>
        <family val="3"/>
        <charset val="134"/>
        <scheme val="minor"/>
      </rPr>
      <t xml:space="preserve">注意！
</t>
    </r>
    <r>
      <rPr>
        <sz val="14"/>
        <color theme="1"/>
        <rFont val="等线"/>
        <family val="3"/>
        <charset val="134"/>
        <scheme val="minor"/>
      </rPr>
      <t>表格中的系数a1、a2用在IIR滤波器的公式中时要取反，因为在这里是用在传递函数中，
a0*y[n]+a1*y[n-1]+a2*y[n-2]=b0*x[n]+b1*x[n-1]+b2*x[n-2]
H(Z)=(b</t>
    </r>
    <r>
      <rPr>
        <vertAlign val="subscript"/>
        <sz val="14"/>
        <color theme="1"/>
        <rFont val="等线"/>
        <family val="3"/>
        <charset val="134"/>
        <scheme val="minor"/>
      </rPr>
      <t>0</t>
    </r>
    <r>
      <rPr>
        <sz val="14"/>
        <color theme="1"/>
        <rFont val="等线"/>
        <family val="3"/>
        <charset val="134"/>
        <scheme val="minor"/>
      </rPr>
      <t>+b</t>
    </r>
    <r>
      <rPr>
        <vertAlign val="subscript"/>
        <sz val="14"/>
        <color theme="1"/>
        <rFont val="等线"/>
        <family val="3"/>
        <charset val="134"/>
        <scheme val="minor"/>
      </rPr>
      <t>1</t>
    </r>
    <r>
      <rPr>
        <sz val="14"/>
        <color theme="1"/>
        <rFont val="等线"/>
        <family val="3"/>
        <charset val="134"/>
        <scheme val="minor"/>
      </rPr>
      <t>*z</t>
    </r>
    <r>
      <rPr>
        <vertAlign val="superscript"/>
        <sz val="14"/>
        <color theme="1"/>
        <rFont val="等线"/>
        <family val="3"/>
        <charset val="134"/>
        <scheme val="minor"/>
      </rPr>
      <t>-1</t>
    </r>
    <r>
      <rPr>
        <sz val="14"/>
        <color theme="1"/>
        <rFont val="等线"/>
        <family val="3"/>
        <charset val="134"/>
        <scheme val="minor"/>
      </rPr>
      <t>+b</t>
    </r>
    <r>
      <rPr>
        <vertAlign val="subscript"/>
        <sz val="14"/>
        <color theme="1"/>
        <rFont val="等线"/>
        <family val="3"/>
        <charset val="134"/>
        <scheme val="minor"/>
      </rPr>
      <t>2</t>
    </r>
    <r>
      <rPr>
        <sz val="14"/>
        <color theme="1"/>
        <rFont val="等线"/>
        <family val="3"/>
        <charset val="134"/>
        <scheme val="minor"/>
      </rPr>
      <t>*z</t>
    </r>
    <r>
      <rPr>
        <vertAlign val="superscript"/>
        <sz val="14"/>
        <color theme="1"/>
        <rFont val="等线"/>
        <family val="3"/>
        <charset val="134"/>
        <scheme val="minor"/>
      </rPr>
      <t>-2</t>
    </r>
    <r>
      <rPr>
        <sz val="14"/>
        <color theme="1"/>
        <rFont val="等线"/>
        <family val="3"/>
        <charset val="134"/>
        <scheme val="minor"/>
      </rPr>
      <t>)/(a0+a1*z</t>
    </r>
    <r>
      <rPr>
        <vertAlign val="superscript"/>
        <sz val="14"/>
        <color theme="1"/>
        <rFont val="等线"/>
        <family val="3"/>
        <charset val="134"/>
        <scheme val="minor"/>
      </rPr>
      <t>-1</t>
    </r>
    <r>
      <rPr>
        <sz val="14"/>
        <color theme="1"/>
        <rFont val="等线"/>
        <family val="3"/>
        <charset val="134"/>
        <scheme val="minor"/>
      </rPr>
      <t>+a2*z</t>
    </r>
    <r>
      <rPr>
        <vertAlign val="superscript"/>
        <sz val="14"/>
        <color theme="1"/>
        <rFont val="等线"/>
        <family val="3"/>
        <charset val="134"/>
        <scheme val="minor"/>
      </rPr>
      <t>-2</t>
    </r>
    <r>
      <rPr>
        <sz val="14"/>
        <color theme="1"/>
        <rFont val="等线"/>
        <family val="3"/>
        <charset val="134"/>
        <scheme val="minor"/>
      </rPr>
      <t>)
y[n]=(b0/a0)*x[n]+(b1/a0)*x[n-1]+(b2/a0)*x[n-2]-(a1/a0)*y[n-1]-(a2/a0)*y[n-2]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</si>
</sst>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"/>
    <numFmt numFmtId="177" formatCode="#,##0.00_ "/>
    <numFmt numFmtId="178" formatCode="#,##0.00000_ "/>
    <numFmt numFmtId="179" formatCode="#,##0.0000_ "/>
    <numFmt numFmtId="180" formatCode="0_ "/>
    <numFmt numFmtId="181" formatCode="0.0_ "/>
  </numFmts>
  <fonts count="11" x14ac:knownFonts="1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b/>
      <sz val="11"/>
      <color theme="1"/>
      <name val="等线"/>
      <family val="3"/>
      <charset val="128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vertAlign val="subscript"/>
      <sz val="14"/>
      <color theme="1"/>
      <name val="等线"/>
      <family val="3"/>
      <charset val="134"/>
      <scheme val="minor"/>
    </font>
    <font>
      <vertAlign val="superscript"/>
      <sz val="14"/>
      <color theme="1"/>
      <name val="等线"/>
      <family val="3"/>
      <charset val="134"/>
      <scheme val="minor"/>
    </font>
    <font>
      <b/>
      <sz val="28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0" fillId="2" borderId="2" xfId="0" applyFill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11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2" fillId="2" borderId="11" xfId="0" applyNumberFormat="1" applyFont="1" applyFill="1" applyBorder="1" applyAlignment="1">
      <alignment horizontal="center" vertical="center"/>
    </xf>
    <xf numFmtId="177" fontId="0" fillId="2" borderId="0" xfId="0" applyNumberFormat="1" applyFill="1">
      <alignment vertical="center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76" fontId="0" fillId="0" borderId="1" xfId="0" applyNumberFormat="1" applyBorder="1">
      <alignment vertical="center"/>
    </xf>
    <xf numFmtId="177" fontId="0" fillId="2" borderId="10" xfId="0" applyNumberFormat="1" applyFill="1" applyBorder="1">
      <alignment vertical="center"/>
    </xf>
    <xf numFmtId="178" fontId="0" fillId="2" borderId="2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177" fontId="0" fillId="2" borderId="15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0" borderId="5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177" fontId="0" fillId="2" borderId="11" xfId="0" applyNumberFormat="1" applyFill="1" applyBorder="1">
      <alignment vertical="center"/>
    </xf>
    <xf numFmtId="178" fontId="0" fillId="2" borderId="6" xfId="0" applyNumberFormat="1" applyFill="1" applyBorder="1">
      <alignment vertical="center"/>
    </xf>
    <xf numFmtId="178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176" fontId="4" fillId="0" borderId="1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0" fontId="3" fillId="0" borderId="0" xfId="0" applyFont="1" applyBorder="1" applyProtection="1">
      <alignment vertical="center"/>
      <protection hidden="1"/>
    </xf>
    <xf numFmtId="0" fontId="3" fillId="0" borderId="0" xfId="0" applyFont="1" applyProtection="1">
      <alignment vertical="center"/>
      <protection hidden="1"/>
    </xf>
    <xf numFmtId="176" fontId="4" fillId="0" borderId="5" xfId="0" applyNumberFormat="1" applyFont="1" applyBorder="1">
      <alignment vertical="center"/>
    </xf>
    <xf numFmtId="179" fontId="3" fillId="0" borderId="0" xfId="0" applyNumberFormat="1" applyFont="1">
      <alignment vertical="center"/>
    </xf>
    <xf numFmtId="179" fontId="4" fillId="0" borderId="15" xfId="0" applyNumberFormat="1" applyFont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/>
    </xf>
    <xf numFmtId="179" fontId="4" fillId="0" borderId="15" xfId="0" applyNumberFormat="1" applyFont="1" applyBorder="1">
      <alignment vertical="center"/>
    </xf>
    <xf numFmtId="179" fontId="4" fillId="0" borderId="4" xfId="0" applyNumberFormat="1" applyFont="1" applyBorder="1">
      <alignment vertical="center"/>
    </xf>
    <xf numFmtId="179" fontId="3" fillId="0" borderId="15" xfId="0" applyNumberFormat="1" applyFont="1" applyBorder="1">
      <alignment vertical="center"/>
    </xf>
    <xf numFmtId="179" fontId="3" fillId="0" borderId="4" xfId="0" applyNumberFormat="1" applyFont="1" applyBorder="1">
      <alignment vertical="center"/>
    </xf>
    <xf numFmtId="179" fontId="4" fillId="0" borderId="11" xfId="0" applyNumberFormat="1" applyFont="1" applyBorder="1">
      <alignment vertical="center"/>
    </xf>
    <xf numFmtId="179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NumberFormat="1" applyFont="1" applyBorder="1">
      <alignment vertical="center"/>
    </xf>
    <xf numFmtId="180" fontId="4" fillId="0" borderId="15" xfId="0" applyNumberFormat="1" applyFont="1" applyBorder="1">
      <alignment vertical="center"/>
    </xf>
    <xf numFmtId="0" fontId="3" fillId="0" borderId="15" xfId="0" applyFont="1" applyBorder="1" applyProtection="1">
      <alignment vertical="center"/>
      <protection hidden="1"/>
    </xf>
    <xf numFmtId="0" fontId="4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4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180" fontId="4" fillId="0" borderId="0" xfId="0" applyNumberFormat="1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9" fontId="4" fillId="0" borderId="10" xfId="0" applyNumberFormat="1" applyFont="1" applyBorder="1" applyAlignment="1">
      <alignment horizontal="center" vertical="center"/>
    </xf>
    <xf numFmtId="179" fontId="4" fillId="0" borderId="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Nosal</a:t>
            </a:r>
            <a:r>
              <a:rPr lang="en-US" altLang="ja-JP" baseline="0"/>
              <a:t> Voice Reducer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3871231035145001E-2"/>
          <c:y val="0.10622011668722101"/>
          <c:w val="0.95139009300666699"/>
          <c:h val="0.860647353192297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NasalEQ!$AI$3</c:f>
              <c:strCache>
                <c:ptCount val="1"/>
                <c:pt idx="0">
                  <c:v>LOW BAND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NasalEQ!$AH$4:$AH$171</c:f>
              <c:numCache>
                <c:formatCode>#,##0_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NasalEQ!$AI$4:$AI$171</c:f>
              <c:numCache>
                <c:formatCode>#,##0.0000_ </c:formatCode>
                <c:ptCount val="168"/>
                <c:pt idx="0">
                  <c:v>-3.0056942374128326</c:v>
                </c:pt>
                <c:pt idx="2">
                  <c:v>-3.006791160597913</c:v>
                </c:pt>
                <c:pt idx="3">
                  <c:v>-3.007411804170657</c:v>
                </c:pt>
                <c:pt idx="4">
                  <c:v>-3.0080852851226183</c:v>
                </c:pt>
                <c:pt idx="5">
                  <c:v>-3.008815034296159</c:v>
                </c:pt>
                <c:pt idx="6">
                  <c:v>-3.0096051076969244</c:v>
                </c:pt>
                <c:pt idx="7">
                  <c:v>-3.0104589261112968</c:v>
                </c:pt>
                <c:pt idx="8">
                  <c:v>-3.0113803151759786</c:v>
                </c:pt>
                <c:pt idx="9">
                  <c:v>-3.0123726470505892</c:v>
                </c:pt>
                <c:pt idx="10">
                  <c:v>-3.0134391138879169</c:v>
                </c:pt>
                <c:pt idx="11">
                  <c:v>-3.0145821164373974</c:v>
                </c:pt>
                <c:pt idx="12">
                  <c:v>-3.0158040184563957</c:v>
                </c:pt>
                <c:pt idx="13">
                  <c:v>-3.0171056849141893</c:v>
                </c:pt>
                <c:pt idx="14">
                  <c:v>-3.0184869239895322</c:v>
                </c:pt>
                <c:pt idx="15">
                  <c:v>-3.0199457670894478</c:v>
                </c:pt>
                <c:pt idx="16">
                  <c:v>-3.021478304626934</c:v>
                </c:pt>
                <c:pt idx="17">
                  <c:v>-3.0230774674697338</c:v>
                </c:pt>
                <c:pt idx="18">
                  <c:v>-3.0247327440264931</c:v>
                </c:pt>
                <c:pt idx="19">
                  <c:v>-3.0264286989011771</c:v>
                </c:pt>
                <c:pt idx="20">
                  <c:v>-3.0281447748555035</c:v>
                </c:pt>
                <c:pt idx="21">
                  <c:v>-3.0298522615074481</c:v>
                </c:pt>
                <c:pt idx="22">
                  <c:v>-3.0315138071524439</c:v>
                </c:pt>
                <c:pt idx="23">
                  <c:v>-3.0330803282823346</c:v>
                </c:pt>
                <c:pt idx="24">
                  <c:v>-3.0344888751109718</c:v>
                </c:pt>
                <c:pt idx="25">
                  <c:v>-3.0356587554212706</c:v>
                </c:pt>
                <c:pt idx="26">
                  <c:v>-3.0364875703475587</c:v>
                </c:pt>
                <c:pt idx="27">
                  <c:v>-3.0368468812465861</c:v>
                </c:pt>
                <c:pt idx="28">
                  <c:v>-3.0365753985184059</c:v>
                </c:pt>
                <c:pt idx="29">
                  <c:v>-3.0354725792022692</c:v>
                </c:pt>
                <c:pt idx="30">
                  <c:v>-3.0332904960758009</c:v>
                </c:pt>
                <c:pt idx="31">
                  <c:v>-3.0297232325769552</c:v>
                </c:pt>
                <c:pt idx="32">
                  <c:v>-3.0243979962173002</c:v>
                </c:pt>
                <c:pt idx="33">
                  <c:v>-3.0168600988257683</c:v>
                </c:pt>
                <c:pt idx="34">
                  <c:v>-3.0065621242280587</c:v>
                </c:pt>
                <c:pt idx="35">
                  <c:v>-2.9928489470496489</c:v>
                </c:pt>
                <c:pt idx="36">
                  <c:v>-2.9749459741729103</c:v>
                </c:pt>
                <c:pt idx="37">
                  <c:v>-2.9519479647577818</c:v>
                </c:pt>
                <c:pt idx="38">
                  <c:v>-2.9228143975638576</c:v>
                </c:pt>
                <c:pt idx="39">
                  <c:v>-2.8863728002878419</c:v>
                </c:pt>
                <c:pt idx="40">
                  <c:v>-2.8413368445198866</c:v>
                </c:pt>
                <c:pt idx="41">
                  <c:v>-2.786341090473492</c:v>
                </c:pt>
                <c:pt idx="42">
                  <c:v>-2.7200032054486356</c:v>
                </c:pt>
                <c:pt idx="43">
                  <c:v>-2.6410154259621015</c:v>
                </c:pt>
                <c:pt idx="44">
                  <c:v>-2.5482667296561488</c:v>
                </c:pt>
                <c:pt idx="45">
                  <c:v>-2.4409944065207547</c:v>
                </c:pt>
                <c:pt idx="46">
                  <c:v>-2.3189507187075149</c:v>
                </c:pt>
                <c:pt idx="47">
                  <c:v>-2.1825641078618432</c:v>
                </c:pt>
                <c:pt idx="48">
                  <c:v>-2.0330618889040712</c:v>
                </c:pt>
                <c:pt idx="49">
                  <c:v>-1.872524331607236</c:v>
                </c:pt>
                <c:pt idx="50">
                  <c:v>-1.7038371806824699</c:v>
                </c:pt>
                <c:pt idx="51">
                  <c:v>-1.5305316340260247</c:v>
                </c:pt>
                <c:pt idx="52">
                  <c:v>-1.3565240291266376</c:v>
                </c:pt>
                <c:pt idx="53">
                  <c:v>-1.1857903266347127</c:v>
                </c:pt>
                <c:pt idx="54">
                  <c:v>-1.0220308286703996</c:v>
                </c:pt>
                <c:pt idx="55">
                  <c:v>-0.86838138086857608</c:v>
                </c:pt>
                <c:pt idx="56">
                  <c:v>-0.72721557684399429</c:v>
                </c:pt>
                <c:pt idx="57">
                  <c:v>-0.60005855872584579</c:v>
                </c:pt>
                <c:pt idx="58">
                  <c:v>-0.48760753949774194</c:v>
                </c:pt>
                <c:pt idx="59">
                  <c:v>-0.38983452563528131</c:v>
                </c:pt>
                <c:pt idx="60">
                  <c:v>-0.30613805762496454</c:v>
                </c:pt>
                <c:pt idx="61">
                  <c:v>-0.23551090398344071</c:v>
                </c:pt>
                <c:pt idx="62">
                  <c:v>-0.1766984820429475</c:v>
                </c:pt>
                <c:pt idx="63">
                  <c:v>-0.1283325040952796</c:v>
                </c:pt>
                <c:pt idx="64">
                  <c:v>-8.9033319049808823E-2</c:v>
                </c:pt>
                <c:pt idx="65">
                  <c:v>-5.7481339334850681E-2</c:v>
                </c:pt>
                <c:pt idx="66">
                  <c:v>-3.2461294453249842E-2</c:v>
                </c:pt>
                <c:pt idx="67">
                  <c:v>-1.2885490738399931E-2</c:v>
                </c:pt>
                <c:pt idx="68">
                  <c:v>2.1984628201276073E-3</c:v>
                </c:pt>
                <c:pt idx="69">
                  <c:v>1.3610146916716932E-2</c:v>
                </c:pt>
                <c:pt idx="70">
                  <c:v>2.2045179207402284E-2</c:v>
                </c:pt>
                <c:pt idx="71">
                  <c:v>2.8087307537802066E-2</c:v>
                </c:pt>
                <c:pt idx="72">
                  <c:v>3.2221873689295168E-2</c:v>
                </c:pt>
                <c:pt idx="73">
                  <c:v>3.4849217129236415E-2</c:v>
                </c:pt>
                <c:pt idx="74">
                  <c:v>3.6297311734660144E-2</c:v>
                </c:pt>
                <c:pt idx="75">
                  <c:v>3.683318935904252E-2</c:v>
                </c:pt>
                <c:pt idx="76">
                  <c:v>3.6673039396388385E-2</c:v>
                </c:pt>
                <c:pt idx="77">
                  <c:v>3.5990913123192504E-2</c:v>
                </c:pt>
                <c:pt idx="78">
                  <c:v>3.4926163073366601E-2</c:v>
                </c:pt>
                <c:pt idx="79">
                  <c:v>3.3589695778414745E-2</c:v>
                </c:pt>
                <c:pt idx="80">
                  <c:v>3.2069211819878804E-2</c:v>
                </c:pt>
                <c:pt idx="81">
                  <c:v>3.0433546618844544E-2</c:v>
                </c:pt>
                <c:pt idx="82">
                  <c:v>2.8736261922041265E-2</c:v>
                </c:pt>
                <c:pt idx="83">
                  <c:v>2.701859330640461E-2</c:v>
                </c:pt>
                <c:pt idx="84">
                  <c:v>2.5311869682102073E-2</c:v>
                </c:pt>
                <c:pt idx="85">
                  <c:v>2.3639488750412937E-2</c:v>
                </c:pt>
                <c:pt idx="86">
                  <c:v>2.2018523224383427E-2</c:v>
                </c:pt>
                <c:pt idx="87">
                  <c:v>2.0461030283233816E-2</c:v>
                </c:pt>
                <c:pt idx="88">
                  <c:v>1.8975111627017528E-2</c:v>
                </c:pt>
                <c:pt idx="89">
                  <c:v>1.756577073543359E-2</c:v>
                </c:pt>
                <c:pt idx="90">
                  <c:v>1.6235604161782366E-2</c:v>
                </c:pt>
                <c:pt idx="91">
                  <c:v>1.4985359415818815E-2</c:v>
                </c:pt>
                <c:pt idx="92">
                  <c:v>1.3814380838984144E-2</c:v>
                </c:pt>
                <c:pt idx="93">
                  <c:v>1.2720967187167923E-2</c:v>
                </c:pt>
                <c:pt idx="94">
                  <c:v>1.1702656359219214E-2</c:v>
                </c:pt>
                <c:pt idx="95">
                  <c:v>1.0756450531273651E-2</c:v>
                </c:pt>
                <c:pt idx="96">
                  <c:v>9.8789944011142775E-3</c:v>
                </c:pt>
                <c:pt idx="97">
                  <c:v>9.0667143033827165E-3</c:v>
                </c:pt>
                <c:pt idx="98">
                  <c:v>8.3159261808035748E-3</c:v>
                </c:pt>
                <c:pt idx="99">
                  <c:v>7.6229188607424688E-3</c:v>
                </c:pt>
                <c:pt idx="100">
                  <c:v>6.9840169557866061E-3</c:v>
                </c:pt>
                <c:pt idx="101">
                  <c:v>6.3956278100513924E-3</c:v>
                </c:pt>
                <c:pt idx="102">
                  <c:v>5.8542754970056215E-3</c:v>
                </c:pt>
                <c:pt idx="103">
                  <c:v>5.356624882998256E-3</c:v>
                </c:pt>
                <c:pt idx="104">
                  <c:v>4.8994973980374642E-3</c:v>
                </c:pt>
                <c:pt idx="105">
                  <c:v>4.4798807529320851E-3</c:v>
                </c:pt>
                <c:pt idx="106">
                  <c:v>4.0949336723005332E-3</c:v>
                </c:pt>
                <c:pt idx="107">
                  <c:v>3.7419868915943254E-3</c:v>
                </c:pt>
                <c:pt idx="108">
                  <c:v>3.4185413119843552E-3</c:v>
                </c:pt>
                <c:pt idx="109">
                  <c:v>3.1222640482622965E-3</c:v>
                </c:pt>
                <c:pt idx="110">
                  <c:v>2.8509829479497523E-3</c:v>
                </c:pt>
                <c:pt idx="111">
                  <c:v>2.6026800086168958E-3</c:v>
                </c:pt>
                <c:pt idx="112">
                  <c:v>2.3754840904450262E-3</c:v>
                </c:pt>
                <c:pt idx="113">
                  <c:v>2.1676632173119161E-3</c:v>
                </c:pt>
                <c:pt idx="114">
                  <c:v>1.977616640574326E-3</c:v>
                </c:pt>
                <c:pt idx="115">
                  <c:v>1.8038668868863613E-3</c:v>
                </c:pt>
                <c:pt idx="116">
                  <c:v>1.6450518882253457E-3</c:v>
                </c:pt>
                <c:pt idx="117">
                  <c:v>1.4999172971894383E-3</c:v>
                </c:pt>
                <c:pt idx="118">
                  <c:v>1.3673090633739059E-3</c:v>
                </c:pt>
                <c:pt idx="119">
                  <c:v>1.2461663114651E-3</c:v>
                </c:pt>
                <c:pt idx="120">
                  <c:v>1.1355145597810863E-3</c:v>
                </c:pt>
                <c:pt idx="121">
                  <c:v>1.0344592954818676E-3</c:v>
                </c:pt>
                <c:pt idx="122">
                  <c:v>9.4217991468036153E-4</c:v>
                </c:pt>
                <c:pt idx="123">
                  <c:v>8.5792403222174928E-4</c:v>
                </c:pt>
                <c:pt idx="124">
                  <c:v>7.8100215328047668E-4</c:v>
                </c:pt>
                <c:pt idx="125">
                  <c:v>7.1078270240116921E-4</c:v>
                </c:pt>
                <c:pt idx="126">
                  <c:v>6.4668739373046507E-4</c:v>
                </c:pt>
                <c:pt idx="127">
                  <c:v>5.8818692947576121E-4</c:v>
                </c:pt>
                <c:pt idx="128">
                  <c:v>5.3479701342395254E-4</c:v>
                </c:pt>
                <c:pt idx="129">
                  <c:v>4.8607466006341682E-4</c:v>
                </c:pt>
                <c:pt idx="130">
                  <c:v>4.4161478327151764E-4</c:v>
                </c:pt>
                <c:pt idx="131">
                  <c:v>4.0104704903718569E-4</c:v>
                </c:pt>
                <c:pt idx="132">
                  <c:v>3.6403297272076301E-4</c:v>
                </c:pt>
                <c:pt idx="133">
                  <c:v>3.3026324731130828E-4</c:v>
                </c:pt>
                <c:pt idx="134">
                  <c:v>2.994552847593306E-4</c:v>
                </c:pt>
                <c:pt idx="135">
                  <c:v>2.7135095649523752E-4</c:v>
                </c:pt>
                <c:pt idx="136">
                  <c:v>2.457145179975677E-4</c:v>
                </c:pt>
                <c:pt idx="137">
                  <c:v>2.223307044613802E-4</c:v>
                </c:pt>
                <c:pt idx="138">
                  <c:v>2.0100298374415063E-4</c:v>
                </c:pt>
                <c:pt idx="139">
                  <c:v>1.8155195543939059E-4</c:v>
                </c:pt>
                <c:pt idx="140">
                  <c:v>1.6381388434463887E-4</c:v>
                </c:pt>
                <c:pt idx="141">
                  <c:v>1.476393577916617E-4</c:v>
                </c:pt>
                <c:pt idx="142">
                  <c:v>1.3289205720770736E-4</c:v>
                </c:pt>
                <c:pt idx="143">
                  <c:v>1.1944763477131091E-4</c:v>
                </c:pt>
                <c:pt idx="144">
                  <c:v>1.0719268686456115E-4</c:v>
                </c:pt>
                <c:pt idx="145">
                  <c:v>9.6023816567489216E-5</c:v>
                </c:pt>
                <c:pt idx="146">
                  <c:v>8.584677813668225E-5</c:v>
                </c:pt>
                <c:pt idx="147">
                  <c:v>7.6575697089595714E-5</c:v>
                </c:pt>
                <c:pt idx="148">
                  <c:v>6.8132359929497669E-5</c:v>
                </c:pt>
                <c:pt idx="149">
                  <c:v>6.0445568293285377E-5</c:v>
                </c:pt>
                <c:pt idx="150">
                  <c:v>5.3450552745240243E-5</c:v>
                </c:pt>
                <c:pt idx="151">
                  <c:v>4.7088442077469284E-5</c:v>
                </c:pt>
                <c:pt idx="152">
                  <c:v>4.1305784492148405E-5</c:v>
                </c:pt>
                <c:pt idx="153">
                  <c:v>3.6054117684366569E-5</c:v>
                </c:pt>
                <c:pt idx="154">
                  <c:v>3.1289585463061262E-5</c:v>
                </c:pt>
                <c:pt idx="155">
                  <c:v>2.6972599328302764E-5</c:v>
                </c:pt>
                <c:pt idx="156">
                  <c:v>2.3067544207865212E-5</c:v>
                </c:pt>
                <c:pt idx="157">
                  <c:v>1.9542528720694031E-5</c:v>
                </c:pt>
                <c:pt idx="158">
                  <c:v>1.6369181547807687E-5</c:v>
                </c:pt>
                <c:pt idx="159">
                  <c:v>1.3522497336729786E-5</c:v>
                </c:pt>
                <c:pt idx="160">
                  <c:v>1.0980737875938695E-5</c:v>
                </c:pt>
                <c:pt idx="161">
                  <c:v>8.7253976257787982E-6</c:v>
                </c:pt>
                <c:pt idx="162">
                  <c:v>6.7412473421644454E-6</c:v>
                </c:pt>
                <c:pt idx="163">
                  <c:v>5.0164763779720867E-6</c:v>
                </c:pt>
                <c:pt idx="164">
                  <c:v>3.5429645131621476E-6</c:v>
                </c:pt>
                <c:pt idx="165">
                  <c:v>2.3167295648934358E-6</c:v>
                </c:pt>
                <c:pt idx="166">
                  <c:v>1.3386212430486068E-6</c:v>
                </c:pt>
                <c:pt idx="167">
                  <c:v>6.1537002145287004E-7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8-433B-9346-4D5A92F014C5}"/>
            </c:ext>
          </c:extLst>
        </c:ser>
        <c:ser>
          <c:idx val="1"/>
          <c:order val="1"/>
          <c:tx>
            <c:strRef>
              <c:f>NasalEQ!$AJ$3</c:f>
              <c:strCache>
                <c:ptCount val="1"/>
                <c:pt idx="0">
                  <c:v>MID BAND 1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NasalEQ!$AH$4:$AH$171</c:f>
              <c:numCache>
                <c:formatCode>#,##0_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NasalEQ!$AJ$4:$AJ$171</c:f>
              <c:numCache>
                <c:formatCode>#,##0.0000_ </c:formatCode>
                <c:ptCount val="168"/>
                <c:pt idx="0">
                  <c:v>2.0158340976894761E-3</c:v>
                </c:pt>
                <c:pt idx="2">
                  <c:v>2.4232684943676025E-3</c:v>
                </c:pt>
                <c:pt idx="3">
                  <c:v>2.6568742604653459E-3</c:v>
                </c:pt>
                <c:pt idx="4">
                  <c:v>2.9129801390360335E-3</c:v>
                </c:pt>
                <c:pt idx="5">
                  <c:v>3.1937492762193639E-3</c:v>
                </c:pt>
                <c:pt idx="6">
                  <c:v>3.501551976319071E-3</c:v>
                </c:pt>
                <c:pt idx="7">
                  <c:v>3.8389853772269112E-3</c:v>
                </c:pt>
                <c:pt idx="8">
                  <c:v>4.2088949592649803E-3</c:v>
                </c:pt>
                <c:pt idx="9">
                  <c:v>4.6143980674451766E-3</c:v>
                </c:pt>
                <c:pt idx="10">
                  <c:v>5.0589095897834481E-3</c:v>
                </c:pt>
                <c:pt idx="11">
                  <c:v>5.5461700315866452E-3</c:v>
                </c:pt>
                <c:pt idx="12">
                  <c:v>6.0802761476013182E-3</c:v>
                </c:pt>
                <c:pt idx="13">
                  <c:v>6.6657143836394324E-3</c:v>
                </c:pt>
                <c:pt idx="14">
                  <c:v>7.3073973576770201E-3</c:v>
                </c:pt>
                <c:pt idx="15">
                  <c:v>8.0107036419269709E-3</c:v>
                </c:pt>
                <c:pt idx="16">
                  <c:v>8.7815211010602856E-3</c:v>
                </c:pt>
                <c:pt idx="17">
                  <c:v>9.626294106600956E-3</c:v>
                </c:pt>
                <c:pt idx="18">
                  <c:v>1.055207491541304E-2</c:v>
                </c:pt>
                <c:pt idx="19">
                  <c:v>1.156657953968598E-2</c:v>
                </c:pt>
                <c:pt idx="20">
                  <c:v>1.2678248462200552E-2</c:v>
                </c:pt>
                <c:pt idx="21">
                  <c:v>1.3896312552151074E-2</c:v>
                </c:pt>
                <c:pt idx="22">
                  <c:v>1.5230864541096697E-2</c:v>
                </c:pt>
                <c:pt idx="23">
                  <c:v>1.669293645687411E-2</c:v>
                </c:pt>
                <c:pt idx="24">
                  <c:v>1.8294583404699243E-2</c:v>
                </c:pt>
                <c:pt idx="25">
                  <c:v>2.0048974070944765E-2</c:v>
                </c:pt>
                <c:pt idx="26">
                  <c:v>2.197048836220232E-2</c:v>
                </c:pt>
                <c:pt idx="27">
                  <c:v>2.4074822538721882E-2</c:v>
                </c:pt>
                <c:pt idx="28">
                  <c:v>2.6379102207230484E-2</c:v>
                </c:pt>
                <c:pt idx="29">
                  <c:v>2.8902003488361812E-2</c:v>
                </c:pt>
                <c:pt idx="30">
                  <c:v>3.1663882638971422E-2</c:v>
                </c:pt>
                <c:pt idx="31">
                  <c:v>3.4686914322912703E-2</c:v>
                </c:pt>
                <c:pt idx="32">
                  <c:v>3.7995238653165495E-2</c:v>
                </c:pt>
                <c:pt idx="33">
                  <c:v>4.1615116993346843E-2</c:v>
                </c:pt>
                <c:pt idx="34">
                  <c:v>4.5575096379586094E-2</c:v>
                </c:pt>
                <c:pt idx="35">
                  <c:v>4.9906182199280426E-2</c:v>
                </c:pt>
                <c:pt idx="36">
                  <c:v>5.4642018580261062E-2</c:v>
                </c:pt>
                <c:pt idx="37">
                  <c:v>5.9819075624918047E-2</c:v>
                </c:pt>
                <c:pt idx="38">
                  <c:v>6.5476842278967162E-2</c:v>
                </c:pt>
                <c:pt idx="39">
                  <c:v>7.1658023255307457E-2</c:v>
                </c:pt>
                <c:pt idx="40">
                  <c:v>7.8408737905969458E-2</c:v>
                </c:pt>
                <c:pt idx="41">
                  <c:v>8.5778718368088869E-2</c:v>
                </c:pt>
                <c:pt idx="42">
                  <c:v>9.3821503688285374E-2</c:v>
                </c:pt>
                <c:pt idx="43">
                  <c:v>0.10259462580802391</c:v>
                </c:pt>
                <c:pt idx="44">
                  <c:v>0.11215978247255683</c:v>
                </c:pt>
                <c:pt idx="45">
                  <c:v>0.12258299111480245</c:v>
                </c:pt>
                <c:pt idx="46">
                  <c:v>0.13393471669440249</c:v>
                </c:pt>
                <c:pt idx="47">
                  <c:v>0.14628996530409188</c:v>
                </c:pt>
                <c:pt idx="48">
                  <c:v>0.15972833402723899</c:v>
                </c:pt>
                <c:pt idx="49">
                  <c:v>0.17433400625913098</c:v>
                </c:pt>
                <c:pt idx="50">
                  <c:v>0.1901956802912127</c:v>
                </c:pt>
                <c:pt idx="51">
                  <c:v>0.20740641762678791</c:v>
                </c:pt>
                <c:pt idx="52">
                  <c:v>0.22606339623825025</c:v>
                </c:pt>
                <c:pt idx="53">
                  <c:v>0.2462675528802567</c:v>
                </c:pt>
                <c:pt idx="54">
                  <c:v>0.26812309778184101</c:v>
                </c:pt>
                <c:pt idx="55">
                  <c:v>0.29173688461746167</c:v>
                </c:pt>
                <c:pt idx="56">
                  <c:v>0.31721761883721505</c:v>
                </c:pt>
                <c:pt idx="57">
                  <c:v>0.3446748883168046</c:v>
                </c:pt>
                <c:pt idx="58">
                  <c:v>0.37421800207959205</c:v>
                </c:pt>
                <c:pt idx="59">
                  <c:v>0.40595462575752772</c:v>
                </c:pt>
                <c:pt idx="60">
                  <c:v>0.4399892066128761</c:v>
                </c:pt>
                <c:pt idx="61">
                  <c:v>0.47642118655550514</c:v>
                </c:pt>
                <c:pt idx="62">
                  <c:v>0.51534300869020155</c:v>
                </c:pt>
                <c:pt idx="63">
                  <c:v>0.55683793163129192</c:v>
                </c:pt>
                <c:pt idx="64">
                  <c:v>0.60097767594117002</c:v>
                </c:pt>
                <c:pt idx="65">
                  <c:v>0.64781993847147379</c:v>
                </c:pt>
                <c:pt idx="66">
                  <c:v>0.69740582266959239</c:v>
                </c:pt>
                <c:pt idx="67">
                  <c:v>0.74975724557130519</c:v>
                </c:pt>
                <c:pt idx="68">
                  <c:v>0.80487439449077547</c:v>
                </c:pt>
                <c:pt idx="69">
                  <c:v>0.86273331746148696</c:v>
                </c:pt>
                <c:pt idx="70">
                  <c:v>0.9232837403228451</c:v>
                </c:pt>
                <c:pt idx="71">
                  <c:v>0.98644720888726511</c:v>
                </c:pt>
                <c:pt idx="72">
                  <c:v>1.0521156558789904</c:v>
                </c:pt>
                <c:pt idx="73">
                  <c:v>1.120150488407659</c:v>
                </c:pt>
                <c:pt idx="74">
                  <c:v>1.1903822819771728</c:v>
                </c:pt>
                <c:pt idx="75">
                  <c:v>1.2626111512449754</c:v>
                </c:pt>
                <c:pt idx="76">
                  <c:v>1.336607845967019</c:v>
                </c:pt>
                <c:pt idx="77">
                  <c:v>1.4121155936915988</c:v>
                </c:pt>
                <c:pt idx="78">
                  <c:v>1.4888526798830395</c:v>
                </c:pt>
                <c:pt idx="79">
                  <c:v>1.5665157230073412</c:v>
                </c:pt>
                <c:pt idx="80">
                  <c:v>1.6447835688281787</c:v>
                </c:pt>
                <c:pt idx="81">
                  <c:v>1.7233216968885863</c:v>
                </c:pt>
                <c:pt idx="82">
                  <c:v>1.8017870053001814</c:v>
                </c:pt>
                <c:pt idx="83">
                  <c:v>1.8798328194321914</c:v>
                </c:pt>
                <c:pt idx="84">
                  <c:v>1.9571139575600547</c:v>
                </c:pt>
                <c:pt idx="85">
                  <c:v>2.0332916830437959</c:v>
                </c:pt>
                <c:pt idx="86">
                  <c:v>2.1080383782903098</c:v>
                </c:pt>
                <c:pt idx="87">
                  <c:v>2.1810417903749411</c:v>
                </c:pt>
                <c:pt idx="88">
                  <c:v>2.252008720458933</c:v>
                </c:pt>
                <c:pt idx="89">
                  <c:v>2.3206680573450811</c:v>
                </c:pt>
                <c:pt idx="90">
                  <c:v>2.3867730876558984</c:v>
                </c:pt>
                <c:pt idx="91">
                  <c:v>2.4501030488417519</c:v>
                </c:pt>
                <c:pt idx="92">
                  <c:v>2.5104639242767774</c:v>
                </c:pt>
                <c:pt idx="93">
                  <c:v>2.5676885102141478</c:v>
                </c:pt>
                <c:pt idx="94">
                  <c:v>2.6216358106060706</c:v>
                </c:pt>
                <c:pt idx="95">
                  <c:v>2.6721898367220569</c:v>
                </c:pt>
                <c:pt idx="96">
                  <c:v>2.7192579035866018</c:v>
                </c:pt>
                <c:pt idx="97">
                  <c:v>2.7627685243040827</c:v>
                </c:pt>
                <c:pt idx="98">
                  <c:v>2.8026690068626152</c:v>
                </c:pt>
                <c:pt idx="99">
                  <c:v>2.8389228565960858</c:v>
                </c:pt>
                <c:pt idx="100">
                  <c:v>2.8715070821559934</c:v>
                </c:pt>
                <c:pt idx="101">
                  <c:v>2.9004094945565879</c:v>
                </c:pt>
                <c:pt idx="102">
                  <c:v>2.9256260786889596</c:v>
                </c:pt>
                <c:pt idx="103">
                  <c:v>2.9471585056292984</c:v>
                </c:pt>
                <c:pt idx="104">
                  <c:v>2.9650118428171934</c:v>
                </c:pt>
                <c:pt idx="105">
                  <c:v>2.9791925085078304</c:v>
                </c:pt>
                <c:pt idx="106">
                  <c:v>2.989706507144021</c:v>
                </c:pt>
                <c:pt idx="107">
                  <c:v>2.9965579737819201</c:v>
                </c:pt>
                <c:pt idx="108">
                  <c:v>2.9997480484937364</c:v>
                </c:pt>
                <c:pt idx="109">
                  <c:v>2.9992740956805575</c:v>
                </c:pt>
                <c:pt idx="110">
                  <c:v>2.9951292783309253</c:v>
                </c:pt>
                <c:pt idx="111">
                  <c:v>2.9873024931136833</c:v>
                </c:pt>
                <c:pt idx="112">
                  <c:v>2.9757786685107805</c:v>
                </c:pt>
                <c:pt idx="113">
                  <c:v>2.960539424574105</c:v>
                </c:pt>
                <c:pt idx="114">
                  <c:v>2.941564088963236</c:v>
                </c:pt>
                <c:pt idx="115">
                  <c:v>2.9188310593179834</c:v>
                </c:pt>
                <c:pt idx="116">
                  <c:v>2.8923194964229415</c:v>
                </c:pt>
                <c:pt idx="117">
                  <c:v>2.8620113258027398</c:v>
                </c:pt>
                <c:pt idx="118">
                  <c:v>2.827893517189239</c:v>
                </c:pt>
                <c:pt idx="119">
                  <c:v>2.789960601746567</c:v>
                </c:pt>
                <c:pt idx="120">
                  <c:v>2.7482173761608846</c:v>
                </c:pt>
                <c:pt idx="121">
                  <c:v>2.7026817310706832</c:v>
                </c:pt>
                <c:pt idx="122">
                  <c:v>2.6533875293362712</c:v>
                </c:pt>
                <c:pt idx="123">
                  <c:v>2.6003874480840423</c:v>
                </c:pt>
                <c:pt idx="124">
                  <c:v>2.5437556881847079</c:v>
                </c:pt>
                <c:pt idx="125">
                  <c:v>2.4835904468798189</c:v>
                </c:pt>
                <c:pt idx="126">
                  <c:v>2.4200160447190471</c:v>
                </c:pt>
                <c:pt idx="127">
                  <c:v>2.3531845978629602</c:v>
                </c:pt>
                <c:pt idx="128">
                  <c:v>2.2832771320257503</c:v>
                </c:pt>
                <c:pt idx="129">
                  <c:v>2.2105040455058775</c:v>
                </c:pt>
                <c:pt idx="130">
                  <c:v>2.1351048461257562</c:v>
                </c:pt>
                <c:pt idx="131">
                  <c:v>2.0573471102502587</c:v>
                </c:pt>
                <c:pt idx="132">
                  <c:v>1.9775246406273805</c:v>
                </c:pt>
                <c:pt idx="133">
                  <c:v>1.8959548323250544</c:v>
                </c:pt>
                <c:pt idx="134">
                  <c:v>1.8129752907750973</c:v>
                </c:pt>
                <c:pt idx="135">
                  <c:v>1.7289397807811144</c:v>
                </c:pt>
                <c:pt idx="136">
                  <c:v>1.6442136180073059</c:v>
                </c:pt>
                <c:pt idx="137">
                  <c:v>1.5591686426610334</c:v>
                </c:pt>
                <c:pt idx="138">
                  <c:v>1.4741779367604579</c:v>
                </c:pt>
                <c:pt idx="139">
                  <c:v>1.3896104599197066</c:v>
                </c:pt>
                <c:pt idx="140">
                  <c:v>1.3058257829665811</c:v>
                </c:pt>
                <c:pt idx="141">
                  <c:v>1.2231690936163893</c:v>
                </c:pt>
                <c:pt idx="142">
                  <c:v>1.1419666342864632</c:v>
                </c:pt>
                <c:pt idx="143">
                  <c:v>1.062521710073177</c:v>
                </c:pt>
                <c:pt idx="144">
                  <c:v>0.98511137663484916</c:v>
                </c:pt>
                <c:pt idx="145">
                  <c:v>0.90998388535000585</c:v>
                </c:pt>
                <c:pt idx="146">
                  <c:v>0.83735692897844649</c:v>
                </c:pt>
                <c:pt idx="147">
                  <c:v>0.76741669746322572</c:v>
                </c:pt>
                <c:pt idx="148">
                  <c:v>0.70031772259329128</c:v>
                </c:pt>
                <c:pt idx="149">
                  <c:v>0.63618346375689516</c:v>
                </c:pt>
                <c:pt idx="150">
                  <c:v>0.5751075662512446</c:v>
                </c:pt>
                <c:pt idx="151">
                  <c:v>0.51715570936615141</c:v>
                </c:pt>
                <c:pt idx="152">
                  <c:v>0.46236795403778264</c:v>
                </c:pt>
                <c:pt idx="153">
                  <c:v>0.41076149917141153</c:v>
                </c:pt>
                <c:pt idx="154">
                  <c:v>0.36233376136179946</c:v>
                </c:pt>
                <c:pt idx="155">
                  <c:v>0.31706570414721003</c:v>
                </c:pt>
                <c:pt idx="156">
                  <c:v>0.2749253595788263</c:v>
                </c:pt>
                <c:pt idx="157">
                  <c:v>0.23587150641848137</c:v>
                </c:pt>
                <c:pt idx="158">
                  <c:v>0.19985749571944306</c:v>
                </c:pt>
                <c:pt idx="159">
                  <c:v>0.16683524652667564</c:v>
                </c:pt>
                <c:pt idx="160">
                  <c:v>0.1367594734742151</c:v>
                </c:pt>
                <c:pt idx="161">
                  <c:v>0.10959225697850378</c:v>
                </c:pt>
                <c:pt idx="162">
                  <c:v>8.5308130270087754E-2</c:v>
                </c:pt>
                <c:pt idx="163">
                  <c:v>6.389994333924251E-2</c:v>
                </c:pt>
                <c:pt idx="164">
                  <c:v>4.5385884238044516E-2</c:v>
                </c:pt>
                <c:pt idx="165">
                  <c:v>2.9818212699562769E-2</c:v>
                </c:pt>
                <c:pt idx="166">
                  <c:v>1.7294521504085909E-2</c:v>
                </c:pt>
                <c:pt idx="167">
                  <c:v>7.9727398595558704E-3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88-433B-9346-4D5A92F014C5}"/>
            </c:ext>
          </c:extLst>
        </c:ser>
        <c:ser>
          <c:idx val="2"/>
          <c:order val="2"/>
          <c:tx>
            <c:strRef>
              <c:f>NasalEQ!$AK$3</c:f>
              <c:strCache>
                <c:ptCount val="1"/>
                <c:pt idx="0">
                  <c:v>MID BAN2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NasalEQ!$AH$4:$AH$171</c:f>
              <c:numCache>
                <c:formatCode>#,##0_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NasalEQ!$AK$4:$AK$171</c:f>
              <c:numCache>
                <c:formatCode>#,##0.0000_ </c:formatCode>
                <c:ptCount val="168"/>
                <c:pt idx="0">
                  <c:v>2.6134253244628036</c:v>
                </c:pt>
                <c:pt idx="2">
                  <c:v>2.9426747528971449</c:v>
                </c:pt>
                <c:pt idx="3">
                  <c:v>3.1144728521382343</c:v>
                </c:pt>
                <c:pt idx="4">
                  <c:v>3.2905082727360897</c:v>
                </c:pt>
                <c:pt idx="5">
                  <c:v>3.4703167067612322</c:v>
                </c:pt>
                <c:pt idx="6">
                  <c:v>3.6533940291907605</c:v>
                </c:pt>
                <c:pt idx="7">
                  <c:v>3.839201049310085</c:v>
                </c:pt>
                <c:pt idx="8">
                  <c:v>4.0271689075853132</c:v>
                </c:pt>
                <c:pt idx="9">
                  <c:v>4.2167050178289669</c:v>
                </c:pt>
                <c:pt idx="10">
                  <c:v>4.4071994436005077</c:v>
                </c:pt>
                <c:pt idx="11">
                  <c:v>4.5980315935517986</c:v>
                </c:pt>
                <c:pt idx="12">
                  <c:v>4.7885771108677027</c:v>
                </c:pt>
                <c:pt idx="13">
                  <c:v>4.9782148317702433</c:v>
                </c:pt>
                <c:pt idx="14">
                  <c:v>5.1663336853874213</c:v>
                </c:pt>
                <c:pt idx="15">
                  <c:v>5.3523394093505248</c:v>
                </c:pt>
                <c:pt idx="16">
                  <c:v>5.535660957477945</c:v>
                </c:pt>
                <c:pt idx="17">
                  <c:v>5.7157564815217068</c:v>
                </c:pt>
                <c:pt idx="18">
                  <c:v>5.8921187767026382</c:v>
                </c:pt>
                <c:pt idx="19">
                  <c:v>6.0642800897746874</c:v>
                </c:pt>
                <c:pt idx="20">
                  <c:v>6.2318162046566661</c:v>
                </c:pt>
                <c:pt idx="21">
                  <c:v>6.3943497333098689</c:v>
                </c:pt>
                <c:pt idx="22">
                  <c:v>6.5515525638400991</c:v>
                </c:pt>
                <c:pt idx="23">
                  <c:v>6.7031474344803064</c:v>
                </c:pt>
                <c:pt idx="24">
                  <c:v>6.8489086295248907</c:v>
                </c:pt>
                <c:pt idx="25">
                  <c:v>6.9886618156479319</c:v>
                </c:pt>
                <c:pt idx="26">
                  <c:v>7.1222830598640732</c:v>
                </c:pt>
                <c:pt idx="27">
                  <c:v>7.2496970954253328</c:v>
                </c:pt>
                <c:pt idx="28">
                  <c:v>7.3708749147753894</c:v>
                </c:pt>
                <c:pt idx="29">
                  <c:v>7.4858307911298025</c:v>
                </c:pt>
                <c:pt idx="30">
                  <c:v>7.5946188340591423</c:v>
                </c:pt>
                <c:pt idx="31">
                  <c:v>7.6973291949643476</c:v>
                </c:pt>
                <c:pt idx="32">
                  <c:v>7.7940840359414647</c:v>
                </c:pt>
                <c:pt idx="33">
                  <c:v>7.88503337334447</c:v>
                </c:pt>
                <c:pt idx="34">
                  <c:v>7.9703509000314368</c:v>
                </c:pt>
                <c:pt idx="35">
                  <c:v>8.0502298779171557</c:v>
                </c:pt>
                <c:pt idx="36">
                  <c:v>8.1248791814641699</c:v>
                </c:pt>
                <c:pt idx="37">
                  <c:v>8.1945195565774842</c:v>
                </c:pt>
                <c:pt idx="38">
                  <c:v>8.2593801458791791</c:v>
                </c:pt>
                <c:pt idx="39">
                  <c:v>8.3196953169873016</c:v>
                </c:pt>
                <c:pt idx="40">
                  <c:v>8.3757018150131959</c:v>
                </c:pt>
                <c:pt idx="41">
                  <c:v>8.4276362515532401</c:v>
                </c:pt>
                <c:pt idx="42">
                  <c:v>8.4757329285332705</c:v>
                </c:pt>
                <c:pt idx="43">
                  <c:v>8.5202219894807012</c:v>
                </c:pt>
                <c:pt idx="44">
                  <c:v>8.5613278817524012</c:v>
                </c:pt>
                <c:pt idx="45">
                  <c:v>8.5992681101844326</c:v>
                </c:pt>
                <c:pt idx="46">
                  <c:v>8.6342522571756817</c:v>
                </c:pt>
                <c:pt idx="47">
                  <c:v>8.6664812439127239</c:v>
                </c:pt>
                <c:pt idx="48">
                  <c:v>8.6961468053930897</c:v>
                </c:pt>
                <c:pt idx="49">
                  <c:v>8.7234311526822754</c:v>
                </c:pt>
                <c:pt idx="50">
                  <c:v>8.7485067961706324</c:v>
                </c:pt>
                <c:pt idx="51">
                  <c:v>8.7715365055954013</c:v>
                </c:pt>
                <c:pt idx="52">
                  <c:v>8.7926733837150248</c:v>
                </c:pt>
                <c:pt idx="53">
                  <c:v>8.8120610331782405</c:v>
                </c:pt>
                <c:pt idx="54">
                  <c:v>8.8298337976648984</c:v>
                </c:pt>
                <c:pt idx="55">
                  <c:v>8.8461170609213013</c:v>
                </c:pt>
                <c:pt idx="56">
                  <c:v>8.8610275893333963</c:v>
                </c:pt>
                <c:pt idx="57">
                  <c:v>8.874673905495758</c:v>
                </c:pt>
                <c:pt idx="58">
                  <c:v>8.8871566821729271</c:v>
                </c:pt>
                <c:pt idx="59">
                  <c:v>8.8985691479240359</c:v>
                </c:pt>
                <c:pt idx="60">
                  <c:v>8.9089974968455561</c:v>
                </c:pt>
                <c:pt idx="61">
                  <c:v>8.9185212965023304</c:v>
                </c:pt>
                <c:pt idx="62">
                  <c:v>8.9272138891328225</c:v>
                </c:pt>
                <c:pt idx="63">
                  <c:v>8.935142782396202</c:v>
                </c:pt>
                <c:pt idx="64">
                  <c:v>8.9423700266591659</c:v>
                </c:pt>
                <c:pt idx="65">
                  <c:v>8.9489525766118145</c:v>
                </c:pt>
                <c:pt idx="66">
                  <c:v>8.9549426357441426</c:v>
                </c:pt>
                <c:pt idx="67">
                  <c:v>8.9603879824654769</c:v>
                </c:pt>
                <c:pt idx="68">
                  <c:v>8.96533227742575</c:v>
                </c:pt>
                <c:pt idx="69">
                  <c:v>8.9698153515482151</c:v>
                </c:pt>
                <c:pt idx="70">
                  <c:v>8.9738734749293574</c:v>
                </c:pt>
                <c:pt idx="71">
                  <c:v>8.9775396066756734</c:v>
                </c:pt>
                <c:pt idx="72">
                  <c:v>8.9808436260820663</c:v>
                </c:pt>
                <c:pt idx="73">
                  <c:v>8.983812545595768</c:v>
                </c:pt>
                <c:pt idx="74">
                  <c:v>8.9864707061097953</c:v>
                </c:pt>
                <c:pt idx="75">
                  <c:v>8.9888399551795413</c:v>
                </c:pt>
                <c:pt idx="76">
                  <c:v>8.9909398087716532</c:v>
                </c:pt>
                <c:pt idx="77">
                  <c:v>8.9927875971734554</c:v>
                </c:pt>
                <c:pt idx="78">
                  <c:v>8.9943985956599786</c:v>
                </c:pt>
                <c:pt idx="79">
                  <c:v>8.9957861405003179</c:v>
                </c:pt>
                <c:pt idx="80">
                  <c:v>8.9969617308582492</c:v>
                </c:pt>
                <c:pt idx="81">
                  <c:v>8.9979351170596029</c:v>
                </c:pt>
                <c:pt idx="82">
                  <c:v>8.9987143757053083</c:v>
                </c:pt>
                <c:pt idx="83">
                  <c:v>8.9993059719848656</c:v>
                </c:pt>
                <c:pt idx="84">
                  <c:v>8.9997148095312678</c:v>
                </c:pt>
                <c:pt idx="85">
                  <c:v>8.9999442680790054</c:v>
                </c:pt>
                <c:pt idx="86">
                  <c:v>8.999996229100784</c:v>
                </c:pt>
                <c:pt idx="87">
                  <c:v>8.9998710895474581</c:v>
                </c:pt>
                <c:pt idx="88">
                  <c:v>8.9995677637347899</c:v>
                </c:pt>
                <c:pt idx="89">
                  <c:v>8.9990836733414135</c:v>
                </c:pt>
                <c:pt idx="90">
                  <c:v>8.9984147254099316</c:v>
                </c:pt>
                <c:pt idx="91">
                  <c:v>8.9975552781537971</c:v>
                </c:pt>
                <c:pt idx="92">
                  <c:v>8.9964980943082011</c:v>
                </c:pt>
                <c:pt idx="93">
                  <c:v>8.9952342816642474</c:v>
                </c:pt>
                <c:pt idx="94">
                  <c:v>8.9937532203438462</c:v>
                </c:pt>
                <c:pt idx="95">
                  <c:v>8.9920424762960831</c:v>
                </c:pt>
                <c:pt idx="96">
                  <c:v>8.9900877003998421</c:v>
                </c:pt>
                <c:pt idx="97">
                  <c:v>8.9878725124628289</c:v>
                </c:pt>
                <c:pt idx="98">
                  <c:v>8.9853783693320377</c:v>
                </c:pt>
                <c:pt idx="99">
                  <c:v>8.9825844162246895</c:v>
                </c:pt>
                <c:pt idx="100">
                  <c:v>8.9794673203058899</c:v>
                </c:pt>
                <c:pt idx="101">
                  <c:v>8.9760010854456933</c:v>
                </c:pt>
                <c:pt idx="102">
                  <c:v>8.9721568469956043</c:v>
                </c:pt>
                <c:pt idx="103">
                  <c:v>8.9679026453469728</c:v>
                </c:pt>
                <c:pt idx="104">
                  <c:v>8.9632031769409526</c:v>
                </c:pt>
                <c:pt idx="105">
                  <c:v>8.9580195213304865</c:v>
                </c:pt>
                <c:pt idx="106">
                  <c:v>8.9523088428279891</c:v>
                </c:pt>
                <c:pt idx="107">
                  <c:v>8.946024065213642</c:v>
                </c:pt>
                <c:pt idx="108">
                  <c:v>8.9391135179449979</c:v>
                </c:pt>
                <c:pt idx="109">
                  <c:v>8.9315205522849528</c:v>
                </c:pt>
                <c:pt idx="110">
                  <c:v>8.9231831257758536</c:v>
                </c:pt>
                <c:pt idx="111">
                  <c:v>8.9140333535219458</c:v>
                </c:pt>
                <c:pt idx="112">
                  <c:v>8.9039970248185121</c:v>
                </c:pt>
                <c:pt idx="113">
                  <c:v>8.8929930837906941</c:v>
                </c:pt>
                <c:pt idx="114">
                  <c:v>8.8809330728802358</c:v>
                </c:pt>
                <c:pt idx="115">
                  <c:v>8.8677205382635904</c:v>
                </c:pt>
                <c:pt idx="116">
                  <c:v>8.8532503966046647</c:v>
                </c:pt>
                <c:pt idx="117">
                  <c:v>8.837408262956064</c:v>
                </c:pt>
                <c:pt idx="118">
                  <c:v>8.8200697401328192</c:v>
                </c:pt>
                <c:pt idx="119">
                  <c:v>8.8010996705107107</c:v>
                </c:pt>
                <c:pt idx="120">
                  <c:v>8.78035135195476</c:v>
                </c:pt>
                <c:pt idx="121">
                  <c:v>8.7576657204793644</c:v>
                </c:pt>
                <c:pt idx="122">
                  <c:v>8.7328705032859215</c:v>
                </c:pt>
                <c:pt idx="123">
                  <c:v>8.7057793470287894</c:v>
                </c:pt>
                <c:pt idx="124">
                  <c:v>8.6761909275248463</c:v>
                </c:pt>
                <c:pt idx="125">
                  <c:v>8.6438880486458629</c:v>
                </c:pt>
                <c:pt idx="126">
                  <c:v>8.6086367398044317</c:v>
                </c:pt>
                <c:pt idx="127">
                  <c:v>8.5701853632422633</c:v>
                </c:pt>
                <c:pt idx="128">
                  <c:v>8.5282637442202045</c:v>
                </c:pt>
                <c:pt idx="129">
                  <c:v>8.482582339145889</c:v>
                </c:pt>
                <c:pt idx="130">
                  <c:v>8.4328314585907336</c:v>
                </c:pt>
                <c:pt idx="131">
                  <c:v>8.3786805639655366</c:v>
                </c:pt>
                <c:pt idx="132">
                  <c:v>8.3197776582426979</c:v>
                </c:pt>
                <c:pt idx="133">
                  <c:v>8.2557487924280952</c:v>
                </c:pt>
                <c:pt idx="134">
                  <c:v>8.1861977103795809</c:v>
                </c:pt>
                <c:pt idx="135">
                  <c:v>8.1107056549367318</c:v>
                </c:pt>
                <c:pt idx="136">
                  <c:v>8.0288313580840516</c:v>
                </c:pt>
                <c:pt idx="137">
                  <c:v>7.9401112369878968</c:v>
                </c:pt>
                <c:pt idx="138">
                  <c:v>7.8440598162841244</c:v>
                </c:pt>
                <c:pt idx="139">
                  <c:v>7.7401703951480378</c:v>
                </c:pt>
                <c:pt idx="140">
                  <c:v>7.6279159758562116</c:v>
                </c:pt>
                <c:pt idx="141">
                  <c:v>7.5067504694510498</c:v>
                </c:pt>
                <c:pt idx="142">
                  <c:v>7.3761101948515027</c:v>
                </c:pt>
                <c:pt idx="143">
                  <c:v>7.2354156919804922</c:v>
                </c:pt>
                <c:pt idx="144">
                  <c:v>7.0840738796169411</c:v>
                </c:pt>
                <c:pt idx="145">
                  <c:v>6.9214806081581219</c:v>
                </c:pt>
                <c:pt idx="146">
                  <c:v>6.747023691106687</c:v>
                </c:pt>
                <c:pt idx="147">
                  <c:v>6.5600865535774435</c:v>
                </c:pt>
                <c:pt idx="148">
                  <c:v>6.3600527207811908</c:v>
                </c:pt>
                <c:pt idx="149">
                  <c:v>6.1463114973043442</c:v>
                </c:pt>
                <c:pt idx="150">
                  <c:v>5.918265377309023</c:v>
                </c:pt>
                <c:pt idx="151">
                  <c:v>5.6753400021944644</c:v>
                </c:pt>
                <c:pt idx="152">
                  <c:v>5.4169978819472577</c:v>
                </c:pt>
                <c:pt idx="153">
                  <c:v>5.1427576701219424</c:v>
                </c:pt>
                <c:pt idx="154">
                  <c:v>4.8522216005808474</c:v>
                </c:pt>
                <c:pt idx="155">
                  <c:v>4.5451148522212232</c:v>
                </c:pt>
                <c:pt idx="156">
                  <c:v>4.2213422294148506</c:v>
                </c:pt>
                <c:pt idx="157">
                  <c:v>3.8810697766048072</c:v>
                </c:pt>
                <c:pt idx="158">
                  <c:v>3.5248419239710933</c:v>
                </c:pt>
                <c:pt idx="159">
                  <c:v>3.1537485320836787</c:v>
                </c:pt>
                <c:pt idx="160">
                  <c:v>2.7696605085892836</c:v>
                </c:pt>
                <c:pt idx="161">
                  <c:v>2.3755564939056599</c:v>
                </c:pt>
                <c:pt idx="162">
                  <c:v>1.9759637971986412</c:v>
                </c:pt>
                <c:pt idx="163">
                  <c:v>1.577528498106249</c:v>
                </c:pt>
                <c:pt idx="164">
                  <c:v>1.1897014676054987</c:v>
                </c:pt>
                <c:pt idx="165">
                  <c:v>0.82546198937392101</c:v>
                </c:pt>
                <c:pt idx="166">
                  <c:v>0.50188077318946878</c:v>
                </c:pt>
                <c:pt idx="167">
                  <c:v>0.24015236938087192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88-433B-9346-4D5A92F014C5}"/>
            </c:ext>
          </c:extLst>
        </c:ser>
        <c:ser>
          <c:idx val="5"/>
          <c:order val="3"/>
          <c:tx>
            <c:v>MID BAND 3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NasalEQ!$AH$4:$AH$171</c:f>
              <c:numCache>
                <c:formatCode>#,##0_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NasalEQ!$AL$4:$AL$171</c:f>
              <c:numCache>
                <c:formatCode>#,##0.0000_ </c:formatCode>
                <c:ptCount val="168"/>
                <c:pt idx="0">
                  <c:v>3.7505851408194254E-3</c:v>
                </c:pt>
                <c:pt idx="2">
                  <c:v>4.5086327211631997E-3</c:v>
                </c:pt>
                <c:pt idx="3">
                  <c:v>4.9432639172899842E-3</c:v>
                </c:pt>
                <c:pt idx="4">
                  <c:v>5.4197561096441761E-3</c:v>
                </c:pt>
                <c:pt idx="5">
                  <c:v>5.9421335457898435E-3</c:v>
                </c:pt>
                <c:pt idx="6">
                  <c:v>6.5148058150412969E-3</c:v>
                </c:pt>
                <c:pt idx="7">
                  <c:v>7.1426044396448929E-3</c:v>
                </c:pt>
                <c:pt idx="8">
                  <c:v>7.8308228774881476E-3</c:v>
                </c:pt>
                <c:pt idx="9">
                  <c:v>8.5852602431882689E-3</c:v>
                </c:pt>
                <c:pt idx="10">
                  <c:v>9.4122690785808216E-3</c:v>
                </c:pt>
                <c:pt idx="11">
                  <c:v>1.031880752633535E-2</c:v>
                </c:pt>
                <c:pt idx="12">
                  <c:v>1.1312496294996106E-2</c:v>
                </c:pt>
                <c:pt idx="13">
                  <c:v>1.2401680825036532E-2</c:v>
                </c:pt>
                <c:pt idx="14">
                  <c:v>1.3595499103630945E-2</c:v>
                </c:pt>
                <c:pt idx="15">
                  <c:v>1.4903955598272112E-2</c:v>
                </c:pt>
                <c:pt idx="16">
                  <c:v>1.6338001821054701E-2</c:v>
                </c:pt>
                <c:pt idx="17">
                  <c:v>1.7909624059317883E-2</c:v>
                </c:pt>
                <c:pt idx="18">
                  <c:v>1.9631938847980531E-2</c:v>
                </c:pt>
                <c:pt idx="19">
                  <c:v>2.1519296784142262E-2</c:v>
                </c:pt>
                <c:pt idx="20">
                  <c:v>2.35873953225103E-2</c:v>
                </c:pt>
                <c:pt idx="21">
                  <c:v>2.5853401209337608E-2</c:v>
                </c:pt>
                <c:pt idx="22">
                  <c:v>2.8336083248902518E-2</c:v>
                </c:pt>
                <c:pt idx="23">
                  <c:v>3.1055956103013746E-2</c:v>
                </c:pt>
                <c:pt idx="24">
                  <c:v>3.4035435849709264E-2</c:v>
                </c:pt>
                <c:pt idx="25">
                  <c:v>3.7299008022874253E-2</c:v>
                </c:pt>
                <c:pt idx="26">
                  <c:v>4.087340885109611E-2</c:v>
                </c:pt>
                <c:pt idx="27">
                  <c:v>4.4787820394219462E-2</c:v>
                </c:pt>
                <c:pt idx="28">
                  <c:v>4.9074080230020592E-2</c:v>
                </c:pt>
                <c:pt idx="29">
                  <c:v>5.3766906289942726E-2</c:v>
                </c:pt>
                <c:pt idx="30">
                  <c:v>5.8904137345001634E-2</c:v>
                </c:pt>
                <c:pt idx="31">
                  <c:v>6.4526989525838394E-2</c:v>
                </c:pt>
                <c:pt idx="32">
                  <c:v>7.0680329093805977E-2</c:v>
                </c:pt>
                <c:pt idx="33">
                  <c:v>7.7412961470281733E-2</c:v>
                </c:pt>
                <c:pt idx="34">
                  <c:v>8.4777936265407611E-2</c:v>
                </c:pt>
                <c:pt idx="35">
                  <c:v>9.2832867709175509E-2</c:v>
                </c:pt>
                <c:pt idx="36">
                  <c:v>0.10164026948051734</c:v>
                </c:pt>
                <c:pt idx="37">
                  <c:v>0.11126790242660881</c:v>
                </c:pt>
                <c:pt idx="38">
                  <c:v>0.12178913306641184</c:v>
                </c:pt>
                <c:pt idx="39">
                  <c:v>0.13328330005394695</c:v>
                </c:pt>
                <c:pt idx="40">
                  <c:v>0.14583608493384165</c:v>
                </c:pt>
                <c:pt idx="41">
                  <c:v>0.15953988254262746</c:v>
                </c:pt>
                <c:pt idx="42">
                  <c:v>0.17449416527208342</c:v>
                </c:pt>
                <c:pt idx="43">
                  <c:v>0.19080583412238269</c:v>
                </c:pt>
                <c:pt idx="44">
                  <c:v>0.20858954801268492</c:v>
                </c:pt>
                <c:pt idx="45">
                  <c:v>0.22796802120435833</c:v>
                </c:pt>
                <c:pt idx="46">
                  <c:v>0.24907227691342121</c:v>
                </c:pt>
                <c:pt idx="47">
                  <c:v>0.27204184328648595</c:v>
                </c:pt>
                <c:pt idx="48">
                  <c:v>0.29702487589933674</c:v>
                </c:pt>
                <c:pt idx="49">
                  <c:v>0.32417818887750077</c:v>
                </c:pt>
                <c:pt idx="50">
                  <c:v>0.35366717468081149</c:v>
                </c:pt>
                <c:pt idx="51">
                  <c:v>0.38566559064964423</c:v>
                </c:pt>
                <c:pt idx="52">
                  <c:v>0.42035518867558175</c:v>
                </c:pt>
                <c:pt idx="53">
                  <c:v>0.45792516298955976</c:v>
                </c:pt>
                <c:pt idx="54">
                  <c:v>0.49857139021880958</c:v>
                </c:pt>
                <c:pt idx="55">
                  <c:v>0.54249543574533332</c:v>
                </c:pt>
                <c:pt idx="56">
                  <c:v>0.58990330121319057</c:v>
                </c:pt>
                <c:pt idx="57">
                  <c:v>0.64100389002189562</c:v>
                </c:pt>
                <c:pt idx="58">
                  <c:v>0.69600717100875586</c:v>
                </c:pt>
                <c:pt idx="59">
                  <c:v>0.75512202549757645</c:v>
                </c:pt>
                <c:pt idx="60">
                  <c:v>0.81855376962887738</c:v>
                </c:pt>
                <c:pt idx="61">
                  <c:v>0.88650135248986839</c:v>
                </c:pt>
                <c:pt idx="62">
                  <c:v>0.95915424104744917</c:v>
                </c:pt>
                <c:pt idx="63">
                  <c:v>1.0366890151390835</c:v>
                </c:pt>
                <c:pt idx="64">
                  <c:v>1.1192657095245442</c:v>
                </c:pt>
                <c:pt idx="65">
                  <c:v>1.2070239548475399</c:v>
                </c:pt>
                <c:pt idx="66">
                  <c:v>1.3000789846747209</c:v>
                </c:pt>
                <c:pt idx="67">
                  <c:v>1.3985175908500971</c:v>
                </c:pt>
                <c:pt idx="68">
                  <c:v>1.502394123314243</c:v>
                </c:pt>
                <c:pt idx="69">
                  <c:v>1.6117266423543664</c:v>
                </c:pt>
                <c:pt idx="70">
                  <c:v>1.7264933399683422</c:v>
                </c:pt>
                <c:pt idx="71">
                  <c:v>1.8466293517710666</c:v>
                </c:pt>
                <c:pt idx="72">
                  <c:v>1.9720240808610439</c:v>
                </c:pt>
                <c:pt idx="73">
                  <c:v>2.1025191498290345</c:v>
                </c:pt>
                <c:pt idx="74">
                  <c:v>2.2379070864008237</c:v>
                </c:pt>
                <c:pt idx="75">
                  <c:v>2.3779308322277632</c:v>
                </c:pt>
                <c:pt idx="76">
                  <c:v>2.52228414358507</c:v>
                </c:pt>
                <c:pt idx="77">
                  <c:v>2.6706129280130058</c:v>
                </c:pt>
                <c:pt idx="78">
                  <c:v>2.8225175333658212</c:v>
                </c:pt>
                <c:pt idx="79">
                  <c:v>2.9775559765366175</c:v>
                </c:pt>
                <c:pt idx="80">
                  <c:v>3.1352480696568046</c:v>
                </c:pt>
                <c:pt idx="81">
                  <c:v>3.2950803730836502</c:v>
                </c:pt>
                <c:pt idx="82">
                  <c:v>3.4565118781756246</c:v>
                </c:pt>
                <c:pt idx="83">
                  <c:v>3.6189802996664215</c:v>
                </c:pt>
                <c:pt idx="84">
                  <c:v>3.7819088381834636</c:v>
                </c:pt>
                <c:pt idx="85">
                  <c:v>3.9447132586567752</c:v>
                </c:pt>
                <c:pt idx="86">
                  <c:v>4.106809120426151</c:v>
                </c:pt>
                <c:pt idx="87">
                  <c:v>4.267618989991365</c:v>
                </c:pt>
                <c:pt idx="88">
                  <c:v>4.4265794676679686</c:v>
                </c:pt>
                <c:pt idx="89">
                  <c:v>4.5831478649013446</c:v>
                </c:pt>
                <c:pt idx="90">
                  <c:v>4.7368083795406077</c:v>
                </c:pt>
                <c:pt idx="91">
                  <c:v>4.8870776317281059</c:v>
                </c:pt>
                <c:pt idx="92">
                  <c:v>5.0335094428330454</c:v>
                </c:pt>
                <c:pt idx="93">
                  <c:v>5.1756987634416998</c:v>
                </c:pt>
                <c:pt idx="94">
                  <c:v>5.3132846830147837</c:v>
                </c:pt>
                <c:pt idx="95">
                  <c:v>5.4459524824416574</c:v>
                </c:pt>
                <c:pt idx="96">
                  <c:v>5.5734347201509422</c:v>
                </c:pt>
                <c:pt idx="97">
                  <c:v>5.6955113714105474</c:v>
                </c:pt>
                <c:pt idx="98">
                  <c:v>5.8120090676385407</c:v>
                </c:pt>
                <c:pt idx="99">
                  <c:v>5.9227995067024999</c:v>
                </c:pt>
                <c:pt idx="100">
                  <c:v>6.0277971252729774</c:v>
                </c:pt>
                <c:pt idx="101">
                  <c:v>6.1269561395053724</c:v>
                </c:pt>
                <c:pt idx="102">
                  <c:v>6.2202670702175897</c:v>
                </c:pt>
                <c:pt idx="103">
                  <c:v>6.3077528731980088</c:v>
                </c:pt>
                <c:pt idx="104">
                  <c:v>6.3894647945673722</c:v>
                </c:pt>
                <c:pt idx="105">
                  <c:v>6.4654780657836763</c:v>
                </c:pt>
                <c:pt idx="106">
                  <c:v>6.5358875436916026</c:v>
                </c:pt>
                <c:pt idx="107">
                  <c:v>6.6008033889094211</c:v>
                </c:pt>
                <c:pt idx="108">
                  <c:v>6.6603468617980033</c:v>
                </c:pt>
                <c:pt idx="109">
                  <c:v>6.7146463002339836</c:v>
                </c:pt>
                <c:pt idx="110">
                  <c:v>6.7638333282844876</c:v>
                </c:pt>
                <c:pt idx="111">
                  <c:v>6.8080393304010638</c:v>
                </c:pt>
                <c:pt idx="112">
                  <c:v>6.8473922124900168</c:v>
                </c:pt>
                <c:pt idx="113">
                  <c:v>6.8820134595949298</c:v>
                </c:pt>
                <c:pt idx="114">
                  <c:v>6.9120154901884145</c:v>
                </c:pt>
                <c:pt idx="115">
                  <c:v>6.9374992993297067</c:v>
                </c:pt>
                <c:pt idx="116">
                  <c:v>6.9585523771888962</c:v>
                </c:pt>
                <c:pt idx="117">
                  <c:v>6.9752468855720773</c:v>
                </c:pt>
                <c:pt idx="118">
                  <c:v>6.9876380729431675</c:v>
                </c:pt>
                <c:pt idx="119">
                  <c:v>6.9957629078320984</c:v>
                </c:pt>
                <c:pt idx="120">
                  <c:v>6.9996389112250803</c:v>
                </c:pt>
                <c:pt idx="121">
                  <c:v>6.9992631703421573</c:v>
                </c:pt>
                <c:pt idx="122">
                  <c:v>6.9946115188999416</c:v>
                </c:pt>
                <c:pt idx="123">
                  <c:v>6.9856378723499422</c:v>
                </c:pt>
                <c:pt idx="124">
                  <c:v>6.9722737104864096</c:v>
                </c:pt>
                <c:pt idx="125">
                  <c:v>6.9544277040756484</c:v>
                </c:pt>
                <c:pt idx="126">
                  <c:v>6.9319854866163846</c:v>
                </c:pt>
                <c:pt idx="127">
                  <c:v>6.9048095768566178</c:v>
                </c:pt>
                <c:pt idx="128">
                  <c:v>6.8727394621268445</c:v>
                </c:pt>
                <c:pt idx="129">
                  <c:v>6.8355918567634086</c:v>
                </c:pt>
                <c:pt idx="130">
                  <c:v>6.7931611537462437</c:v>
                </c:pt>
                <c:pt idx="131">
                  <c:v>6.7452200910188633</c:v>
                </c:pt>
                <c:pt idx="132">
                  <c:v>6.6915206566496046</c:v>
                </c:pt>
                <c:pt idx="133">
                  <c:v>6.6317952588976752</c:v>
                </c:pt>
                <c:pt idx="134">
                  <c:v>6.5657581882516336</c:v>
                </c:pt>
                <c:pt idx="135">
                  <c:v>6.4931073985394008</c:v>
                </c:pt>
                <c:pt idx="136">
                  <c:v>6.4135266332634604</c:v>
                </c:pt>
                <c:pt idx="137">
                  <c:v>6.3266879214894809</c:v>
                </c:pt>
                <c:pt idx="138">
                  <c:v>6.2322544651473146</c:v>
                </c:pt>
                <c:pt idx="139">
                  <c:v>6.1298839369135019</c:v>
                </c:pt>
                <c:pt idx="140">
                  <c:v>6.0192322055903151</c:v>
                </c:pt>
                <c:pt idx="141">
                  <c:v>5.8999575050196338</c:v>
                </c:pt>
                <c:pt idx="142">
                  <c:v>5.7717250643459757</c:v>
                </c:pt>
                <c:pt idx="143">
                  <c:v>5.6342122235273404</c:v>
                </c:pt>
                <c:pt idx="144">
                  <c:v>5.4871140704642194</c:v>
                </c:pt>
                <c:pt idx="145">
                  <c:v>5.3301496575169285</c:v>
                </c:pt>
                <c:pt idx="146">
                  <c:v>5.1630688885498888</c:v>
                </c:pt>
                <c:pt idx="147">
                  <c:v>4.9856602165593698</c:v>
                </c:pt>
                <c:pt idx="148">
                  <c:v>4.7977593605712059</c:v>
                </c:pt>
                <c:pt idx="149">
                  <c:v>4.5992593436213927</c:v>
                </c:pt>
                <c:pt idx="150">
                  <c:v>4.3901222766734147</c:v>
                </c:pt>
                <c:pt idx="151">
                  <c:v>4.170393472251785</c:v>
                </c:pt>
                <c:pt idx="152">
                  <c:v>3.9402186726076716</c:v>
                </c:pt>
                <c:pt idx="153">
                  <c:v>3.6998654260878121</c:v>
                </c:pt>
                <c:pt idx="154">
                  <c:v>3.4497499455621456</c:v>
                </c:pt>
                <c:pt idx="155">
                  <c:v>3.1904711322262673</c:v>
                </c:pt>
                <c:pt idx="156">
                  <c:v>2.9228538329581317</c:v>
                </c:pt>
                <c:pt idx="157">
                  <c:v>2.6480037829365899</c:v>
                </c:pt>
                <c:pt idx="158">
                  <c:v>2.367376989382342</c:v>
                </c:pt>
                <c:pt idx="159">
                  <c:v>2.0828663888170071</c:v>
                </c:pt>
                <c:pt idx="160">
                  <c:v>1.7969081990684668</c:v>
                </c:pt>
                <c:pt idx="161">
                  <c:v>1.5126090644449495</c:v>
                </c:pt>
                <c:pt idx="162">
                  <c:v>1.2338922231117764</c:v>
                </c:pt>
                <c:pt idx="163">
                  <c:v>0.96565566566046768</c:v>
                </c:pt>
                <c:pt idx="164">
                  <c:v>0.71392669682838872</c:v>
                </c:pt>
                <c:pt idx="165">
                  <c:v>0.48598494653680901</c:v>
                </c:pt>
                <c:pt idx="166">
                  <c:v>0.29041054940685973</c:v>
                </c:pt>
                <c:pt idx="167">
                  <c:v>0.13699964634606082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2-44BB-AC60-A6CBC37640CC}"/>
            </c:ext>
          </c:extLst>
        </c:ser>
        <c:ser>
          <c:idx val="6"/>
          <c:order val="4"/>
          <c:tx>
            <c:v>MID BAND 4</c:v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NasalEQ!$AH$4:$AH$171</c:f>
              <c:numCache>
                <c:formatCode>#,##0_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NasalEQ!$AM$4:$AM$171</c:f>
              <c:numCache>
                <c:formatCode>#,##0.0000_ </c:formatCode>
                <c:ptCount val="168"/>
                <c:pt idx="0">
                  <c:v>1.6108678518519533E-5</c:v>
                </c:pt>
                <c:pt idx="2">
                  <c:v>1.9366921485420159E-5</c:v>
                </c:pt>
                <c:pt idx="3">
                  <c:v>2.1235426135289645E-5</c:v>
                </c:pt>
                <c:pt idx="4">
                  <c:v>2.3284204582201043E-5</c:v>
                </c:pt>
                <c:pt idx="5">
                  <c:v>2.5530650100489854E-5</c:v>
                </c:pt>
                <c:pt idx="6">
                  <c:v>2.7993834174441983E-5</c:v>
                </c:pt>
                <c:pt idx="7">
                  <c:v>3.0694668496068825E-5</c:v>
                </c:pt>
                <c:pt idx="8">
                  <c:v>3.3656082475504153E-5</c:v>
                </c:pt>
                <c:pt idx="9">
                  <c:v>3.6903217972511347E-5</c:v>
                </c:pt>
                <c:pt idx="10">
                  <c:v>4.0463642847596338E-5</c:v>
                </c:pt>
                <c:pt idx="11">
                  <c:v>4.4367585031439292E-5</c:v>
                </c:pt>
                <c:pt idx="12">
                  <c:v>4.864818932236263E-5</c:v>
                </c:pt>
                <c:pt idx="13">
                  <c:v>5.3341798733791025E-5</c:v>
                </c:pt>
                <c:pt idx="14">
                  <c:v>5.848826338036362E-5</c:v>
                </c:pt>
                <c:pt idx="15">
                  <c:v>6.4131278776451508E-5</c:v>
                </c:pt>
                <c:pt idx="16">
                  <c:v>7.0318757185361164E-5</c:v>
                </c:pt>
                <c:pt idx="17">
                  <c:v>7.7103234478885605E-5</c:v>
                </c:pt>
                <c:pt idx="18">
                  <c:v>8.454231655580348E-5</c:v>
                </c:pt>
                <c:pt idx="19">
                  <c:v>9.2699168756231633E-5</c:v>
                </c:pt>
                <c:pt idx="20">
                  <c:v>1.0164305257817416E-4</c:v>
                </c:pt>
                <c:pt idx="21">
                  <c:v>1.1144991418923229E-4</c:v>
                </c:pt>
                <c:pt idx="22">
                  <c:v>1.222030299799876E-4</c:v>
                </c:pt>
                <c:pt idx="23">
                  <c:v>1.3399371422169186E-4</c:v>
                </c:pt>
                <c:pt idx="24">
                  <c:v>1.4692209540022197E-4</c:v>
                </c:pt>
                <c:pt idx="25">
                  <c:v>1.6109796741350796E-4</c:v>
                </c:pt>
                <c:pt idx="26">
                  <c:v>1.7664172313767607E-4</c:v>
                </c:pt>
                <c:pt idx="27">
                  <c:v>1.9368537821870803E-4</c:v>
                </c:pt>
                <c:pt idx="28">
                  <c:v>2.1237369405757351E-4</c:v>
                </c:pt>
                <c:pt idx="29">
                  <c:v>2.328654092209464E-4</c:v>
                </c:pt>
                <c:pt idx="30">
                  <c:v>2.5533459013689895E-4</c:v>
                </c:pt>
                <c:pt idx="31">
                  <c:v>2.7997211261480558E-4</c:v>
                </c:pt>
                <c:pt idx="32">
                  <c:v>3.0698728671459547E-4</c:v>
                </c:pt>
                <c:pt idx="33">
                  <c:v>3.3660963906584254E-4</c:v>
                </c:pt>
                <c:pt idx="34">
                  <c:v>3.6909086797803117E-4</c:v>
                </c:pt>
                <c:pt idx="35">
                  <c:v>4.0470698799452144E-4</c:v>
                </c:pt>
                <c:pt idx="36">
                  <c:v>4.4376068256434355E-4</c:v>
                </c:pt>
                <c:pt idx="37">
                  <c:v>4.8658388500920385E-4</c:v>
                </c:pt>
                <c:pt idx="38">
                  <c:v>5.335406100855681E-4</c:v>
                </c:pt>
                <c:pt idx="39">
                  <c:v>5.8503006069700997E-4</c:v>
                </c:pt>
                <c:pt idx="40">
                  <c:v>6.4149003672096696E-4</c:v>
                </c:pt>
                <c:pt idx="41">
                  <c:v>7.0340067542209799E-4</c:v>
                </c:pt>
                <c:pt idx="42">
                  <c:v>7.7128855631586443E-4</c:v>
                </c:pt>
                <c:pt idx="43">
                  <c:v>8.4573120575317574E-4</c:v>
                </c:pt>
                <c:pt idx="44">
                  <c:v>9.2736204148485823E-4</c:v>
                </c:pt>
                <c:pt idx="45">
                  <c:v>1.0168757997615723E-3</c:v>
                </c:pt>
                <c:pt idx="46">
                  <c:v>1.1150344932060131E-3</c:v>
                </c:pt>
                <c:pt idx="47">
                  <c:v>1.2226739521605751E-3</c:v>
                </c:pt>
                <c:pt idx="48">
                  <c:v>1.340711007139078E-3</c:v>
                </c:pt>
                <c:pt idx="49">
                  <c:v>1.4701513766236128E-3</c:v>
                </c:pt>
                <c:pt idx="50">
                  <c:v>1.6120983307597926E-3</c:v>
                </c:pt>
                <c:pt idx="51">
                  <c:v>1.7677622085247031E-3</c:v>
                </c:pt>
                <c:pt idx="52">
                  <c:v>1.9384708746181237E-3</c:v>
                </c:pt>
                <c:pt idx="53">
                  <c:v>2.1256812110052475E-3</c:v>
                </c:pt>
                <c:pt idx="54">
                  <c:v>2.3309917480947499E-3</c:v>
                </c:pt>
                <c:pt idx="55">
                  <c:v>2.5561565517133898E-3</c:v>
                </c:pt>
                <c:pt idx="56">
                  <c:v>2.8031004949279764E-3</c:v>
                </c:pt>
                <c:pt idx="57">
                  <c:v>3.0739360570011705E-3</c:v>
                </c:pt>
                <c:pt idx="58">
                  <c:v>3.3709818082781591E-3</c:v>
                </c:pt>
                <c:pt idx="59">
                  <c:v>3.6967827563198609E-3</c:v>
                </c:pt>
                <c:pt idx="60">
                  <c:v>4.0541327491292727E-3</c:v>
                </c:pt>
                <c:pt idx="61">
                  <c:v>4.4460991531393764E-3</c:v>
                </c:pt>
                <c:pt idx="62">
                  <c:v>4.8760500479873821E-3</c:v>
                </c:pt>
                <c:pt idx="63">
                  <c:v>5.3476842092491624E-3</c:v>
                </c:pt>
                <c:pt idx="64">
                  <c:v>5.8650641812932561E-3</c:v>
                </c:pt>
                <c:pt idx="65">
                  <c:v>6.432652778479037E-3</c:v>
                </c:pt>
                <c:pt idx="66">
                  <c:v>7.0553533946545472E-3</c:v>
                </c:pt>
                <c:pt idx="67">
                  <c:v>7.7385545461559338E-3</c:v>
                </c:pt>
                <c:pt idx="68">
                  <c:v>8.4881791280987766E-3</c:v>
                </c:pt>
                <c:pt idx="69">
                  <c:v>9.3107389234837572E-3</c:v>
                </c:pt>
                <c:pt idx="70">
                  <c:v>1.0213394974644371E-2</c:v>
                </c:pt>
                <c:pt idx="71">
                  <c:v>1.1204024506858978E-2</c:v>
                </c:pt>
                <c:pt idx="72">
                  <c:v>1.2291295186028246E-2</c:v>
                </c:pt>
                <c:pt idx="73">
                  <c:v>1.348474759859988E-2</c:v>
                </c:pt>
                <c:pt idx="74">
                  <c:v>1.4794886965894368E-2</c:v>
                </c:pt>
                <c:pt idx="75">
                  <c:v>1.6233285247749335E-2</c:v>
                </c:pt>
                <c:pt idx="76">
                  <c:v>1.7812694957256799E-2</c:v>
                </c:pt>
                <c:pt idx="77">
                  <c:v>1.9547176203539001E-2</c:v>
                </c:pt>
                <c:pt idx="78">
                  <c:v>2.1452238706308777E-2</c:v>
                </c:pt>
                <c:pt idx="79">
                  <c:v>2.3545000794437287E-2</c:v>
                </c:pt>
                <c:pt idx="80">
                  <c:v>2.5844367714295356E-2</c:v>
                </c:pt>
                <c:pt idx="81">
                  <c:v>2.8371231945453726E-2</c:v>
                </c:pt>
                <c:pt idx="82">
                  <c:v>3.114869865961075E-2</c:v>
                </c:pt>
                <c:pt idx="83">
                  <c:v>3.4202339979620799E-2</c:v>
                </c:pt>
                <c:pt idx="84">
                  <c:v>3.7560482314211663E-2</c:v>
                </c:pt>
                <c:pt idx="85">
                  <c:v>4.1254531782269163E-2</c:v>
                </c:pt>
                <c:pt idx="86">
                  <c:v>4.5319343622562819E-2</c:v>
                </c:pt>
                <c:pt idx="87">
                  <c:v>4.9793642542484487E-2</c:v>
                </c:pt>
                <c:pt idx="88">
                  <c:v>5.472050222982771E-2</c:v>
                </c:pt>
                <c:pt idx="89">
                  <c:v>6.0147893783068812E-2</c:v>
                </c:pt>
                <c:pt idx="90">
                  <c:v>6.6129314663937955E-2</c:v>
                </c:pt>
                <c:pt idx="91">
                  <c:v>7.2724512015792553E-2</c:v>
                </c:pt>
                <c:pt idx="92">
                  <c:v>8.0000316908665575E-2</c:v>
                </c:pt>
                <c:pt idx="93">
                  <c:v>8.8031609379107256E-2</c:v>
                </c:pt>
                <c:pt idx="94">
                  <c:v>9.6902438166190874E-2</c:v>
                </c:pt>
                <c:pt idx="95">
                  <c:v>0.10670732397416992</c:v>
                </c:pt>
                <c:pt idx="96">
                  <c:v>0.11755278113058873</c:v>
                </c:pt>
                <c:pt idx="97">
                  <c:v>0.12955909991695436</c:v>
                </c:pt>
                <c:pt idx="98">
                  <c:v>0.14286244095333162</c:v>
                </c:pt>
                <c:pt idx="99">
                  <c:v>0.15761730422146097</c:v>
                </c:pt>
                <c:pt idx="100">
                  <c:v>0.17399944910412871</c:v>
                </c:pt>
                <c:pt idx="101">
                  <c:v>0.19220935880358986</c:v>
                </c:pt>
                <c:pt idx="102">
                  <c:v>0.21247636339662104</c:v>
                </c:pt>
                <c:pt idx="103">
                  <c:v>0.23506356143831147</c:v>
                </c:pt>
                <c:pt idx="104">
                  <c:v>0.26027371139741395</c:v>
                </c:pt>
                <c:pt idx="105">
                  <c:v>0.28845630233455322</c:v>
                </c:pt>
                <c:pt idx="106">
                  <c:v>0.32001605910879166</c:v>
                </c:pt>
                <c:pt idx="107">
                  <c:v>0.35542319174798581</c:v>
                </c:pt>
                <c:pt idx="108">
                  <c:v>0.39522576144427823</c:v>
                </c:pt>
                <c:pt idx="109">
                  <c:v>0.44006460537622832</c:v>
                </c:pt>
                <c:pt idx="110">
                  <c:v>0.49069133454506175</c:v>
                </c:pt>
                <c:pt idx="111">
                  <c:v>0.54798998252500764</c:v>
                </c:pt>
                <c:pt idx="112">
                  <c:v>0.61300291722641842</c:v>
                </c:pt>
                <c:pt idx="113">
                  <c:v>0.68696159198034223</c:v>
                </c:pt>
                <c:pt idx="114">
                  <c:v>0.771322531954728</c:v>
                </c:pt>
                <c:pt idx="115">
                  <c:v>0.86780849306536489</c:v>
                </c:pt>
                <c:pt idx="116">
                  <c:v>0.97845375621749509</c:v>
                </c:pt>
                <c:pt idx="117">
                  <c:v>1.1056506175314207</c:v>
                </c:pt>
                <c:pt idx="118">
                  <c:v>1.2521905993451978</c:v>
                </c:pt>
                <c:pt idx="119">
                  <c:v>1.421287554819026</c:v>
                </c:pt>
                <c:pt idx="120">
                  <c:v>1.6165587532062198</c:v>
                </c:pt>
                <c:pt idx="121">
                  <c:v>1.8419212690298448</c:v>
                </c:pt>
                <c:pt idx="122">
                  <c:v>2.1013304948414016</c:v>
                </c:pt>
                <c:pt idx="123">
                  <c:v>2.3982410818209532</c:v>
                </c:pt>
                <c:pt idx="124">
                  <c:v>2.734607789573138</c:v>
                </c:pt>
                <c:pt idx="125">
                  <c:v>3.109181376564651</c:v>
                </c:pt>
                <c:pt idx="126">
                  <c:v>3.5148596549693902</c:v>
                </c:pt>
                <c:pt idx="127">
                  <c:v>3.9351060128145239</c:v>
                </c:pt>
                <c:pt idx="128">
                  <c:v>4.3402910071641747</c:v>
                </c:pt>
                <c:pt idx="129">
                  <c:v>4.6865404753511859</c:v>
                </c:pt>
                <c:pt idx="130">
                  <c:v>4.9214826407663308</c:v>
                </c:pt>
                <c:pt idx="131">
                  <c:v>4.9997591463929902</c:v>
                </c:pt>
                <c:pt idx="132">
                  <c:v>4.9028164601908486</c:v>
                </c:pt>
                <c:pt idx="133">
                  <c:v>4.648668200774865</c:v>
                </c:pt>
                <c:pt idx="134">
                  <c:v>4.2828249484018102</c:v>
                </c:pt>
                <c:pt idx="135">
                  <c:v>3.8584976940292668</c:v>
                </c:pt>
                <c:pt idx="136">
                  <c:v>3.4205846066113144</c:v>
                </c:pt>
                <c:pt idx="137">
                  <c:v>2.9994852257826921</c:v>
                </c:pt>
                <c:pt idx="138">
                  <c:v>2.6121015855643535</c:v>
                </c:pt>
                <c:pt idx="139">
                  <c:v>2.265550747331623</c:v>
                </c:pt>
                <c:pt idx="140">
                  <c:v>1.9608701788318881</c:v>
                </c:pt>
                <c:pt idx="141">
                  <c:v>1.6957818799235365</c:v>
                </c:pt>
                <c:pt idx="142">
                  <c:v>1.4664774627298169</c:v>
                </c:pt>
                <c:pt idx="143">
                  <c:v>1.2686648389011048</c:v>
                </c:pt>
                <c:pt idx="144">
                  <c:v>1.0981303484231295</c:v>
                </c:pt>
                <c:pt idx="145">
                  <c:v>0.95100797773307388</c:v>
                </c:pt>
                <c:pt idx="146">
                  <c:v>0.82388221502314396</c:v>
                </c:pt>
                <c:pt idx="147">
                  <c:v>0.71380217079472996</c:v>
                </c:pt>
                <c:pt idx="148">
                  <c:v>0.61825225108627246</c:v>
                </c:pt>
                <c:pt idx="149">
                  <c:v>0.53510468981405035</c:v>
                </c:pt>
                <c:pt idx="150">
                  <c:v>0.46256742418647639</c:v>
                </c:pt>
                <c:pt idx="151">
                  <c:v>0.39913403144120352</c:v>
                </c:pt>
                <c:pt idx="152">
                  <c:v>0.34353869513811153</c:v>
                </c:pt>
                <c:pt idx="153">
                  <c:v>0.29471716884530885</c:v>
                </c:pt>
                <c:pt idx="154">
                  <c:v>0.25177369620761531</c:v>
                </c:pt>
                <c:pt idx="155">
                  <c:v>0.21395338600756275</c:v>
                </c:pt>
                <c:pt idx="156">
                  <c:v>0.18061937489785404</c:v>
                </c:pt>
                <c:pt idx="157">
                  <c:v>0.15123409611357408</c:v>
                </c:pt>
                <c:pt idx="158">
                  <c:v>0.12534403116315057</c:v>
                </c:pt>
                <c:pt idx="159">
                  <c:v>0.10256741170018002</c:v>
                </c:pt>
                <c:pt idx="160">
                  <c:v>8.2584440079575883E-2</c:v>
                </c:pt>
                <c:pt idx="161">
                  <c:v>6.5129701352587291E-2</c:v>
                </c:pt>
                <c:pt idx="162">
                  <c:v>4.998654608200935E-2</c:v>
                </c:pt>
                <c:pt idx="163">
                  <c:v>3.6983337348914069E-2</c:v>
                </c:pt>
                <c:pt idx="164">
                  <c:v>2.5991587212665673E-2</c:v>
                </c:pt>
                <c:pt idx="165">
                  <c:v>1.6926175770577846E-2</c:v>
                </c:pt>
                <c:pt idx="166">
                  <c:v>9.748080342918285E-3</c:v>
                </c:pt>
                <c:pt idx="167">
                  <c:v>4.4703959016249226E-3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2-44BB-AC60-A6CBC37640CC}"/>
            </c:ext>
          </c:extLst>
        </c:ser>
        <c:ser>
          <c:idx val="7"/>
          <c:order val="5"/>
          <c:tx>
            <c:v>MID BAND 5</c:v>
          </c:tx>
          <c:spPr>
            <a:ln w="25400" cap="flat" cmpd="dbl" algn="ctr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NasalEQ!$AH$4:$AH$171</c:f>
              <c:numCache>
                <c:formatCode>#,##0_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NasalEQ!$AN$4:$AN$171</c:f>
              <c:numCache>
                <c:formatCode>#,##0.0000_ </c:formatCode>
                <c:ptCount val="168"/>
                <c:pt idx="0">
                  <c:v>9.5922697806547189E-6</c:v>
                </c:pt>
                <c:pt idx="2">
                  <c:v>1.1532448626981886E-5</c:v>
                </c:pt>
                <c:pt idx="3">
                  <c:v>1.2645080903906406E-5</c:v>
                </c:pt>
                <c:pt idx="4">
                  <c:v>1.3865058412547179E-5</c:v>
                </c:pt>
                <c:pt idx="5">
                  <c:v>1.5202737717746126E-5</c:v>
                </c:pt>
                <c:pt idx="6">
                  <c:v>1.6669474634653031E-5</c:v>
                </c:pt>
                <c:pt idx="7">
                  <c:v>1.8277720523874676E-5</c:v>
                </c:pt>
                <c:pt idx="8">
                  <c:v>2.0041128121369281E-5</c:v>
                </c:pt>
                <c:pt idx="9">
                  <c:v>2.1974667304141415E-5</c:v>
                </c:pt>
                <c:pt idx="10">
                  <c:v>2.4094752346104493E-5</c:v>
                </c:pt>
                <c:pt idx="11">
                  <c:v>2.6419381140336776E-5</c:v>
                </c:pt>
                <c:pt idx="12">
                  <c:v>2.8968288078975711E-5</c:v>
                </c:pt>
                <c:pt idx="13">
                  <c:v>3.1763111502783888E-5</c:v>
                </c:pt>
                <c:pt idx="14">
                  <c:v>3.4827577548483814E-5</c:v>
                </c:pt>
                <c:pt idx="15">
                  <c:v>3.8187701442731317E-5</c:v>
                </c:pt>
                <c:pt idx="16">
                  <c:v>4.1872008487294826E-5</c:v>
                </c:pt>
                <c:pt idx="17">
                  <c:v>4.5911776202685651E-5</c:v>
                </c:pt>
                <c:pt idx="18">
                  <c:v>5.0341299859207124E-5</c:v>
                </c:pt>
                <c:pt idx="19">
                  <c:v>5.5198183716853548E-5</c:v>
                </c:pt>
                <c:pt idx="20">
                  <c:v>6.0523660279926434E-5</c:v>
                </c:pt>
                <c:pt idx="21">
                  <c:v>6.6362940429452681E-5</c:v>
                </c:pt>
                <c:pt idx="22">
                  <c:v>7.2765597221077847E-5</c:v>
                </c:pt>
                <c:pt idx="23">
                  <c:v>7.978598699990567E-5</c:v>
                </c:pt>
                <c:pt idx="24">
                  <c:v>8.7483710771806526E-5</c:v>
                </c:pt>
                <c:pt idx="25">
                  <c:v>9.5924120452153783E-5</c:v>
                </c:pt>
                <c:pt idx="26">
                  <c:v>1.0517887373115297E-4</c:v>
                </c:pt>
                <c:pt idx="27">
                  <c:v>1.1532654274091935E-4</c:v>
                </c:pt>
                <c:pt idx="28">
                  <c:v>1.2645328118042636E-4</c:v>
                </c:pt>
                <c:pt idx="29">
                  <c:v>1.3865355613715076E-4</c:v>
                </c:pt>
                <c:pt idx="30">
                  <c:v>1.5203095036316207E-4</c:v>
                </c:pt>
                <c:pt idx="31">
                  <c:v>1.6669904207385357E-4</c:v>
                </c:pt>
                <c:pt idx="32">
                  <c:v>1.8278236968922356E-4</c:v>
                </c:pt>
                <c:pt idx="33">
                  <c:v>2.0041748981559459E-4</c:v>
                </c:pt>
                <c:pt idx="34">
                  <c:v>2.1975413719396814E-4</c:v>
                </c:pt>
                <c:pt idx="35">
                  <c:v>2.4095649693790588E-4</c:v>
                </c:pt>
                <c:pt idx="36">
                  <c:v>2.6420459940440716E-4</c:v>
                </c:pt>
                <c:pt idx="37">
                  <c:v>2.896958499764271E-4</c:v>
                </c:pt>
                <c:pt idx="38">
                  <c:v>3.1764670666262402E-4</c:v>
                </c:pt>
                <c:pt idx="39">
                  <c:v>3.4829451957070506E-4</c:v>
                </c:pt>
                <c:pt idx="40">
                  <c:v>3.8189954841526264E-4</c:v>
                </c:pt>
                <c:pt idx="41">
                  <c:v>4.1874717485676873E-4</c:v>
                </c:pt>
                <c:pt idx="42">
                  <c:v>4.5915032876916458E-4</c:v>
                </c:pt>
                <c:pt idx="43">
                  <c:v>5.0345214911523388E-4</c:v>
                </c:pt>
                <c:pt idx="44">
                  <c:v>5.5202890209574433E-4</c:v>
                </c:pt>
                <c:pt idx="45">
                  <c:v>6.0529318155649002E-4</c:v>
                </c:pt>
                <c:pt idx="46">
                  <c:v>6.6369741921312774E-4</c:v>
                </c:pt>
                <c:pt idx="47">
                  <c:v>7.2773773438645551E-4</c:v>
                </c:pt>
                <c:pt idx="48">
                  <c:v>7.9795815662011237E-4</c:v>
                </c:pt>
                <c:pt idx="49">
                  <c:v>8.7495525697753708E-4</c:v>
                </c:pt>
                <c:pt idx="50">
                  <c:v>9.5938322832851003E-4</c:v>
                </c:pt>
                <c:pt idx="51">
                  <c:v>1.0519594576563725E-3</c:v>
                </c:pt>
                <c:pt idx="52">
                  <c:v>1.1534706388717829E-3</c:v>
                </c:pt>
                <c:pt idx="53">
                  <c:v>1.2647794783106274E-3</c:v>
                </c:pt>
                <c:pt idx="54">
                  <c:v>1.3868320512186844E-3</c:v>
                </c:pt>
                <c:pt idx="55">
                  <c:v>1.5206658724269788E-3</c:v>
                </c:pt>
                <c:pt idx="56">
                  <c:v>1.6674187510682115E-3</c:v>
                </c:pt>
                <c:pt idx="57">
                  <c:v>1.8283385062960007E-3</c:v>
                </c:pt>
                <c:pt idx="58">
                  <c:v>2.0047936280971025E-3</c:v>
                </c:pt>
                <c:pt idx="59">
                  <c:v>2.1982849760932427E-3</c:v>
                </c:pt>
                <c:pt idx="60">
                  <c:v>2.4104586182322062E-3</c:v>
                </c:pt>
                <c:pt idx="61">
                  <c:v>2.6431199217402429E-3</c:v>
                </c:pt>
                <c:pt idx="62">
                  <c:v>2.8982490193853764E-3</c:v>
                </c:pt>
                <c:pt idx="63">
                  <c:v>3.1780177874774444E-3</c:v>
                </c:pt>
                <c:pt idx="64">
                  <c:v>3.4848084845601817E-3</c:v>
                </c:pt>
                <c:pt idx="65">
                  <c:v>3.8212342158925098E-3</c:v>
                </c:pt>
                <c:pt idx="66">
                  <c:v>4.1901614050419683E-3</c:v>
                </c:pt>
                <c:pt idx="67">
                  <c:v>4.5947344724825354E-3</c:v>
                </c:pt>
                <c:pt idx="68">
                  <c:v>5.038402941414586E-3</c:v>
                </c:pt>
                <c:pt idx="69">
                  <c:v>5.5249512139438368E-3</c:v>
                </c:pt>
                <c:pt idx="70">
                  <c:v>6.0585312856222973E-3</c:v>
                </c:pt>
                <c:pt idx="71">
                  <c:v>6.643698693725165E-3</c:v>
                </c:pt>
                <c:pt idx="72">
                  <c:v>7.285452025977671E-3</c:v>
                </c:pt>
                <c:pt idx="73">
                  <c:v>7.9892763494617616E-3</c:v>
                </c:pt>
                <c:pt idx="74">
                  <c:v>8.7611909579950811E-3</c:v>
                </c:pt>
                <c:pt idx="75">
                  <c:v>9.6078018769252642E-3</c:v>
                </c:pt>
                <c:pt idx="76">
                  <c:v>1.0536359610418981E-2</c:v>
                </c:pt>
                <c:pt idx="77">
                  <c:v>1.1554822667822581E-2</c:v>
                </c:pt>
                <c:pt idx="78">
                  <c:v>1.2671927460016493E-2</c:v>
                </c:pt>
                <c:pt idx="79">
                  <c:v>1.3897265220171736E-2</c:v>
                </c:pt>
                <c:pt idx="80">
                  <c:v>1.5241366669376383E-2</c:v>
                </c:pt>
                <c:pt idx="81">
                  <c:v>1.6715795222794715E-2</c:v>
                </c:pt>
                <c:pt idx="82">
                  <c:v>1.8333249612050854E-2</c:v>
                </c:pt>
                <c:pt idx="83">
                  <c:v>2.0107676887519913E-2</c:v>
                </c:pt>
                <c:pt idx="84">
                  <c:v>2.2054396857818466E-2</c:v>
                </c:pt>
                <c:pt idx="85">
                  <c:v>2.4190239124061895E-2</c:v>
                </c:pt>
                <c:pt idx="86">
                  <c:v>2.6533693971540755E-2</c:v>
                </c:pt>
                <c:pt idx="87">
                  <c:v>2.9105078488606113E-2</c:v>
                </c:pt>
                <c:pt idx="88">
                  <c:v>3.1926719391430547E-2</c:v>
                </c:pt>
                <c:pt idx="89">
                  <c:v>3.5023154134480899E-2</c:v>
                </c:pt>
                <c:pt idx="90">
                  <c:v>3.8421351978732393E-2</c:v>
                </c:pt>
                <c:pt idx="91">
                  <c:v>4.215095675753612E-2</c:v>
                </c:pt>
                <c:pt idx="92">
                  <c:v>4.6244553112205759E-2</c:v>
                </c:pt>
                <c:pt idx="93">
                  <c:v>5.073795794429127E-2</c:v>
                </c:pt>
                <c:pt idx="94">
                  <c:v>5.5670538721384687E-2</c:v>
                </c:pt>
                <c:pt idx="95">
                  <c:v>6.1085560036254913E-2</c:v>
                </c:pt>
                <c:pt idx="96">
                  <c:v>6.7030559404562429E-2</c:v>
                </c:pt>
                <c:pt idx="97">
                  <c:v>7.3557752615684022E-2</c:v>
                </c:pt>
                <c:pt idx="98">
                  <c:v>8.072446792634011E-2</c:v>
                </c:pt>
                <c:pt idx="99">
                  <c:v>8.8593606867694658E-2</c:v>
                </c:pt>
                <c:pt idx="100">
                  <c:v>9.7234127241363141E-2</c:v>
                </c:pt>
                <c:pt idx="101">
                  <c:v>0.10672154076008862</c:v>
                </c:pt>
                <c:pt idx="102">
                  <c:v>0.11713841341736837</c:v>
                </c:pt>
                <c:pt idx="103">
                  <c:v>0.12857485061773466</c:v>
                </c:pt>
                <c:pt idx="104">
                  <c:v>0.14112894080264854</c:v>
                </c:pt>
                <c:pt idx="105">
                  <c:v>0.15490712004800067</c:v>
                </c:pt>
                <c:pt idx="106">
                  <c:v>0.170024404977203</c:v>
                </c:pt>
                <c:pt idx="107">
                  <c:v>0.1866044212102092</c:v>
                </c:pt>
                <c:pt idx="108">
                  <c:v>0.20477912812287336</c:v>
                </c:pt>
                <c:pt idx="109">
                  <c:v>0.22468810641804388</c:v>
                </c:pt>
                <c:pt idx="110">
                  <c:v>0.2464772313660607</c:v>
                </c:pt>
                <c:pt idx="111">
                  <c:v>0.27029650022814022</c:v>
                </c:pt>
                <c:pt idx="112">
                  <c:v>0.29629671674869706</c:v>
                </c:pt>
                <c:pt idx="113">
                  <c:v>0.32462465973350013</c:v>
                </c:pt>
                <c:pt idx="114">
                  <c:v>0.35541628077262633</c:v>
                </c:pt>
                <c:pt idx="115">
                  <c:v>0.38878739763802428</c:v>
                </c:pt>
                <c:pt idx="116">
                  <c:v>0.4248212929279569</c:v>
                </c:pt>
                <c:pt idx="117">
                  <c:v>0.46355262315548174</c:v>
                </c:pt>
                <c:pt idx="118">
                  <c:v>0.50494714033332655</c:v>
                </c:pt>
                <c:pt idx="119">
                  <c:v>0.5488769962060468</c:v>
                </c:pt>
                <c:pt idx="120">
                  <c:v>0.59509192934576638</c:v>
                </c:pt>
                <c:pt idx="121">
                  <c:v>0.64318752761139852</c:v>
                </c:pt>
                <c:pt idx="122">
                  <c:v>0.69257309207867257</c:v>
                </c:pt>
                <c:pt idx="123">
                  <c:v>0.74244340136448261</c:v>
                </c:pt>
                <c:pt idx="124">
                  <c:v>0.79176071080301003</c:v>
                </c:pt>
                <c:pt idx="125">
                  <c:v>0.83925515854705157</c:v>
                </c:pt>
                <c:pt idx="126">
                  <c:v>0.88345257521024045</c:v>
                </c:pt>
                <c:pt idx="127">
                  <c:v>0.92273740980486751</c:v>
                </c:pt>
                <c:pt idx="128">
                  <c:v>0.95545406079306305</c:v>
                </c:pt>
                <c:pt idx="129">
                  <c:v>0.98004202311161648</c:v>
                </c:pt>
                <c:pt idx="130">
                  <c:v>0.99519009588827911</c:v>
                </c:pt>
                <c:pt idx="131">
                  <c:v>0.9999854309140489</c:v>
                </c:pt>
                <c:pt idx="132">
                  <c:v>0.994028549996681</c:v>
                </c:pt>
                <c:pt idx="133">
                  <c:v>0.97748895857174067</c:v>
                </c:pt>
                <c:pt idx="134">
                  <c:v>0.95108798011383167</c:v>
                </c:pt>
                <c:pt idx="135">
                  <c:v>0.9160123463167712</c:v>
                </c:pt>
                <c:pt idx="136">
                  <c:v>0.87377779637155095</c:v>
                </c:pt>
                <c:pt idx="137">
                  <c:v>0.82607094349796739</c:v>
                </c:pt>
                <c:pt idx="138">
                  <c:v>0.77459774140000703</c:v>
                </c:pt>
                <c:pt idx="139">
                  <c:v>0.72095969485961886</c:v>
                </c:pt>
                <c:pt idx="140">
                  <c:v>0.66656847546940001</c:v>
                </c:pt>
                <c:pt idx="141">
                  <c:v>0.61259978479019628</c:v>
                </c:pt>
                <c:pt idx="142">
                  <c:v>0.55998054943232034</c:v>
                </c:pt>
                <c:pt idx="143">
                  <c:v>0.50940038439603297</c:v>
                </c:pt>
                <c:pt idx="144">
                  <c:v>0.46133801151954862</c:v>
                </c:pt>
                <c:pt idx="145">
                  <c:v>0.41609479602051685</c:v>
                </c:pt>
                <c:pt idx="146">
                  <c:v>0.37382970314273006</c:v>
                </c:pt>
                <c:pt idx="147">
                  <c:v>0.33459206943794889</c:v>
                </c:pt>
                <c:pt idx="148">
                  <c:v>0.29835027796294744</c:v>
                </c:pt>
                <c:pt idx="149">
                  <c:v>0.26501562901765907</c:v>
                </c:pt>
                <c:pt idx="150">
                  <c:v>0.2344614552127833</c:v>
                </c:pt>
                <c:pt idx="151">
                  <c:v>0.20653794439785353</c:v>
                </c:pt>
                <c:pt idx="152">
                  <c:v>0.18108331394787575</c:v>
                </c:pt>
                <c:pt idx="153">
                  <c:v>0.15793201467699841</c:v>
                </c:pt>
                <c:pt idx="154">
                  <c:v>0.13692059764537309</c:v>
                </c:pt>
                <c:pt idx="155">
                  <c:v>0.11789179576689847</c:v>
                </c:pt>
                <c:pt idx="156">
                  <c:v>0.10069728086098811</c:v>
                </c:pt>
                <c:pt idx="157">
                  <c:v>8.5199470309479802E-2</c:v>
                </c:pt>
                <c:pt idx="158">
                  <c:v>7.1272682990984423E-2</c:v>
                </c:pt>
                <c:pt idx="159">
                  <c:v>5.8803884548669597E-2</c:v>
                </c:pt>
                <c:pt idx="160">
                  <c:v>4.7693218013868138E-2</c:v>
                </c:pt>
                <c:pt idx="161">
                  <c:v>3.7854487353583058E-2</c:v>
                </c:pt>
                <c:pt idx="162">
                  <c:v>2.9215748949795766E-2</c:v>
                </c:pt>
                <c:pt idx="163">
                  <c:v>2.1720170863705798E-2</c:v>
                </c:pt>
                <c:pt idx="164">
                  <c:v>1.5327345699105238E-2</c:v>
                </c:pt>
                <c:pt idx="165">
                  <c:v>1.0015297355615439E-2</c:v>
                </c:pt>
                <c:pt idx="166">
                  <c:v>5.7835185893251881E-3</c:v>
                </c:pt>
                <c:pt idx="167">
                  <c:v>2.6575395980453502E-3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27-46D0-9A38-AD9C9710C30A}"/>
            </c:ext>
          </c:extLst>
        </c:ser>
        <c:ser>
          <c:idx val="8"/>
          <c:order val="6"/>
          <c:tx>
            <c:v>MID BAND 6</c:v>
          </c:tx>
          <c:spPr>
            <a:ln w="25400" cap="flat" cmpd="dbl" algn="ctr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NasalEQ!$AH$4:$AH$171</c:f>
              <c:numCache>
                <c:formatCode>#,##0_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NasalEQ!$AO$4:$AO$171</c:f>
              <c:numCache>
                <c:formatCode>#,##0.0000_ </c:formatCode>
                <c:ptCount val="168"/>
                <c:pt idx="0">
                  <c:v>-3.0571964008120482E-6</c:v>
                </c:pt>
                <c:pt idx="2">
                  <c:v>-3.6755646071312855E-6</c:v>
                </c:pt>
                <c:pt idx="3">
                  <c:v>-4.0301803010323935E-6</c:v>
                </c:pt>
                <c:pt idx="4">
                  <c:v>-4.4190094385448295E-6</c:v>
                </c:pt>
                <c:pt idx="5">
                  <c:v>-4.8453530443847492E-6</c:v>
                </c:pt>
                <c:pt idx="6">
                  <c:v>-5.3128306503603339E-6</c:v>
                </c:pt>
                <c:pt idx="7">
                  <c:v>-5.8254109882496704E-6</c:v>
                </c:pt>
                <c:pt idx="8">
                  <c:v>-6.3874457830448061E-6</c:v>
                </c:pt>
                <c:pt idx="9">
                  <c:v>-7.0037066292146354E-6</c:v>
                </c:pt>
                <c:pt idx="10">
                  <c:v>-7.6794255507757825E-6</c:v>
                </c:pt>
                <c:pt idx="11">
                  <c:v>-8.4203394322664863E-6</c:v>
                </c:pt>
                <c:pt idx="12">
                  <c:v>-9.2327387574825958E-6</c:v>
                </c:pt>
                <c:pt idx="13">
                  <c:v>-1.0123520962654205E-5</c:v>
                </c:pt>
                <c:pt idx="14">
                  <c:v>-1.1100249143729504E-5</c:v>
                </c:pt>
                <c:pt idx="15">
                  <c:v>-1.2171216163121258E-5</c:v>
                </c:pt>
                <c:pt idx="16">
                  <c:v>-1.3345515239859757E-5</c:v>
                </c:pt>
                <c:pt idx="17">
                  <c:v>-1.4633117088772956E-5</c:v>
                </c:pt>
                <c:pt idx="18">
                  <c:v>-1.6044954678189977E-5</c:v>
                </c:pt>
                <c:pt idx="19">
                  <c:v>-1.7593016124079701E-5</c:v>
                </c:pt>
                <c:pt idx="20">
                  <c:v>-1.9290446537491574E-5</c:v>
                </c:pt>
                <c:pt idx="21">
                  <c:v>-2.1151659753080131E-5</c:v>
                </c:pt>
                <c:pt idx="22">
                  <c:v>-2.3192460870371892E-5</c:v>
                </c:pt>
                <c:pt idx="23">
                  <c:v>-2.543018049702631E-5</c:v>
                </c:pt>
                <c:pt idx="24">
                  <c:v>-2.7883822190898904E-5</c:v>
                </c:pt>
                <c:pt idx="25">
                  <c:v>-3.0574223999864578E-5</c:v>
                </c:pt>
                <c:pt idx="26">
                  <c:v>-3.3524235576033852E-5</c:v>
                </c:pt>
                <c:pt idx="27">
                  <c:v>-3.6758912691096734E-5</c:v>
                </c:pt>
                <c:pt idx="28">
                  <c:v>-4.0305730221624658E-5</c:v>
                </c:pt>
                <c:pt idx="29">
                  <c:v>-4.4194815970257573E-5</c:v>
                </c:pt>
                <c:pt idx="30">
                  <c:v>-4.8459207038831085E-5</c:v>
                </c:pt>
                <c:pt idx="31">
                  <c:v>-5.3135131142705431E-5</c:v>
                </c:pt>
                <c:pt idx="32">
                  <c:v>-5.8262314927810472E-5</c:v>
                </c:pt>
                <c:pt idx="33">
                  <c:v>-6.3884322418622725E-5</c:v>
                </c:pt>
                <c:pt idx="34">
                  <c:v>-7.0048926166158906E-5</c:v>
                </c:pt>
                <c:pt idx="35">
                  <c:v>-7.6808514311390772E-5</c:v>
                </c:pt>
                <c:pt idx="36">
                  <c:v>-8.4220537346776792E-5</c:v>
                </c:pt>
                <c:pt idx="37">
                  <c:v>-9.2347998037798038E-5</c:v>
                </c:pt>
                <c:pt idx="38">
                  <c:v>-1.0125998915675415E-4</c:v>
                </c:pt>
                <c:pt idx="39">
                  <c:v>-1.1103228322250775E-4</c:v>
                </c:pt>
                <c:pt idx="40">
                  <c:v>-1.21747979898492E-4</c:v>
                </c:pt>
                <c:pt idx="41">
                  <c:v>-1.3349821619182279E-4</c:v>
                </c:pt>
                <c:pt idx="42">
                  <c:v>-1.4638294596072636E-4</c:v>
                </c:pt>
                <c:pt idx="43">
                  <c:v>-1.6051179544385668E-4</c:v>
                </c:pt>
                <c:pt idx="44">
                  <c:v>-1.7600500234784739E-4</c:v>
                </c:pt>
                <c:pt idx="45">
                  <c:v>-1.9299444656025567E-4</c:v>
                </c:pt>
                <c:pt idx="46">
                  <c:v>-2.1162478200806512E-4</c:v>
                </c:pt>
                <c:pt idx="47">
                  <c:v>-2.3205467919164375E-4</c:v>
                </c:pt>
                <c:pt idx="48">
                  <c:v>-2.544581897548801E-4</c:v>
                </c:pt>
                <c:pt idx="49">
                  <c:v>-2.7902624527098628E-4</c:v>
                </c:pt>
                <c:pt idx="50">
                  <c:v>-3.0596830346558349E-4</c:v>
                </c:pt>
                <c:pt idx="51">
                  <c:v>-3.3551415698921045E-4</c:v>
                </c:pt>
                <c:pt idx="52">
                  <c:v>-3.6791592097227708E-4</c:v>
                </c:pt>
                <c:pt idx="53">
                  <c:v>-4.0345021762488743E-4</c:v>
                </c:pt>
                <c:pt idx="54">
                  <c:v>-4.4242057769824689E-4</c:v>
                </c:pt>
                <c:pt idx="55">
                  <c:v>-4.8516008132779725E-4</c:v>
                </c:pt>
                <c:pt idx="56">
                  <c:v>-5.3203426270914905E-4</c:v>
                </c:pt>
                <c:pt idx="57">
                  <c:v>-5.8344430590721581E-4</c:v>
                </c:pt>
                <c:pt idx="58">
                  <c:v>-6.3983056205422551E-4</c:v>
                </c:pt>
                <c:pt idx="59">
                  <c:v>-7.0167642190214477E-4</c:v>
                </c:pt>
                <c:pt idx="60">
                  <c:v>-7.6951258080233946E-4</c:v>
                </c:pt>
                <c:pt idx="61">
                  <c:v>-8.4392173817610821E-4</c:v>
                </c:pt>
                <c:pt idx="62">
                  <c:v>-9.2554377796654635E-4</c:v>
                </c:pt>
                <c:pt idx="63">
                  <c:v>-1.0150814821747315E-3</c:v>
                </c:pt>
                <c:pt idx="64">
                  <c:v>-1.1133068353482533E-3</c:v>
                </c:pt>
                <c:pt idx="65">
                  <c:v>-1.2210679859177911E-3</c:v>
                </c:pt>
                <c:pt idx="66">
                  <c:v>-1.3392969369197681E-3</c:v>
                </c:pt>
                <c:pt idx="67">
                  <c:v>-1.4690180485100561E-3</c:v>
                </c:pt>
                <c:pt idx="68">
                  <c:v>-1.6113574454870395E-3</c:v>
                </c:pt>
                <c:pt idx="69">
                  <c:v>-1.7675534335304347E-3</c:v>
                </c:pt>
                <c:pt idx="70">
                  <c:v>-1.9389680432511565E-3</c:v>
                </c:pt>
                <c:pt idx="71">
                  <c:v>-2.1270998355356792E-3</c:v>
                </c:pt>
                <c:pt idx="72">
                  <c:v>-2.333598120435168E-3</c:v>
                </c:pt>
                <c:pt idx="73">
                  <c:v>-2.5602787631875913E-3</c:v>
                </c:pt>
                <c:pt idx="74">
                  <c:v>-2.8091417745501283E-3</c:v>
                </c:pt>
                <c:pt idx="75">
                  <c:v>-3.0823909117704299E-3</c:v>
                </c:pt>
                <c:pt idx="76">
                  <c:v>-3.3824555494813414E-3</c:v>
                </c:pt>
                <c:pt idx="77">
                  <c:v>-3.7120151184013039E-3</c:v>
                </c:pt>
                <c:pt idx="78">
                  <c:v>-4.0740264555739108E-3</c:v>
                </c:pt>
                <c:pt idx="79">
                  <c:v>-4.4717544629145024E-3</c:v>
                </c:pt>
                <c:pt idx="80">
                  <c:v>-4.9088065349062598E-3</c:v>
                </c:pt>
                <c:pt idx="81">
                  <c:v>-5.3891712898802577E-3</c:v>
                </c:pt>
                <c:pt idx="82">
                  <c:v>-5.917262228931023E-3</c:v>
                </c:pt>
                <c:pt idx="83">
                  <c:v>-6.4979670514712807E-3</c:v>
                </c:pt>
                <c:pt idx="84">
                  <c:v>-7.1367034823276495E-3</c:v>
                </c:pt>
                <c:pt idx="85">
                  <c:v>-7.8394826158290926E-3</c:v>
                </c:pt>
                <c:pt idx="86">
                  <c:v>-8.6129809626779887E-3</c:v>
                </c:pt>
                <c:pt idx="87">
                  <c:v>-9.4646226024601848E-3</c:v>
                </c:pt>
                <c:pt idx="88">
                  <c:v>-1.0402673106909292E-2</c:v>
                </c:pt>
                <c:pt idx="89">
                  <c:v>-1.1436347214849381E-2</c:v>
                </c:pt>
                <c:pt idx="90">
                  <c:v>-1.25759326248359E-2</c:v>
                </c:pt>
                <c:pt idx="91">
                  <c:v>-1.3832932737935042E-2</c:v>
                </c:pt>
                <c:pt idx="92">
                  <c:v>-1.5220231753291099E-2</c:v>
                </c:pt>
                <c:pt idx="93">
                  <c:v>-1.6752286215080965E-2</c:v>
                </c:pt>
                <c:pt idx="94">
                  <c:v>-1.8445347965063634E-2</c:v>
                </c:pt>
                <c:pt idx="95">
                  <c:v>-2.0317724502958174E-2</c:v>
                </c:pt>
                <c:pt idx="96">
                  <c:v>-2.2390084052709508E-2</c:v>
                </c:pt>
                <c:pt idx="97">
                  <c:v>-2.4685814229704263E-2</c:v>
                </c:pt>
                <c:pt idx="98">
                  <c:v>-2.7231445181929229E-2</c:v>
                </c:pt>
                <c:pt idx="99">
                  <c:v>-3.0057150530555111E-2</c:v>
                </c:pt>
                <c:pt idx="100">
                  <c:v>-3.3197342479719644E-2</c:v>
                </c:pt>
                <c:pt idx="101">
                  <c:v>-3.6691381246323235E-2</c:v>
                </c:pt>
                <c:pt idx="102">
                  <c:v>-4.0584423660152927E-2</c:v>
                </c:pt>
                <c:pt idx="103">
                  <c:v>-4.4928441612366803E-2</c:v>
                </c:pt>
                <c:pt idx="104">
                  <c:v>-4.978344824394091E-2</c:v>
                </c:pt>
                <c:pt idx="105">
                  <c:v>-5.5218978644790549E-2</c:v>
                </c:pt>
                <c:pt idx="106">
                  <c:v>-6.1315882675667753E-2</c:v>
                </c:pt>
                <c:pt idx="107">
                  <c:v>-6.8168500586533731E-2</c:v>
                </c:pt>
                <c:pt idx="108">
                  <c:v>-7.5887307507671892E-2</c:v>
                </c:pt>
                <c:pt idx="109">
                  <c:v>-8.4602130423895694E-2</c:v>
                </c:pt>
                <c:pt idx="110">
                  <c:v>-9.4466059992600909E-2</c:v>
                </c:pt>
                <c:pt idx="111">
                  <c:v>-0.1056601972326949</c:v>
                </c:pt>
                <c:pt idx="112">
                  <c:v>-0.11839938676215303</c:v>
                </c:pt>
                <c:pt idx="113">
                  <c:v>-0.13293908410649716</c:v>
                </c:pt>
                <c:pt idx="114">
                  <c:v>-0.14958346604078437</c:v>
                </c:pt>
                <c:pt idx="115">
                  <c:v>-0.16869478568553004</c:v>
                </c:pt>
                <c:pt idx="116">
                  <c:v>-0.19070373641877608</c:v>
                </c:pt>
                <c:pt idx="117">
                  <c:v>-0.21612011192639932</c:v>
                </c:pt>
                <c:pt idx="118">
                  <c:v>-0.24554214761179438</c:v>
                </c:pt>
                <c:pt idx="119">
                  <c:v>-0.27966129344902052</c:v>
                </c:pt>
                <c:pt idx="120">
                  <c:v>-0.31925632117137215</c:v>
                </c:pt>
                <c:pt idx="121">
                  <c:v>-0.36516594013537995</c:v>
                </c:pt>
                <c:pt idx="122">
                  <c:v>-0.41822175826988017</c:v>
                </c:pt>
                <c:pt idx="123">
                  <c:v>-0.47911328254460256</c:v>
                </c:pt>
                <c:pt idx="124">
                  <c:v>-0.54814575727957904</c:v>
                </c:pt>
                <c:pt idx="125">
                  <c:v>-0.62484811950320862</c:v>
                </c:pt>
                <c:pt idx="126">
                  <c:v>-0.70741266276093961</c:v>
                </c:pt>
                <c:pt idx="127">
                  <c:v>-0.79203670722797714</c:v>
                </c:pt>
                <c:pt idx="128">
                  <c:v>-0.87242435585240319</c:v>
                </c:pt>
                <c:pt idx="129">
                  <c:v>-0.93995161393534876</c:v>
                </c:pt>
                <c:pt idx="130">
                  <c:v>-0.98506257740304926</c:v>
                </c:pt>
                <c:pt idx="131">
                  <c:v>-0.99995428911693351</c:v>
                </c:pt>
                <c:pt idx="132">
                  <c:v>-0.98150098708298361</c:v>
                </c:pt>
                <c:pt idx="133">
                  <c:v>-0.93262400595896733</c:v>
                </c:pt>
                <c:pt idx="134">
                  <c:v>-0.86110699647662259</c:v>
                </c:pt>
                <c:pt idx="135">
                  <c:v>-0.77669504236102194</c:v>
                </c:pt>
                <c:pt idx="136">
                  <c:v>-0.68828970079753748</c:v>
                </c:pt>
                <c:pt idx="137">
                  <c:v>-0.60241914996981327</c:v>
                </c:pt>
                <c:pt idx="138">
                  <c:v>-0.52300940565661025</c:v>
                </c:pt>
                <c:pt idx="139">
                  <c:v>-0.45188676222061375</c:v>
                </c:pt>
                <c:pt idx="140">
                  <c:v>-0.38947098185880213</c:v>
                </c:pt>
                <c:pt idx="141">
                  <c:v>-0.33537187067654228</c:v>
                </c:pt>
                <c:pt idx="142">
                  <c:v>-0.28880706516649263</c:v>
                </c:pt>
                <c:pt idx="143">
                  <c:v>-0.24885860683178843</c:v>
                </c:pt>
                <c:pt idx="144">
                  <c:v>-0.21461415544855603</c:v>
                </c:pt>
                <c:pt idx="145">
                  <c:v>-0.18523541395125617</c:v>
                </c:pt>
                <c:pt idx="146">
                  <c:v>-0.1599845065926056</c:v>
                </c:pt>
                <c:pt idx="147">
                  <c:v>-0.13822793604621825</c:v>
                </c:pt>
                <c:pt idx="148">
                  <c:v>-0.1194297126529465</c:v>
                </c:pt>
                <c:pt idx="149">
                  <c:v>-0.10314010175864782</c:v>
                </c:pt>
                <c:pt idx="150">
                  <c:v>-8.8983362125276938E-2</c:v>
                </c:pt>
                <c:pt idx="151">
                  <c:v>-7.6646103552191536E-2</c:v>
                </c:pt>
                <c:pt idx="152">
                  <c:v>-6.5866943548094525E-2</c:v>
                </c:pt>
                <c:pt idx="153">
                  <c:v>-5.6427652062399983E-2</c:v>
                </c:pt>
                <c:pt idx="154">
                  <c:v>-4.8145736371801834E-2</c:v>
                </c:pt>
                <c:pt idx="155">
                  <c:v>-4.0868317676593283E-2</c:v>
                </c:pt>
                <c:pt idx="156">
                  <c:v>-3.4467120825657241E-2</c:v>
                </c:pt>
                <c:pt idx="157">
                  <c:v>-2.8834402785627752E-2</c:v>
                </c:pt>
                <c:pt idx="158">
                  <c:v>-2.3879664851995275E-2</c:v>
                </c:pt>
                <c:pt idx="159">
                  <c:v>-1.9527018449776268E-2</c:v>
                </c:pt>
                <c:pt idx="160">
                  <c:v>-1.5713100166452675E-2</c:v>
                </c:pt>
                <c:pt idx="161">
                  <c:v>-1.2385456752368304E-2</c:v>
                </c:pt>
                <c:pt idx="162">
                  <c:v>-9.501345230402556E-3</c:v>
                </c:pt>
                <c:pt idx="163">
                  <c:v>-7.0269181262671235E-3</c:v>
                </c:pt>
                <c:pt idx="164">
                  <c:v>-4.936791376698486E-3</c:v>
                </c:pt>
                <c:pt idx="165">
                  <c:v>-3.2140263364980994E-3</c:v>
                </c:pt>
                <c:pt idx="166">
                  <c:v>-1.8506034850989369E-3</c:v>
                </c:pt>
                <c:pt idx="167">
                  <c:v>-8.4853418421844797E-4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27-46D0-9A38-AD9C9710C30A}"/>
            </c:ext>
          </c:extLst>
        </c:ser>
        <c:ser>
          <c:idx val="3"/>
          <c:order val="7"/>
          <c:tx>
            <c:strRef>
              <c:f>NasalEQ!$AP$3</c:f>
              <c:strCache>
                <c:ptCount val="1"/>
                <c:pt idx="0">
                  <c:v>HIGH BAND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NasalEQ!$AH$4:$AH$171</c:f>
              <c:numCache>
                <c:formatCode>#,##0_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NasalEQ!$AP$4:$AP$171</c:f>
              <c:numCache>
                <c:formatCode>#,##0.0000_ </c:formatCode>
                <c:ptCount val="168"/>
                <c:pt idx="0">
                  <c:v>1.5373460308019117E-2</c:v>
                </c:pt>
                <c:pt idx="2">
                  <c:v>1.8441712546814593E-2</c:v>
                </c:pt>
                <c:pt idx="3">
                  <c:v>2.0194744216309686E-2</c:v>
                </c:pt>
                <c:pt idx="4">
                  <c:v>2.2111281024957824E-2</c:v>
                </c:pt>
                <c:pt idx="5">
                  <c:v>2.4206297053798526E-2</c:v>
                </c:pt>
                <c:pt idx="6">
                  <c:v>2.6495542961691623E-2</c:v>
                </c:pt>
                <c:pt idx="7">
                  <c:v>2.8995647680589817E-2</c:v>
                </c:pt>
                <c:pt idx="8">
                  <c:v>3.1725312618037918E-2</c:v>
                </c:pt>
                <c:pt idx="9">
                  <c:v>3.4703969512684112E-2</c:v>
                </c:pt>
                <c:pt idx="10">
                  <c:v>3.795270559581642E-2</c:v>
                </c:pt>
                <c:pt idx="11">
                  <c:v>4.1493331552032504E-2</c:v>
                </c:pt>
                <c:pt idx="12">
                  <c:v>4.5349857408666018E-2</c:v>
                </c:pt>
                <c:pt idx="13">
                  <c:v>4.9546758162043944E-2</c:v>
                </c:pt>
                <c:pt idx="14">
                  <c:v>5.4110058296009386E-2</c:v>
                </c:pt>
                <c:pt idx="15">
                  <c:v>5.9066179718629014E-2</c:v>
                </c:pt>
                <c:pt idx="16">
                  <c:v>6.444254465404739E-2</c:v>
                </c:pt>
                <c:pt idx="17">
                  <c:v>7.0266687110997469E-2</c:v>
                </c:pt>
                <c:pt idx="18">
                  <c:v>7.6565320922876323E-2</c:v>
                </c:pt>
                <c:pt idx="19">
                  <c:v>8.3363823374883628E-2</c:v>
                </c:pt>
                <c:pt idx="20">
                  <c:v>9.0685850554850442E-2</c:v>
                </c:pt>
                <c:pt idx="21">
                  <c:v>9.8550057572254157E-2</c:v>
                </c:pt>
                <c:pt idx="22">
                  <c:v>0.10696954844000876</c:v>
                </c:pt>
                <c:pt idx="23">
                  <c:v>0.11594949710380245</c:v>
                </c:pt>
                <c:pt idx="24">
                  <c:v>0.12548183996705423</c:v>
                </c:pt>
                <c:pt idx="25">
                  <c:v>0.13554333282095324</c:v>
                </c:pt>
                <c:pt idx="26">
                  <c:v>0.14608718906767235</c:v>
                </c:pt>
                <c:pt idx="27">
                  <c:v>0.15703718130506239</c:v>
                </c:pt>
                <c:pt idx="28">
                  <c:v>0.16827737149535604</c:v>
                </c:pt>
                <c:pt idx="29">
                  <c:v>0.179639047918318</c:v>
                </c:pt>
                <c:pt idx="30">
                  <c:v>0.19088495123611895</c:v>
                </c:pt>
                <c:pt idx="31">
                  <c:v>0.20168748623900745</c:v>
                </c:pt>
                <c:pt idx="32">
                  <c:v>0.2116049270887842</c:v>
                </c:pt>
                <c:pt idx="33">
                  <c:v>0.22004562297802543</c:v>
                </c:pt>
                <c:pt idx="34">
                  <c:v>0.2262308789207951</c:v>
                </c:pt>
                <c:pt idx="35">
                  <c:v>0.22914563467478405</c:v>
                </c:pt>
                <c:pt idx="36">
                  <c:v>0.22748357545602035</c:v>
                </c:pt>
                <c:pt idx="37">
                  <c:v>0.2195879123851443</c:v>
                </c:pt>
                <c:pt idx="38">
                  <c:v>0.20339331261474747</c:v>
                </c:pt>
                <c:pt idx="39">
                  <c:v>0.17637756751490211</c:v>
                </c:pt>
                <c:pt idx="40">
                  <c:v>0.13554885726110341</c:v>
                </c:pt>
                <c:pt idx="41">
                  <c:v>7.7487327727512018E-2</c:v>
                </c:pt>
                <c:pt idx="42">
                  <c:v>-1.5162842786715185E-3</c:v>
                </c:pt>
                <c:pt idx="43">
                  <c:v>-0.10518214626961465</c:v>
                </c:pt>
                <c:pt idx="44">
                  <c:v>-0.23680080609415327</c:v>
                </c:pt>
                <c:pt idx="45">
                  <c:v>-0.39862366017076595</c:v>
                </c:pt>
                <c:pt idx="46">
                  <c:v>-0.59115351807243766</c:v>
                </c:pt>
                <c:pt idx="47">
                  <c:v>-0.81248349934638808</c:v>
                </c:pt>
                <c:pt idx="48">
                  <c:v>-1.0578892711350483</c:v>
                </c:pt>
                <c:pt idx="49">
                  <c:v>-1.3198957070601223</c:v>
                </c:pt>
                <c:pt idx="50">
                  <c:v>-1.5889280394658702</c:v>
                </c:pt>
                <c:pt idx="51">
                  <c:v>-1.8544730611562605</c:v>
                </c:pt>
                <c:pt idx="52">
                  <c:v>-2.1064866051282625</c:v>
                </c:pt>
                <c:pt idx="53">
                  <c:v>-2.3366773530260248</c:v>
                </c:pt>
                <c:pt idx="54">
                  <c:v>-2.5393497605660773</c:v>
                </c:pt>
                <c:pt idx="55">
                  <c:v>-2.7116643530121944</c:v>
                </c:pt>
                <c:pt idx="56">
                  <c:v>-2.8533709356429164</c:v>
                </c:pt>
                <c:pt idx="57">
                  <c:v>-2.9662077491120336</c:v>
                </c:pt>
                <c:pt idx="58">
                  <c:v>-3.0531869618712459</c:v>
                </c:pt>
                <c:pt idx="59">
                  <c:v>-3.1179418710599922</c:v>
                </c:pt>
                <c:pt idx="60">
                  <c:v>-3.1642241653671253</c:v>
                </c:pt>
                <c:pt idx="61">
                  <c:v>-3.1955737157169208</c:v>
                </c:pt>
                <c:pt idx="62">
                  <c:v>-3.2151372622234735</c:v>
                </c:pt>
                <c:pt idx="63">
                  <c:v>-3.2255969609681507</c:v>
                </c:pt>
                <c:pt idx="64">
                  <c:v>-3.2291696029653156</c:v>
                </c:pt>
                <c:pt idx="65">
                  <c:v>-3.2276447813211946</c:v>
                </c:pt>
                <c:pt idx="66">
                  <c:v>-3.2224410287219496</c:v>
                </c:pt>
                <c:pt idx="67">
                  <c:v>-3.2146658822830281</c:v>
                </c:pt>
                <c:pt idx="68">
                  <c:v>-3.2051729686140868</c:v>
                </c:pt>
                <c:pt idx="69">
                  <c:v>-3.1946123180242623</c:v>
                </c:pt>
                <c:pt idx="70">
                  <c:v>-3.1834729310102796</c:v>
                </c:pt>
                <c:pt idx="71">
                  <c:v>-3.1721178468997415</c:v>
                </c:pt>
                <c:pt idx="72">
                  <c:v>-3.1608123413522131</c:v>
                </c:pt>
                <c:pt idx="73">
                  <c:v>-3.1497464105844299</c:v>
                </c:pt>
                <c:pt idx="74">
                  <c:v>-3.1390524291298711</c:v>
                </c:pt>
                <c:pt idx="75">
                  <c:v>-3.1288189857850646</c:v>
                </c:pt>
                <c:pt idx="76">
                  <c:v>-3.1191016015912427</c:v>
                </c:pt>
                <c:pt idx="77">
                  <c:v>-3.109931055487448</c:v>
                </c:pt>
                <c:pt idx="78">
                  <c:v>-3.1013197870773901</c:v>
                </c:pt>
                <c:pt idx="79">
                  <c:v>-3.0932668197756681</c:v>
                </c:pt>
                <c:pt idx="80">
                  <c:v>-3.0857615338002793</c:v>
                </c:pt>
                <c:pt idx="81">
                  <c:v>-3.0787865507154959</c:v>
                </c:pt>
                <c:pt idx="82">
                  <c:v>-3.0723199145013447</c:v>
                </c:pt>
                <c:pt idx="83">
                  <c:v>-3.0663367526885805</c:v>
                </c:pt>
                <c:pt idx="84">
                  <c:v>-3.0608105177726754</c:v>
                </c:pt>
                <c:pt idx="85">
                  <c:v>-3.0557139123912447</c:v>
                </c:pt>
                <c:pt idx="86">
                  <c:v>-3.0510195729272138</c:v>
                </c:pt>
                <c:pt idx="87">
                  <c:v>-3.0467005633914375</c:v>
                </c:pt>
                <c:pt idx="88">
                  <c:v>-3.0427307247981177</c:v>
                </c:pt>
                <c:pt idx="89">
                  <c:v>-3.0390849182776671</c:v>
                </c:pt>
                <c:pt idx="90">
                  <c:v>-3.0357391805552361</c:v>
                </c:pt>
                <c:pt idx="91">
                  <c:v>-3.0326708195653747</c:v>
                </c:pt>
                <c:pt idx="92">
                  <c:v>-3.0298584606896082</c:v>
                </c:pt>
                <c:pt idx="93">
                  <c:v>-3.0272820585569473</c:v>
                </c:pt>
                <c:pt idx="94">
                  <c:v>-3.0249228832470436</c:v>
                </c:pt>
                <c:pt idx="95">
                  <c:v>-3.0227634874463472</c:v>
                </c:pt>
                <c:pt idx="96">
                  <c:v>-3.0207876607627733</c:v>
                </c:pt>
                <c:pt idx="97">
                  <c:v>-3.0189803756034941</c:v>
                </c:pt>
                <c:pt idx="98">
                  <c:v>-3.0173277272057106</c:v>
                </c:pt>
                <c:pt idx="99">
                  <c:v>-3.015816870935415</c:v>
                </c:pt>
                <c:pt idx="100">
                  <c:v>-3.014435958398527</c:v>
                </c:pt>
                <c:pt idx="101">
                  <c:v>-3.0131740737175345</c:v>
                </c:pt>
                <c:pt idx="102">
                  <c:v>-3.0120211710112752</c:v>
                </c:pt>
                <c:pt idx="103">
                  <c:v>-3.0109680139441615</c:v>
                </c:pt>
                <c:pt idx="104">
                  <c:v>-3.0100061176056321</c:v>
                </c:pt>
                <c:pt idx="105">
                  <c:v>-3.0091276931580446</c:v>
                </c:pt>
                <c:pt idx="106">
                  <c:v>-3.0083255954523769</c:v>
                </c:pt>
                <c:pt idx="107">
                  <c:v>-3.0075932736359801</c:v>
                </c:pt>
                <c:pt idx="108">
                  <c:v>-3.0069247248885924</c:v>
                </c:pt>
                <c:pt idx="109">
                  <c:v>-3.0063144511052</c:v>
                </c:pt>
                <c:pt idx="110">
                  <c:v>-3.0057574185630505</c:v>
                </c:pt>
                <c:pt idx="111">
                  <c:v>-3.0052490203923905</c:v>
                </c:pt>
                <c:pt idx="112">
                  <c:v>-3.0047850418148419</c:v>
                </c:pt>
                <c:pt idx="113">
                  <c:v>-3.00436162790698</c:v>
                </c:pt>
                <c:pt idx="114">
                  <c:v>-3.0039752538395623</c:v>
                </c:pt>
                <c:pt idx="115">
                  <c:v>-3.0036226973842881</c:v>
                </c:pt>
                <c:pt idx="116">
                  <c:v>-3.0033010135909173</c:v>
                </c:pt>
                <c:pt idx="117">
                  <c:v>-3.0030075114509498</c:v>
                </c:pt>
                <c:pt idx="118">
                  <c:v>-3.0027397324470111</c:v>
                </c:pt>
                <c:pt idx="119">
                  <c:v>-3.0024954308277954</c:v>
                </c:pt>
                <c:pt idx="120">
                  <c:v>-3.0022725554936498</c:v>
                </c:pt>
                <c:pt idx="121">
                  <c:v>-3.0020692333788186</c:v>
                </c:pt>
                <c:pt idx="122">
                  <c:v>-3.0018837542022982</c:v>
                </c:pt>
                <c:pt idx="123">
                  <c:v>-3.0017145564937309</c:v>
                </c:pt>
                <c:pt idx="124">
                  <c:v>-3.0015602147887899</c:v>
                </c:pt>
                <c:pt idx="125">
                  <c:v>-3.0014194279025652</c:v>
                </c:pt>
                <c:pt idx="126">
                  <c:v>-3.001291008194098</c:v>
                </c:pt>
                <c:pt idx="127">
                  <c:v>-3.0011738717429726</c:v>
                </c:pt>
                <c:pt idx="128">
                  <c:v>-3.001067029362309</c:v>
                </c:pt>
                <c:pt idx="129">
                  <c:v>-3.0009695783790202</c:v>
                </c:pt>
                <c:pt idx="130">
                  <c:v>-3.0008806951195144</c:v>
                </c:pt>
                <c:pt idx="131">
                  <c:v>-3.0007996280403755</c:v>
                </c:pt>
                <c:pt idx="132">
                  <c:v>-3.0007256914509988</c:v>
                </c:pt>
                <c:pt idx="133">
                  <c:v>-3.0006582597780946</c:v>
                </c:pt>
                <c:pt idx="134">
                  <c:v>-3.0005967623261731</c:v>
                </c:pt>
                <c:pt idx="135">
                  <c:v>-3.0005406784922002</c:v>
                </c:pt>
                <c:pt idx="136">
                  <c:v>-3.0004895333960899</c:v>
                </c:pt>
                <c:pt idx="137">
                  <c:v>-3.0004428938907783</c:v>
                </c:pt>
                <c:pt idx="138">
                  <c:v>-3.000400364920667</c:v>
                </c:pt>
                <c:pt idx="139">
                  <c:v>-3.0003615861975863</c:v>
                </c:pt>
                <c:pt idx="140">
                  <c:v>-3.0003262291679751</c:v>
                </c:pt>
                <c:pt idx="141">
                  <c:v>-3.000293994245772</c:v>
                </c:pt>
                <c:pt idx="142">
                  <c:v>-3.000264608288834</c:v>
                </c:pt>
                <c:pt idx="143">
                  <c:v>-3.0002378222977191</c:v>
                </c:pt>
                <c:pt idx="144">
                  <c:v>-3.0002134093182615</c:v>
                </c:pt>
                <c:pt idx="145">
                  <c:v>-3.0001911625306059</c:v>
                </c:pt>
                <c:pt idx="146">
                  <c:v>-3.0001708935090527</c:v>
                </c:pt>
                <c:pt idx="147">
                  <c:v>-3.0001524306387028</c:v>
                </c:pt>
                <c:pt idx="148">
                  <c:v>-3.0001356176760376</c:v>
                </c:pt>
                <c:pt idx="149">
                  <c:v>-3.0001203124420912</c:v>
                </c:pt>
                <c:pt idx="150">
                  <c:v>-3.0001063856379773</c:v>
                </c:pt>
                <c:pt idx="151">
                  <c:v>-3.0000937197739184</c:v>
                </c:pt>
                <c:pt idx="152">
                  <c:v>-3.0000822082040561</c:v>
                </c:pt>
                <c:pt idx="153">
                  <c:v>-3.0000717542606479</c:v>
                </c:pt>
                <c:pt idx="154">
                  <c:v>-3.0000622704826627</c:v>
                </c:pt>
                <c:pt idx="155">
                  <c:v>-3.0000536779352287</c:v>
                </c:pt>
                <c:pt idx="156">
                  <c:v>-3.0000459056182316</c:v>
                </c:pt>
                <c:pt idx="157">
                  <c:v>-3.0000388899644417</c:v>
                </c:pt>
                <c:pt idx="158">
                  <c:v>-3.0000325744302714</c:v>
                </c:pt>
                <c:pt idx="159">
                  <c:v>-3.0000269091857703</c:v>
                </c:pt>
                <c:pt idx="160">
                  <c:v>-3.0000218509151995</c:v>
                </c:pt>
                <c:pt idx="161">
                  <c:v>-3.0000173627460951</c:v>
                </c:pt>
                <c:pt idx="162">
                  <c:v>-3.0000134143341595</c:v>
                </c:pt>
                <c:pt idx="163">
                  <c:v>-3.0000099821448565</c:v>
                </c:pt>
                <c:pt idx="164">
                  <c:v>-3.0000070499929796</c:v>
                </c:pt>
                <c:pt idx="165">
                  <c:v>-3.0000046099323088</c:v>
                </c:pt>
                <c:pt idx="166">
                  <c:v>-3.0000026636354522</c:v>
                </c:pt>
                <c:pt idx="167">
                  <c:v>-3.0000012244803824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88-433B-9346-4D5A92F014C5}"/>
            </c:ext>
          </c:extLst>
        </c:ser>
        <c:ser>
          <c:idx val="4"/>
          <c:order val="8"/>
          <c:tx>
            <c:strRef>
              <c:f>NasalEQ!$AQ$3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flat" cmpd="dbl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NasalEQ!$AH$4:$AH$171</c:f>
              <c:numCache>
                <c:formatCode>#,##0_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NasalEQ!$AQ$4:$AQ$171</c:f>
              <c:numCache>
                <c:formatCode>#,##0.0000_ </c:formatCode>
                <c:ptCount val="168"/>
                <c:pt idx="0">
                  <c:v>-0.37110638965160236</c:v>
                </c:pt>
                <c:pt idx="2">
                  <c:v>-3.8715570132917564E-2</c:v>
                </c:pt>
                <c:pt idx="3">
                  <c:v>0.1348857806883805</c:v>
                </c:pt>
                <c:pt idx="4">
                  <c:v>0.3128997351406656</c:v>
                </c:pt>
                <c:pt idx="5">
                  <c:v>0.49487974037565458</c:v>
                </c:pt>
                <c:pt idx="6">
                  <c:v>0.68034017272504665</c:v>
                </c:pt>
                <c:pt idx="7">
                  <c:v>0.86876250767428143</c:v>
                </c:pt>
                <c:pt idx="8">
                  <c:v>1.0596009326289395</c:v>
                </c:pt>
                <c:pt idx="9">
                  <c:v>1.2522878727803428</c:v>
                </c:pt>
                <c:pt idx="10">
                  <c:v>1.4462410929464145</c:v>
                </c:pt>
                <c:pt idx="11">
                  <c:v>1.6408701528510956</c:v>
                </c:pt>
                <c:pt idx="12">
                  <c:v>1.8355841060012144</c:v>
                </c:pt>
                <c:pt idx="13">
                  <c:v>2.0297982816160478</c:v>
                </c:pt>
                <c:pt idx="14">
                  <c:v>2.2229419317469916</c:v>
                </c:pt>
                <c:pt idx="15">
                  <c:v>2.4144646289839611</c:v>
                </c:pt>
                <c:pt idx="16">
                  <c:v>2.603843565677606</c:v>
                </c:pt>
                <c:pt idx="17">
                  <c:v>2.790590001222482</c:v>
                </c:pt>
                <c:pt idx="18">
                  <c:v>2.9742542060241521</c:v>
                </c:pt>
                <c:pt idx="19">
                  <c:v>3.1544313949085709</c:v>
                </c:pt>
                <c:pt idx="20">
                  <c:v>3.3307658004070442</c:v>
                </c:pt>
                <c:pt idx="21">
                  <c:v>3.5029539043310294</c:v>
                </c:pt>
                <c:pt idx="22">
                  <c:v>3.6707470290839939</c:v>
                </c:pt>
                <c:pt idx="23">
                  <c:v>3.8339538453823869</c:v>
                </c:pt>
                <c:pt idx="24">
                  <c:v>3.9924381356193628</c:v>
                </c:pt>
                <c:pt idx="25">
                  <c:v>4.1461208230052993</c:v>
                </c:pt>
                <c:pt idx="26">
                  <c:v>4.2949748721587788</c:v>
                </c:pt>
                <c:pt idx="27">
                  <c:v>4.4390222914250179</c:v>
                </c:pt>
                <c:pt idx="28">
                  <c:v>4.578328591434607</c:v>
                </c:pt>
                <c:pt idx="29">
                  <c:v>4.7129934937735438</c:v>
                </c:pt>
                <c:pt idx="30">
                  <c:v>4.8431402155368932</c:v>
                </c:pt>
                <c:pt idx="31">
                  <c:v>4.9689008884986965</c:v>
                </c:pt>
                <c:pt idx="32">
                  <c:v>5.0903980419013966</c:v>
                </c:pt>
                <c:pt idx="33">
                  <c:v>5.2077201187668187</c:v>
                </c:pt>
                <c:pt idx="34">
                  <c:v>5.3208914834481726</c:v>
                </c:pt>
                <c:pt idx="35">
                  <c:v>5.4298344704213681</c:v>
                </c:pt>
                <c:pt idx="36">
                  <c:v>5.5343228155526809</c:v>
                </c:pt>
                <c:pt idx="37">
                  <c:v>5.6339304139933208</c:v>
                </c:pt>
                <c:pt idx="38">
                  <c:v>5.7279749636030397</c:v>
                </c:pt>
                <c:pt idx="39">
                  <c:v>5.8154636998206604</c:v>
                </c:pt>
                <c:pt idx="40">
                  <c:v>5.895060292199461</c:v>
                </c:pt>
                <c:pt idx="41">
                  <c:v>5.9650897393520639</c:v>
                </c:pt>
                <c:pt idx="42">
                  <c:v>6.0236131637054564</c:v>
                </c:pt>
                <c:pt idx="43">
                  <c:v>6.0686135487388171</c:v>
                </c:pt>
                <c:pt idx="44">
                  <c:v>6.0983130624285735</c:v>
                </c:pt>
                <c:pt idx="45">
                  <c:v>6.1116302303468304</c:v>
                </c:pt>
                <c:pt idx="46">
                  <c:v>6.1087221211339644</c:v>
                </c:pt>
                <c:pt idx="47">
                  <c:v>6.0914838023024256</c:v>
                </c:pt>
                <c:pt idx="48">
                  <c:v>6.063833066254551</c:v>
                </c:pt>
                <c:pt idx="49">
                  <c:v>6.0315893895398789</c:v>
                </c:pt>
                <c:pt idx="50">
                  <c:v>6.0018699442499397</c:v>
                </c:pt>
                <c:pt idx="51">
                  <c:v>5.9820880261987401</c:v>
                </c:pt>
                <c:pt idx="52">
                  <c:v>5.9788053599664757</c:v>
                </c:pt>
                <c:pt idx="53">
                  <c:v>5.9967730798590093</c:v>
                </c:pt>
                <c:pt idx="54">
                  <c:v>6.0384230996506876</c:v>
                </c:pt>
                <c:pt idx="55">
                  <c:v>6.1038953097461395</c:v>
                </c:pt>
                <c:pt idx="56">
                  <c:v>6.1915004818801798</c:v>
                </c:pt>
                <c:pt idx="57">
                  <c:v>6.298405206253971</c:v>
                </c:pt>
                <c:pt idx="58">
                  <c:v>6.4213232987666071</c:v>
                </c:pt>
                <c:pt idx="59">
                  <c:v>6.5570627937943762</c:v>
                </c:pt>
                <c:pt idx="60">
                  <c:v>6.702873328881779</c:v>
                </c:pt>
                <c:pt idx="61">
                  <c:v>6.8566045131840463</c:v>
                </c:pt>
                <c:pt idx="62">
                  <c:v>7.0167241498934558</c:v>
                </c:pt>
                <c:pt idx="63">
                  <c:v>7.1822508846177016</c:v>
                </c:pt>
                <c:pt idx="64">
                  <c:v>7.3526470559402597</c:v>
                </c:pt>
                <c:pt idx="65">
                  <c:v>7.5277031682832369</c:v>
                </c:pt>
                <c:pt idx="66">
                  <c:v>7.7074313377760344</c:v>
                </c:pt>
                <c:pt idx="67">
                  <c:v>7.8919757168355789</c:v>
                </c:pt>
                <c:pt idx="68">
                  <c:v>8.0815415140608344</c:v>
                </c:pt>
                <c:pt idx="69">
                  <c:v>8.2763412769604194</c:v>
                </c:pt>
                <c:pt idx="70">
                  <c:v>8.4765557616346854</c:v>
                </c:pt>
                <c:pt idx="71">
                  <c:v>8.6823062513371152</c:v>
                </c:pt>
                <c:pt idx="72">
                  <c:v>8.8936360442507514</c:v>
                </c:pt>
                <c:pt idx="73">
                  <c:v>9.1104987355621425</c:v>
                </c:pt>
                <c:pt idx="74">
                  <c:v>9.3327518932419213</c:v>
                </c:pt>
                <c:pt idx="75">
                  <c:v>9.5601548384391606</c:v>
                </c:pt>
                <c:pt idx="76">
                  <c:v>9.7923698351470829</c:v>
                </c:pt>
                <c:pt idx="77">
                  <c:v>10.028965960266763</c:v>
                </c:pt>
                <c:pt idx="78">
                  <c:v>10.269425324615566</c:v>
                </c:pt>
                <c:pt idx="79">
                  <c:v>10.513151227598717</c:v>
                </c:pt>
                <c:pt idx="80">
                  <c:v>10.759477975211599</c:v>
                </c:pt>
                <c:pt idx="81">
                  <c:v>11.007682038813554</c:v>
                </c:pt>
                <c:pt idx="82">
                  <c:v>11.256994292644542</c:v>
                </c:pt>
                <c:pt idx="83">
                  <c:v>11.506612981516973</c:v>
                </c:pt>
                <c:pt idx="84">
                  <c:v>11.755717132873915</c:v>
                </c:pt>
                <c:pt idx="85">
                  <c:v>12.003480074429246</c:v>
                </c:pt>
                <c:pt idx="86">
                  <c:v>12.249082734745841</c:v>
                </c:pt>
                <c:pt idx="87">
                  <c:v>12.49172643523419</c:v>
                </c:pt>
                <c:pt idx="88">
                  <c:v>12.73064488720494</c:v>
                </c:pt>
                <c:pt idx="89">
                  <c:v>12.965115148748307</c:v>
                </c:pt>
                <c:pt idx="90">
                  <c:v>13.194467350230823</c:v>
                </c:pt>
                <c:pt idx="91">
                  <c:v>13.418093034609491</c:v>
                </c:pt>
                <c:pt idx="92">
                  <c:v>13.635452019834984</c:v>
                </c:pt>
                <c:pt idx="93">
                  <c:v>13.846077745058638</c:v>
                </c:pt>
                <c:pt idx="94">
                  <c:v>14.049581115999384</c:v>
                </c:pt>
                <c:pt idx="95">
                  <c:v>14.24565291805219</c:v>
                </c:pt>
                <c:pt idx="96">
                  <c:v>14.434064914258167</c:v>
                </c:pt>
                <c:pt idx="97">
                  <c:v>14.614669785180279</c:v>
                </c:pt>
                <c:pt idx="98">
                  <c:v>14.787400106506031</c:v>
                </c:pt>
                <c:pt idx="99">
                  <c:v>14.9522665880072</c:v>
                </c:pt>
                <c:pt idx="100">
                  <c:v>15.109355820157893</c:v>
                </c:pt>
                <c:pt idx="101">
                  <c:v>15.258827791917524</c:v>
                </c:pt>
                <c:pt idx="102">
                  <c:v>15.400913453541721</c:v>
                </c:pt>
                <c:pt idx="103">
                  <c:v>15.535912605556796</c:v>
                </c:pt>
                <c:pt idx="104">
                  <c:v>15.664192398074048</c:v>
                </c:pt>
                <c:pt idx="105">
                  <c:v>15.786186726954641</c:v>
                </c:pt>
                <c:pt idx="106">
                  <c:v>15.902396813293862</c:v>
                </c:pt>
                <c:pt idx="107">
                  <c:v>16.013393253532257</c:v>
                </c:pt>
                <c:pt idx="108">
                  <c:v>16.119819826719613</c:v>
                </c:pt>
                <c:pt idx="109">
                  <c:v>16.222399342512933</c:v>
                </c:pt>
                <c:pt idx="110">
                  <c:v>16.321941802694688</c:v>
                </c:pt>
                <c:pt idx="111">
                  <c:v>16.419355122173375</c:v>
                </c:pt>
                <c:pt idx="112">
                  <c:v>16.515658595307873</c:v>
                </c:pt>
                <c:pt idx="113">
                  <c:v>16.611999170877407</c:v>
                </c:pt>
                <c:pt idx="114">
                  <c:v>16.709670361519468</c:v>
                </c:pt>
                <c:pt idx="115">
                  <c:v>16.810133171431737</c:v>
                </c:pt>
                <c:pt idx="116">
                  <c:v>16.915037621240483</c:v>
                </c:pt>
                <c:pt idx="117">
                  <c:v>17.026242008937622</c:v>
                </c:pt>
                <c:pt idx="118">
                  <c:v>17.145824498948318</c:v>
                </c:pt>
                <c:pt idx="119">
                  <c:v>17.276077173149101</c:v>
                </c:pt>
                <c:pt idx="120">
                  <c:v>17.419464959787469</c:v>
                </c:pt>
                <c:pt idx="121">
                  <c:v>17.578518704314732</c:v>
                </c:pt>
                <c:pt idx="122">
                  <c:v>17.75560980588471</c:v>
                </c:pt>
                <c:pt idx="123">
                  <c:v>17.952519235642097</c:v>
                </c:pt>
                <c:pt idx="124">
                  <c:v>18.169663856657024</c:v>
                </c:pt>
                <c:pt idx="125">
                  <c:v>18.404785970009659</c:v>
                </c:pt>
                <c:pt idx="126">
                  <c:v>18.650893517758185</c:v>
                </c:pt>
                <c:pt idx="127">
                  <c:v>18.893400568539761</c:v>
                </c:pt>
                <c:pt idx="128">
                  <c:v>19.107068818128752</c:v>
                </c:pt>
                <c:pt idx="129">
                  <c:v>19.25482562222367</c:v>
                </c:pt>
                <c:pt idx="130">
                  <c:v>19.292268537378057</c:v>
                </c:pt>
                <c:pt idx="131">
                  <c:v>19.180639472433427</c:v>
                </c:pt>
                <c:pt idx="132">
                  <c:v>18.903805320145953</c:v>
                </c:pt>
                <c:pt idx="133">
                  <c:v>18.476704040507677</c:v>
                </c:pt>
                <c:pt idx="134">
                  <c:v>17.93743981440392</c:v>
                </c:pt>
                <c:pt idx="135">
                  <c:v>17.330298504706562</c:v>
                </c:pt>
                <c:pt idx="136">
                  <c:v>16.692400492662053</c:v>
                </c:pt>
                <c:pt idx="137">
                  <c:v>16.048884257262941</c:v>
                </c:pt>
                <c:pt idx="138">
                  <c:v>15.413982777562728</c:v>
                </c:pt>
                <c:pt idx="139">
                  <c:v>14.794108437709729</c:v>
                </c:pt>
                <c:pt idx="140">
                  <c:v>14.190779221571965</c:v>
                </c:pt>
                <c:pt idx="141">
                  <c:v>13.60274050723628</c:v>
                </c:pt>
                <c:pt idx="142">
                  <c:v>13.027321124247962</c:v>
                </c:pt>
                <c:pt idx="143">
                  <c:v>12.46123786738341</c:v>
                </c:pt>
                <c:pt idx="144">
                  <c:v>11.901047314578735</c:v>
                </c:pt>
                <c:pt idx="145">
                  <c:v>11.343386372113351</c:v>
                </c:pt>
                <c:pt idx="146">
                  <c:v>10.785091873477375</c:v>
                </c:pt>
                <c:pt idx="147">
                  <c:v>10.223253916844886</c:v>
                </c:pt>
                <c:pt idx="148">
                  <c:v>9.6552351350258547</c:v>
                </c:pt>
                <c:pt idx="149">
                  <c:v>9.0786746548818957</c:v>
                </c:pt>
                <c:pt idx="150">
                  <c:v>8.4914878024224336</c:v>
                </c:pt>
                <c:pt idx="151">
                  <c:v>7.8918684247674253</c:v>
                </c:pt>
                <c:pt idx="152">
                  <c:v>7.2782986717110401</c:v>
                </c:pt>
                <c:pt idx="153">
                  <c:v>6.6495704266981095</c:v>
                </c:pt>
                <c:pt idx="154">
                  <c:v>6.004822884088779</c:v>
                </c:pt>
                <c:pt idx="155">
                  <c:v>5.3436018473566662</c:v>
                </c:pt>
                <c:pt idx="156">
                  <c:v>4.6659481188109702</c:v>
                </c:pt>
                <c:pt idx="157">
                  <c:v>3.9725248821615837</c:v>
                </c:pt>
                <c:pt idx="158">
                  <c:v>3.2647972531262939</c:v>
                </c:pt>
                <c:pt idx="159">
                  <c:v>2.5452810585380021</c:v>
                </c:pt>
                <c:pt idx="160">
                  <c:v>1.8178818688816336</c:v>
                </c:pt>
                <c:pt idx="161">
                  <c:v>1.0883479099344457</c:v>
                </c:pt>
                <c:pt idx="162">
                  <c:v>0.36485842729509077</c:v>
                </c:pt>
                <c:pt idx="163">
                  <c:v>-0.34124426847616718</c:v>
                </c:pt>
                <c:pt idx="164">
                  <c:v>-1.014607316821462</c:v>
                </c:pt>
                <c:pt idx="165">
                  <c:v>-1.6350096978027562</c:v>
                </c:pt>
                <c:pt idx="166">
                  <c:v>-2.1767344854666502</c:v>
                </c:pt>
                <c:pt idx="167">
                  <c:v>-2.6085964522084204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88-433B-9346-4D5A92F01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12208"/>
        <c:axId val="479313984"/>
      </c:scatterChart>
      <c:valAx>
        <c:axId val="479312208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13984"/>
        <c:crosses val="autoZero"/>
        <c:crossBetween val="midCat"/>
      </c:valAx>
      <c:valAx>
        <c:axId val="479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1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Shelif'!$Q$2</c:f>
              <c:strCache>
                <c:ptCount val="1"/>
                <c:pt idx="0">
                  <c:v>Low Shelf gain [dB]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'Low Shelif'!$L$3:$L$170</c:f>
              <c:numCache>
                <c:formatCode>#,##0.00_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'Low Shelif'!$Q$3:$Q$170</c:f>
              <c:numCache>
                <c:formatCode>#,##0.00000_ </c:formatCode>
                <c:ptCount val="168"/>
                <c:pt idx="0">
                  <c:v>-3.0056942374128326</c:v>
                </c:pt>
                <c:pt idx="1">
                  <c:v>-3.0062199120136408</c:v>
                </c:pt>
                <c:pt idx="2">
                  <c:v>-3.006791160597913</c:v>
                </c:pt>
                <c:pt idx="3">
                  <c:v>-3.007411804170657</c:v>
                </c:pt>
                <c:pt idx="4">
                  <c:v>-3.0080852851226183</c:v>
                </c:pt>
                <c:pt idx="5">
                  <c:v>-3.008815034296159</c:v>
                </c:pt>
                <c:pt idx="6">
                  <c:v>-3.0096051076969244</c:v>
                </c:pt>
                <c:pt idx="7">
                  <c:v>-3.0104589261112968</c:v>
                </c:pt>
                <c:pt idx="8">
                  <c:v>-3.0113803151759786</c:v>
                </c:pt>
                <c:pt idx="9">
                  <c:v>-3.0123726470505892</c:v>
                </c:pt>
                <c:pt idx="10">
                  <c:v>-3.0134391138879169</c:v>
                </c:pt>
                <c:pt idx="11">
                  <c:v>-3.0145821164373974</c:v>
                </c:pt>
                <c:pt idx="12">
                  <c:v>-3.0158040184563957</c:v>
                </c:pt>
                <c:pt idx="13">
                  <c:v>-3.0171056849141893</c:v>
                </c:pt>
                <c:pt idx="14">
                  <c:v>-3.0184869239895322</c:v>
                </c:pt>
                <c:pt idx="15">
                  <c:v>-3.0199457670894478</c:v>
                </c:pt>
                <c:pt idx="16">
                  <c:v>-3.021478304626934</c:v>
                </c:pt>
                <c:pt idx="17">
                  <c:v>-3.0230774674697338</c:v>
                </c:pt>
                <c:pt idx="18">
                  <c:v>-3.0247327440264931</c:v>
                </c:pt>
                <c:pt idx="19">
                  <c:v>-3.0264286989011771</c:v>
                </c:pt>
                <c:pt idx="20">
                  <c:v>-3.0281447748555035</c:v>
                </c:pt>
                <c:pt idx="21">
                  <c:v>-3.0298522615074481</c:v>
                </c:pt>
                <c:pt idx="22">
                  <c:v>-3.0315138071524439</c:v>
                </c:pt>
                <c:pt idx="23">
                  <c:v>-3.0330803282823346</c:v>
                </c:pt>
                <c:pt idx="24">
                  <c:v>-3.0344888751109718</c:v>
                </c:pt>
                <c:pt idx="25">
                  <c:v>-3.0356587554212706</c:v>
                </c:pt>
                <c:pt idx="26">
                  <c:v>-3.0364875703475587</c:v>
                </c:pt>
                <c:pt idx="27">
                  <c:v>-3.0368468812465861</c:v>
                </c:pt>
                <c:pt idx="28">
                  <c:v>-3.0365753985184059</c:v>
                </c:pt>
                <c:pt idx="29">
                  <c:v>-3.0354725792022692</c:v>
                </c:pt>
                <c:pt idx="30">
                  <c:v>-3.0332904960758009</c:v>
                </c:pt>
                <c:pt idx="31">
                  <c:v>-3.0297232325769552</c:v>
                </c:pt>
                <c:pt idx="32">
                  <c:v>-3.0243979962173002</c:v>
                </c:pt>
                <c:pt idx="33">
                  <c:v>-3.0168600988257683</c:v>
                </c:pt>
                <c:pt idx="34">
                  <c:v>-3.0065621242280587</c:v>
                </c:pt>
                <c:pt idx="35">
                  <c:v>-2.9928489470496489</c:v>
                </c:pt>
                <c:pt idx="36">
                  <c:v>-2.9749459741729103</c:v>
                </c:pt>
                <c:pt idx="37">
                  <c:v>-2.9519479647577818</c:v>
                </c:pt>
                <c:pt idx="38">
                  <c:v>-2.9228143975638576</c:v>
                </c:pt>
                <c:pt idx="39">
                  <c:v>-2.8863728002878419</c:v>
                </c:pt>
                <c:pt idx="40">
                  <c:v>-2.8413368445198866</c:v>
                </c:pt>
                <c:pt idx="41">
                  <c:v>-2.786341090473492</c:v>
                </c:pt>
                <c:pt idx="42">
                  <c:v>-2.7200032054486356</c:v>
                </c:pt>
                <c:pt idx="43">
                  <c:v>-2.6410154259621015</c:v>
                </c:pt>
                <c:pt idx="44">
                  <c:v>-2.5482667296561488</c:v>
                </c:pt>
                <c:pt idx="45">
                  <c:v>-2.4409944065207547</c:v>
                </c:pt>
                <c:pt idx="46">
                  <c:v>-2.3189507187075149</c:v>
                </c:pt>
                <c:pt idx="47">
                  <c:v>-2.1825641078618432</c:v>
                </c:pt>
                <c:pt idx="48">
                  <c:v>-2.0330618889040712</c:v>
                </c:pt>
                <c:pt idx="49">
                  <c:v>-1.872524331607236</c:v>
                </c:pt>
                <c:pt idx="50">
                  <c:v>-1.7038371806824699</c:v>
                </c:pt>
                <c:pt idx="51">
                  <c:v>-1.5305316340260247</c:v>
                </c:pt>
                <c:pt idx="52">
                  <c:v>-1.3565240291266376</c:v>
                </c:pt>
                <c:pt idx="53">
                  <c:v>-1.1857903266347127</c:v>
                </c:pt>
                <c:pt idx="54">
                  <c:v>-1.0220308286703996</c:v>
                </c:pt>
                <c:pt idx="55">
                  <c:v>-0.86838138086857608</c:v>
                </c:pt>
                <c:pt idx="56">
                  <c:v>-0.72721557684399429</c:v>
                </c:pt>
                <c:pt idx="57">
                  <c:v>-0.60005855872584579</c:v>
                </c:pt>
                <c:pt idx="58">
                  <c:v>-0.48760753949774194</c:v>
                </c:pt>
                <c:pt idx="59">
                  <c:v>-0.38983452563528131</c:v>
                </c:pt>
                <c:pt idx="60">
                  <c:v>-0.30613805762496454</c:v>
                </c:pt>
                <c:pt idx="61">
                  <c:v>-0.23551090398344071</c:v>
                </c:pt>
                <c:pt idx="62">
                  <c:v>-0.1766984820429475</c:v>
                </c:pt>
                <c:pt idx="63">
                  <c:v>-0.1283325040952796</c:v>
                </c:pt>
                <c:pt idx="64">
                  <c:v>-8.9033319049808823E-2</c:v>
                </c:pt>
                <c:pt idx="65">
                  <c:v>-5.7481339334850681E-2</c:v>
                </c:pt>
                <c:pt idx="66">
                  <c:v>-3.2461294453249842E-2</c:v>
                </c:pt>
                <c:pt idx="67">
                  <c:v>-1.2885490738399931E-2</c:v>
                </c:pt>
                <c:pt idx="68">
                  <c:v>2.1984628201276073E-3</c:v>
                </c:pt>
                <c:pt idx="69">
                  <c:v>1.3610146916716932E-2</c:v>
                </c:pt>
                <c:pt idx="70">
                  <c:v>2.2045179207402284E-2</c:v>
                </c:pt>
                <c:pt idx="71">
                  <c:v>2.8087307537802066E-2</c:v>
                </c:pt>
                <c:pt idx="72">
                  <c:v>3.2221873689295168E-2</c:v>
                </c:pt>
                <c:pt idx="73">
                  <c:v>3.4849217129236415E-2</c:v>
                </c:pt>
                <c:pt idx="74">
                  <c:v>3.6297311734660144E-2</c:v>
                </c:pt>
                <c:pt idx="75">
                  <c:v>3.683318935904252E-2</c:v>
                </c:pt>
                <c:pt idx="76">
                  <c:v>3.6673039396388385E-2</c:v>
                </c:pt>
                <c:pt idx="77">
                  <c:v>3.5990913123192504E-2</c:v>
                </c:pt>
                <c:pt idx="78">
                  <c:v>3.4926163073366601E-2</c:v>
                </c:pt>
                <c:pt idx="79">
                  <c:v>3.3589695778414745E-2</c:v>
                </c:pt>
                <c:pt idx="80">
                  <c:v>3.2069211819878804E-2</c:v>
                </c:pt>
                <c:pt idx="81">
                  <c:v>3.0433546618844544E-2</c:v>
                </c:pt>
                <c:pt idx="82">
                  <c:v>2.8736261922041265E-2</c:v>
                </c:pt>
                <c:pt idx="83">
                  <c:v>2.701859330640461E-2</c:v>
                </c:pt>
                <c:pt idx="84">
                  <c:v>2.5311869682102073E-2</c:v>
                </c:pt>
                <c:pt idx="85">
                  <c:v>2.3639488750412937E-2</c:v>
                </c:pt>
                <c:pt idx="86">
                  <c:v>2.2018523224383427E-2</c:v>
                </c:pt>
                <c:pt idx="87">
                  <c:v>2.0461030283233816E-2</c:v>
                </c:pt>
                <c:pt idx="88">
                  <c:v>1.8975111627017528E-2</c:v>
                </c:pt>
                <c:pt idx="89">
                  <c:v>1.756577073543359E-2</c:v>
                </c:pt>
                <c:pt idx="90">
                  <c:v>1.6235604161782366E-2</c:v>
                </c:pt>
                <c:pt idx="91">
                  <c:v>1.4985359415818815E-2</c:v>
                </c:pt>
                <c:pt idx="92">
                  <c:v>1.3814380838984144E-2</c:v>
                </c:pt>
                <c:pt idx="93">
                  <c:v>1.2720967187167923E-2</c:v>
                </c:pt>
                <c:pt idx="94">
                  <c:v>1.1702656359219214E-2</c:v>
                </c:pt>
                <c:pt idx="95">
                  <c:v>1.0756450531273651E-2</c:v>
                </c:pt>
                <c:pt idx="96">
                  <c:v>9.8789944011142775E-3</c:v>
                </c:pt>
                <c:pt idx="97">
                  <c:v>9.0667143033827165E-3</c:v>
                </c:pt>
                <c:pt idx="98">
                  <c:v>8.3159261808035748E-3</c:v>
                </c:pt>
                <c:pt idx="99">
                  <c:v>7.6229188607424688E-3</c:v>
                </c:pt>
                <c:pt idx="100">
                  <c:v>6.9840169557866061E-3</c:v>
                </c:pt>
                <c:pt idx="101">
                  <c:v>6.3956278100513924E-3</c:v>
                </c:pt>
                <c:pt idx="102">
                  <c:v>5.8542754970056215E-3</c:v>
                </c:pt>
                <c:pt idx="103">
                  <c:v>5.356624882998256E-3</c:v>
                </c:pt>
                <c:pt idx="104">
                  <c:v>4.8994973980374642E-3</c:v>
                </c:pt>
                <c:pt idx="105">
                  <c:v>4.4798807529320851E-3</c:v>
                </c:pt>
                <c:pt idx="106">
                  <c:v>4.0949336723005332E-3</c:v>
                </c:pt>
                <c:pt idx="107">
                  <c:v>3.7419868915943254E-3</c:v>
                </c:pt>
                <c:pt idx="108">
                  <c:v>3.4185413119843552E-3</c:v>
                </c:pt>
                <c:pt idx="109">
                  <c:v>3.1222640482622965E-3</c:v>
                </c:pt>
                <c:pt idx="110">
                  <c:v>2.8509829479497523E-3</c:v>
                </c:pt>
                <c:pt idx="111">
                  <c:v>2.6026800086168958E-3</c:v>
                </c:pt>
                <c:pt idx="112">
                  <c:v>2.3754840904450262E-3</c:v>
                </c:pt>
                <c:pt idx="113">
                  <c:v>2.1676632173119161E-3</c:v>
                </c:pt>
                <c:pt idx="114">
                  <c:v>1.977616640574326E-3</c:v>
                </c:pt>
                <c:pt idx="115">
                  <c:v>1.8038668868863613E-3</c:v>
                </c:pt>
                <c:pt idx="116">
                  <c:v>1.6450518882253457E-3</c:v>
                </c:pt>
                <c:pt idx="117">
                  <c:v>1.4999172971894383E-3</c:v>
                </c:pt>
                <c:pt idx="118">
                  <c:v>1.3673090633739059E-3</c:v>
                </c:pt>
                <c:pt idx="119">
                  <c:v>1.2461663114651E-3</c:v>
                </c:pt>
                <c:pt idx="120">
                  <c:v>1.1355145597810863E-3</c:v>
                </c:pt>
                <c:pt idx="121">
                  <c:v>1.0344592954818676E-3</c:v>
                </c:pt>
                <c:pt idx="122">
                  <c:v>9.4217991468036153E-4</c:v>
                </c:pt>
                <c:pt idx="123">
                  <c:v>8.5792403222174928E-4</c:v>
                </c:pt>
                <c:pt idx="124">
                  <c:v>7.8100215328047668E-4</c:v>
                </c:pt>
                <c:pt idx="125">
                  <c:v>7.1078270240116921E-4</c:v>
                </c:pt>
                <c:pt idx="126">
                  <c:v>6.4668739373046507E-4</c:v>
                </c:pt>
                <c:pt idx="127">
                  <c:v>5.8818692947576121E-4</c:v>
                </c:pt>
                <c:pt idx="128">
                  <c:v>5.3479701342395254E-4</c:v>
                </c:pt>
                <c:pt idx="129">
                  <c:v>4.8607466006341682E-4</c:v>
                </c:pt>
                <c:pt idx="130">
                  <c:v>4.4161478327151764E-4</c:v>
                </c:pt>
                <c:pt idx="131">
                  <c:v>4.0104704903718569E-4</c:v>
                </c:pt>
                <c:pt idx="132">
                  <c:v>3.6403297272076301E-4</c:v>
                </c:pt>
                <c:pt idx="133">
                  <c:v>3.3026324731130828E-4</c:v>
                </c:pt>
                <c:pt idx="134">
                  <c:v>2.994552847593306E-4</c:v>
                </c:pt>
                <c:pt idx="135">
                  <c:v>2.7135095649523752E-4</c:v>
                </c:pt>
                <c:pt idx="136">
                  <c:v>2.457145179975677E-4</c:v>
                </c:pt>
                <c:pt idx="137">
                  <c:v>2.223307044613802E-4</c:v>
                </c:pt>
                <c:pt idx="138">
                  <c:v>2.0100298374415063E-4</c:v>
                </c:pt>
                <c:pt idx="139">
                  <c:v>1.8155195543939059E-4</c:v>
                </c:pt>
                <c:pt idx="140">
                  <c:v>1.6381388434463887E-4</c:v>
                </c:pt>
                <c:pt idx="141">
                  <c:v>1.476393577916617E-4</c:v>
                </c:pt>
                <c:pt idx="142">
                  <c:v>1.3289205720770736E-4</c:v>
                </c:pt>
                <c:pt idx="143">
                  <c:v>1.1944763477131091E-4</c:v>
                </c:pt>
                <c:pt idx="144">
                  <c:v>1.0719268686456115E-4</c:v>
                </c:pt>
                <c:pt idx="145">
                  <c:v>9.6023816567489216E-5</c:v>
                </c:pt>
                <c:pt idx="146">
                  <c:v>8.584677813668225E-5</c:v>
                </c:pt>
                <c:pt idx="147">
                  <c:v>7.6575697089595714E-5</c:v>
                </c:pt>
                <c:pt idx="148">
                  <c:v>6.8132359929497669E-5</c:v>
                </c:pt>
                <c:pt idx="149">
                  <c:v>6.0445568293285377E-5</c:v>
                </c:pt>
                <c:pt idx="150">
                  <c:v>5.3450552745240243E-5</c:v>
                </c:pt>
                <c:pt idx="151">
                  <c:v>4.7088442077469284E-5</c:v>
                </c:pt>
                <c:pt idx="152">
                  <c:v>4.1305784492148405E-5</c:v>
                </c:pt>
                <c:pt idx="153">
                  <c:v>3.6054117684366569E-5</c:v>
                </c:pt>
                <c:pt idx="154">
                  <c:v>3.1289585463061262E-5</c:v>
                </c:pt>
                <c:pt idx="155">
                  <c:v>2.6972599328302764E-5</c:v>
                </c:pt>
                <c:pt idx="156">
                  <c:v>2.3067544207865212E-5</c:v>
                </c:pt>
                <c:pt idx="157">
                  <c:v>1.9542528720694031E-5</c:v>
                </c:pt>
                <c:pt idx="158">
                  <c:v>1.6369181547807687E-5</c:v>
                </c:pt>
                <c:pt idx="159">
                  <c:v>1.3522497336729786E-5</c:v>
                </c:pt>
                <c:pt idx="160">
                  <c:v>1.0980737875938695E-5</c:v>
                </c:pt>
                <c:pt idx="161">
                  <c:v>8.7253976257787982E-6</c:v>
                </c:pt>
                <c:pt idx="162">
                  <c:v>6.7412473421644454E-6</c:v>
                </c:pt>
                <c:pt idx="163">
                  <c:v>5.0164763779720867E-6</c:v>
                </c:pt>
                <c:pt idx="164">
                  <c:v>3.5429645131621476E-6</c:v>
                </c:pt>
                <c:pt idx="165">
                  <c:v>2.3167295648934358E-6</c:v>
                </c:pt>
                <c:pt idx="166">
                  <c:v>1.3386212430486068E-6</c:v>
                </c:pt>
                <c:pt idx="167">
                  <c:v>6.1537002145287004E-7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8-4AF5-B3FB-1118FA4C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43488"/>
        <c:axId val="454272656"/>
      </c:scatterChart>
      <c:valAx>
        <c:axId val="871643488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72656"/>
        <c:crosses val="autoZero"/>
        <c:crossBetween val="midCat"/>
      </c:valAx>
      <c:valAx>
        <c:axId val="4542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6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'EQ1'!$Q$2</c:f>
              <c:strCache>
                <c:ptCount val="1"/>
                <c:pt idx="0">
                  <c:v>EQ gain [dB]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'EQ1'!$L$3:$L$170</c:f>
              <c:numCache>
                <c:formatCode>#,##0.00_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'EQ1'!$Q$3:$Q$170</c:f>
              <c:numCache>
                <c:formatCode>#,##0.00000_ </c:formatCode>
                <c:ptCount val="168"/>
                <c:pt idx="0">
                  <c:v>2.0158340976894761E-3</c:v>
                </c:pt>
                <c:pt idx="1">
                  <c:v>2.2101888610589261E-3</c:v>
                </c:pt>
                <c:pt idx="2">
                  <c:v>2.4232684943676025E-3</c:v>
                </c:pt>
                <c:pt idx="3">
                  <c:v>2.6568742604653459E-3</c:v>
                </c:pt>
                <c:pt idx="4">
                  <c:v>2.9129801390360335E-3</c:v>
                </c:pt>
                <c:pt idx="5">
                  <c:v>3.1937492762193639E-3</c:v>
                </c:pt>
                <c:pt idx="6">
                  <c:v>3.501551976319071E-3</c:v>
                </c:pt>
                <c:pt idx="7">
                  <c:v>3.8389853772269112E-3</c:v>
                </c:pt>
                <c:pt idx="8">
                  <c:v>4.2088949592649803E-3</c:v>
                </c:pt>
                <c:pt idx="9">
                  <c:v>4.6143980674451766E-3</c:v>
                </c:pt>
                <c:pt idx="10">
                  <c:v>5.0589095897834481E-3</c:v>
                </c:pt>
                <c:pt idx="11">
                  <c:v>5.5461700315866452E-3</c:v>
                </c:pt>
                <c:pt idx="12">
                  <c:v>6.0802761476013182E-3</c:v>
                </c:pt>
                <c:pt idx="13">
                  <c:v>6.6657143836394324E-3</c:v>
                </c:pt>
                <c:pt idx="14">
                  <c:v>7.3073973576770201E-3</c:v>
                </c:pt>
                <c:pt idx="15">
                  <c:v>8.0107036419269709E-3</c:v>
                </c:pt>
                <c:pt idx="16">
                  <c:v>8.7815211010602856E-3</c:v>
                </c:pt>
                <c:pt idx="17">
                  <c:v>9.626294106600956E-3</c:v>
                </c:pt>
                <c:pt idx="18">
                  <c:v>1.055207491541304E-2</c:v>
                </c:pt>
                <c:pt idx="19">
                  <c:v>1.156657953968598E-2</c:v>
                </c:pt>
                <c:pt idx="20">
                  <c:v>1.2678248462200552E-2</c:v>
                </c:pt>
                <c:pt idx="21">
                  <c:v>1.3896312552151074E-2</c:v>
                </c:pt>
                <c:pt idx="22">
                  <c:v>1.5230864541096697E-2</c:v>
                </c:pt>
                <c:pt idx="23">
                  <c:v>1.669293645687411E-2</c:v>
                </c:pt>
                <c:pt idx="24">
                  <c:v>1.8294583404699243E-2</c:v>
                </c:pt>
                <c:pt idx="25">
                  <c:v>2.0048974070944765E-2</c:v>
                </c:pt>
                <c:pt idx="26">
                  <c:v>2.197048836220232E-2</c:v>
                </c:pt>
                <c:pt idx="27">
                  <c:v>2.4074822538721882E-2</c:v>
                </c:pt>
                <c:pt idx="28">
                  <c:v>2.6379102207230484E-2</c:v>
                </c:pt>
                <c:pt idx="29">
                  <c:v>2.8902003488361812E-2</c:v>
                </c:pt>
                <c:pt idx="30">
                  <c:v>3.1663882638971422E-2</c:v>
                </c:pt>
                <c:pt idx="31">
                  <c:v>3.4686914322912703E-2</c:v>
                </c:pt>
                <c:pt idx="32">
                  <c:v>3.7995238653165495E-2</c:v>
                </c:pt>
                <c:pt idx="33">
                  <c:v>4.1615116993346843E-2</c:v>
                </c:pt>
                <c:pt idx="34">
                  <c:v>4.5575096379586094E-2</c:v>
                </c:pt>
                <c:pt idx="35">
                  <c:v>4.9906182199280426E-2</c:v>
                </c:pt>
                <c:pt idx="36">
                  <c:v>5.4642018580261062E-2</c:v>
                </c:pt>
                <c:pt idx="37">
                  <c:v>5.9819075624918047E-2</c:v>
                </c:pt>
                <c:pt idx="38">
                  <c:v>6.5476842278967162E-2</c:v>
                </c:pt>
                <c:pt idx="39">
                  <c:v>7.1658023255307457E-2</c:v>
                </c:pt>
                <c:pt idx="40">
                  <c:v>7.8408737905969458E-2</c:v>
                </c:pt>
                <c:pt idx="41">
                  <c:v>8.5778718368088869E-2</c:v>
                </c:pt>
                <c:pt idx="42">
                  <c:v>9.3821503688285374E-2</c:v>
                </c:pt>
                <c:pt idx="43">
                  <c:v>0.10259462580802391</c:v>
                </c:pt>
                <c:pt idx="44">
                  <c:v>0.11215978247255683</c:v>
                </c:pt>
                <c:pt idx="45">
                  <c:v>0.12258299111480245</c:v>
                </c:pt>
                <c:pt idx="46">
                  <c:v>0.13393471669440249</c:v>
                </c:pt>
                <c:pt idx="47">
                  <c:v>0.14628996530409188</c:v>
                </c:pt>
                <c:pt idx="48">
                  <c:v>0.15972833402723899</c:v>
                </c:pt>
                <c:pt idx="49">
                  <c:v>0.17433400625913098</c:v>
                </c:pt>
                <c:pt idx="50">
                  <c:v>0.1901956802912127</c:v>
                </c:pt>
                <c:pt idx="51">
                  <c:v>0.20740641762678791</c:v>
                </c:pt>
                <c:pt idx="52">
                  <c:v>0.22606339623825025</c:v>
                </c:pt>
                <c:pt idx="53">
                  <c:v>0.2462675528802567</c:v>
                </c:pt>
                <c:pt idx="54">
                  <c:v>0.26812309778184101</c:v>
                </c:pt>
                <c:pt idx="55">
                  <c:v>0.29173688461746167</c:v>
                </c:pt>
                <c:pt idx="56">
                  <c:v>0.31721761883721505</c:v>
                </c:pt>
                <c:pt idx="57">
                  <c:v>0.3446748883168046</c:v>
                </c:pt>
                <c:pt idx="58">
                  <c:v>0.37421800207959205</c:v>
                </c:pt>
                <c:pt idx="59">
                  <c:v>0.40595462575752772</c:v>
                </c:pt>
                <c:pt idx="60">
                  <c:v>0.4399892066128761</c:v>
                </c:pt>
                <c:pt idx="61">
                  <c:v>0.47642118655550514</c:v>
                </c:pt>
                <c:pt idx="62">
                  <c:v>0.51534300869020155</c:v>
                </c:pt>
                <c:pt idx="63">
                  <c:v>0.55683793163129192</c:v>
                </c:pt>
                <c:pt idx="64">
                  <c:v>0.60097767594117002</c:v>
                </c:pt>
                <c:pt idx="65">
                  <c:v>0.64781993847147379</c:v>
                </c:pt>
                <c:pt idx="66">
                  <c:v>0.69740582266959239</c:v>
                </c:pt>
                <c:pt idx="67">
                  <c:v>0.74975724557130519</c:v>
                </c:pt>
                <c:pt idx="68">
                  <c:v>0.80487439449077547</c:v>
                </c:pt>
                <c:pt idx="69">
                  <c:v>0.86273331746148696</c:v>
                </c:pt>
                <c:pt idx="70">
                  <c:v>0.9232837403228451</c:v>
                </c:pt>
                <c:pt idx="71">
                  <c:v>0.98644720888726511</c:v>
                </c:pt>
                <c:pt idx="72">
                  <c:v>1.0521156558789904</c:v>
                </c:pt>
                <c:pt idx="73">
                  <c:v>1.120150488407659</c:v>
                </c:pt>
                <c:pt idx="74">
                  <c:v>1.1903822819771728</c:v>
                </c:pt>
                <c:pt idx="75">
                  <c:v>1.2626111512449754</c:v>
                </c:pt>
                <c:pt idx="76">
                  <c:v>1.336607845967019</c:v>
                </c:pt>
                <c:pt idx="77">
                  <c:v>1.4121155936915988</c:v>
                </c:pt>
                <c:pt idx="78">
                  <c:v>1.4888526798830395</c:v>
                </c:pt>
                <c:pt idx="79">
                  <c:v>1.5665157230073412</c:v>
                </c:pt>
                <c:pt idx="80">
                  <c:v>1.6447835688281787</c:v>
                </c:pt>
                <c:pt idx="81">
                  <c:v>1.7233216968885863</c:v>
                </c:pt>
                <c:pt idx="82">
                  <c:v>1.8017870053001814</c:v>
                </c:pt>
                <c:pt idx="83">
                  <c:v>1.8798328194321914</c:v>
                </c:pt>
                <c:pt idx="84">
                  <c:v>1.9571139575600547</c:v>
                </c:pt>
                <c:pt idx="85">
                  <c:v>2.0332916830437959</c:v>
                </c:pt>
                <c:pt idx="86">
                  <c:v>2.1080383782903098</c:v>
                </c:pt>
                <c:pt idx="87">
                  <c:v>2.1810417903749411</c:v>
                </c:pt>
                <c:pt idx="88">
                  <c:v>2.252008720458933</c:v>
                </c:pt>
                <c:pt idx="89">
                  <c:v>2.3206680573450811</c:v>
                </c:pt>
                <c:pt idx="90">
                  <c:v>2.3867730876558984</c:v>
                </c:pt>
                <c:pt idx="91">
                  <c:v>2.4501030488417519</c:v>
                </c:pt>
                <c:pt idx="92">
                  <c:v>2.5104639242767774</c:v>
                </c:pt>
                <c:pt idx="93">
                  <c:v>2.5676885102141478</c:v>
                </c:pt>
                <c:pt idx="94">
                  <c:v>2.6216358106060706</c:v>
                </c:pt>
                <c:pt idx="95">
                  <c:v>2.6721898367220569</c:v>
                </c:pt>
                <c:pt idx="96">
                  <c:v>2.7192579035866018</c:v>
                </c:pt>
                <c:pt idx="97">
                  <c:v>2.7627685243040827</c:v>
                </c:pt>
                <c:pt idx="98">
                  <c:v>2.8026690068626152</c:v>
                </c:pt>
                <c:pt idx="99">
                  <c:v>2.8389228565960858</c:v>
                </c:pt>
                <c:pt idx="100">
                  <c:v>2.8715070821559934</c:v>
                </c:pt>
                <c:pt idx="101">
                  <c:v>2.9004094945565879</c:v>
                </c:pt>
                <c:pt idx="102">
                  <c:v>2.9256260786889596</c:v>
                </c:pt>
                <c:pt idx="103">
                  <c:v>2.9471585056292984</c:v>
                </c:pt>
                <c:pt idx="104">
                  <c:v>2.9650118428171934</c:v>
                </c:pt>
                <c:pt idx="105">
                  <c:v>2.9791925085078304</c:v>
                </c:pt>
                <c:pt idx="106">
                  <c:v>2.989706507144021</c:v>
                </c:pt>
                <c:pt idx="107">
                  <c:v>2.9965579737819201</c:v>
                </c:pt>
                <c:pt idx="108">
                  <c:v>2.9997480484937364</c:v>
                </c:pt>
                <c:pt idx="109">
                  <c:v>2.9992740956805575</c:v>
                </c:pt>
                <c:pt idx="110">
                  <c:v>2.9951292783309253</c:v>
                </c:pt>
                <c:pt idx="111">
                  <c:v>2.9873024931136833</c:v>
                </c:pt>
                <c:pt idx="112">
                  <c:v>2.9757786685107805</c:v>
                </c:pt>
                <c:pt idx="113">
                  <c:v>2.960539424574105</c:v>
                </c:pt>
                <c:pt idx="114">
                  <c:v>2.941564088963236</c:v>
                </c:pt>
                <c:pt idx="115">
                  <c:v>2.9188310593179834</c:v>
                </c:pt>
                <c:pt idx="116">
                  <c:v>2.8923194964229415</c:v>
                </c:pt>
                <c:pt idx="117">
                  <c:v>2.8620113258027398</c:v>
                </c:pt>
                <c:pt idx="118">
                  <c:v>2.827893517189239</c:v>
                </c:pt>
                <c:pt idx="119">
                  <c:v>2.789960601746567</c:v>
                </c:pt>
                <c:pt idx="120">
                  <c:v>2.7482173761608846</c:v>
                </c:pt>
                <c:pt idx="121">
                  <c:v>2.7026817310706832</c:v>
                </c:pt>
                <c:pt idx="122">
                  <c:v>2.6533875293362712</c:v>
                </c:pt>
                <c:pt idx="123">
                  <c:v>2.6003874480840423</c:v>
                </c:pt>
                <c:pt idx="124">
                  <c:v>2.5437556881847079</c:v>
                </c:pt>
                <c:pt idx="125">
                  <c:v>2.4835904468798189</c:v>
                </c:pt>
                <c:pt idx="126">
                  <c:v>2.4200160447190471</c:v>
                </c:pt>
                <c:pt idx="127">
                  <c:v>2.3531845978629602</c:v>
                </c:pt>
                <c:pt idx="128">
                  <c:v>2.2832771320257503</c:v>
                </c:pt>
                <c:pt idx="129">
                  <c:v>2.2105040455058775</c:v>
                </c:pt>
                <c:pt idx="130">
                  <c:v>2.1351048461257562</c:v>
                </c:pt>
                <c:pt idx="131">
                  <c:v>2.0573471102502587</c:v>
                </c:pt>
                <c:pt idx="132">
                  <c:v>1.9775246406273805</c:v>
                </c:pt>
                <c:pt idx="133">
                  <c:v>1.8959548323250544</c:v>
                </c:pt>
                <c:pt idx="134">
                  <c:v>1.8129752907750973</c:v>
                </c:pt>
                <c:pt idx="135">
                  <c:v>1.7289397807811144</c:v>
                </c:pt>
                <c:pt idx="136">
                  <c:v>1.6442136180073059</c:v>
                </c:pt>
                <c:pt idx="137">
                  <c:v>1.5591686426610334</c:v>
                </c:pt>
                <c:pt idx="138">
                  <c:v>1.4741779367604579</c:v>
                </c:pt>
                <c:pt idx="139">
                  <c:v>1.3896104599197066</c:v>
                </c:pt>
                <c:pt idx="140">
                  <c:v>1.3058257829665811</c:v>
                </c:pt>
                <c:pt idx="141">
                  <c:v>1.2231690936163893</c:v>
                </c:pt>
                <c:pt idx="142">
                  <c:v>1.1419666342864632</c:v>
                </c:pt>
                <c:pt idx="143">
                  <c:v>1.062521710073177</c:v>
                </c:pt>
                <c:pt idx="144">
                  <c:v>0.98511137663484916</c:v>
                </c:pt>
                <c:pt idx="145">
                  <c:v>0.90998388535000585</c:v>
                </c:pt>
                <c:pt idx="146">
                  <c:v>0.83735692897844649</c:v>
                </c:pt>
                <c:pt idx="147">
                  <c:v>0.76741669746322572</c:v>
                </c:pt>
                <c:pt idx="148">
                  <c:v>0.70031772259329128</c:v>
                </c:pt>
                <c:pt idx="149">
                  <c:v>0.63618346375689516</c:v>
                </c:pt>
                <c:pt idx="150">
                  <c:v>0.5751075662512446</c:v>
                </c:pt>
                <c:pt idx="151">
                  <c:v>0.51715570936615141</c:v>
                </c:pt>
                <c:pt idx="152">
                  <c:v>0.46236795403778264</c:v>
                </c:pt>
                <c:pt idx="153">
                  <c:v>0.41076149917141153</c:v>
                </c:pt>
                <c:pt idx="154">
                  <c:v>0.36233376136179946</c:v>
                </c:pt>
                <c:pt idx="155">
                  <c:v>0.31706570414721003</c:v>
                </c:pt>
                <c:pt idx="156">
                  <c:v>0.2749253595788263</c:v>
                </c:pt>
                <c:pt idx="157">
                  <c:v>0.23587150641848137</c:v>
                </c:pt>
                <c:pt idx="158">
                  <c:v>0.19985749571944306</c:v>
                </c:pt>
                <c:pt idx="159">
                  <c:v>0.16683524652667564</c:v>
                </c:pt>
                <c:pt idx="160">
                  <c:v>0.1367594734742151</c:v>
                </c:pt>
                <c:pt idx="161">
                  <c:v>0.10959225697850378</c:v>
                </c:pt>
                <c:pt idx="162">
                  <c:v>8.5308130270087754E-2</c:v>
                </c:pt>
                <c:pt idx="163">
                  <c:v>6.389994333924251E-2</c:v>
                </c:pt>
                <c:pt idx="164">
                  <c:v>4.5385884238044516E-2</c:v>
                </c:pt>
                <c:pt idx="165">
                  <c:v>2.9818212699562769E-2</c:v>
                </c:pt>
                <c:pt idx="166">
                  <c:v>1.7294521504085909E-2</c:v>
                </c:pt>
                <c:pt idx="167">
                  <c:v>7.9727398595558704E-3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2-4185-91E8-ED74FAABD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50624"/>
        <c:axId val="851832384"/>
      </c:scatterChart>
      <c:valAx>
        <c:axId val="695550624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832384"/>
        <c:crosses val="autoZero"/>
        <c:crossBetween val="midCat"/>
      </c:valAx>
      <c:valAx>
        <c:axId val="8518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5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'EQ2'!$Q$2</c:f>
              <c:strCache>
                <c:ptCount val="1"/>
                <c:pt idx="0">
                  <c:v>EQ gain [dB]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'EQ2'!$L$3:$L$170</c:f>
              <c:numCache>
                <c:formatCode>#,##0.00_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'EQ2'!$Q$3:$Q$170</c:f>
              <c:numCache>
                <c:formatCode>#,##0.00000_ </c:formatCode>
                <c:ptCount val="168"/>
                <c:pt idx="0">
                  <c:v>2.6134253244628036</c:v>
                </c:pt>
                <c:pt idx="1">
                  <c:v>2.7755344424353883</c:v>
                </c:pt>
                <c:pt idx="2">
                  <c:v>2.9426747528971449</c:v>
                </c:pt>
                <c:pt idx="3">
                  <c:v>3.1144728521382343</c:v>
                </c:pt>
                <c:pt idx="4">
                  <c:v>3.2905082727360897</c:v>
                </c:pt>
                <c:pt idx="5">
                  <c:v>3.4703167067612322</c:v>
                </c:pt>
                <c:pt idx="6">
                  <c:v>3.6533940291907605</c:v>
                </c:pt>
                <c:pt idx="7">
                  <c:v>3.839201049310085</c:v>
                </c:pt>
                <c:pt idx="8">
                  <c:v>4.0271689075853132</c:v>
                </c:pt>
                <c:pt idx="9">
                  <c:v>4.2167050178289669</c:v>
                </c:pt>
                <c:pt idx="10">
                  <c:v>4.4071994436005077</c:v>
                </c:pt>
                <c:pt idx="11">
                  <c:v>4.5980315935517986</c:v>
                </c:pt>
                <c:pt idx="12">
                  <c:v>4.7885771108677027</c:v>
                </c:pt>
                <c:pt idx="13">
                  <c:v>4.9782148317702433</c:v>
                </c:pt>
                <c:pt idx="14">
                  <c:v>5.1663336853874213</c:v>
                </c:pt>
                <c:pt idx="15">
                  <c:v>5.3523394093505248</c:v>
                </c:pt>
                <c:pt idx="16">
                  <c:v>5.535660957477945</c:v>
                </c:pt>
                <c:pt idx="17">
                  <c:v>5.7157564815217068</c:v>
                </c:pt>
                <c:pt idx="18">
                  <c:v>5.8921187767026382</c:v>
                </c:pt>
                <c:pt idx="19">
                  <c:v>6.0642800897746874</c:v>
                </c:pt>
                <c:pt idx="20">
                  <c:v>6.2318162046566661</c:v>
                </c:pt>
                <c:pt idx="21">
                  <c:v>6.3943497333098689</c:v>
                </c:pt>
                <c:pt idx="22">
                  <c:v>6.5515525638400991</c:v>
                </c:pt>
                <c:pt idx="23">
                  <c:v>6.7031474344803064</c:v>
                </c:pt>
                <c:pt idx="24">
                  <c:v>6.8489086295248907</c:v>
                </c:pt>
                <c:pt idx="25">
                  <c:v>6.9886618156479319</c:v>
                </c:pt>
                <c:pt idx="26">
                  <c:v>7.1222830598640732</c:v>
                </c:pt>
                <c:pt idx="27">
                  <c:v>7.2496970954253328</c:v>
                </c:pt>
                <c:pt idx="28">
                  <c:v>7.3708749147753894</c:v>
                </c:pt>
                <c:pt idx="29">
                  <c:v>7.4858307911298025</c:v>
                </c:pt>
                <c:pt idx="30">
                  <c:v>7.5946188340591423</c:v>
                </c:pt>
                <c:pt idx="31">
                  <c:v>7.6973291949643476</c:v>
                </c:pt>
                <c:pt idx="32">
                  <c:v>7.7940840359414647</c:v>
                </c:pt>
                <c:pt idx="33">
                  <c:v>7.88503337334447</c:v>
                </c:pt>
                <c:pt idx="34">
                  <c:v>7.9703509000314368</c:v>
                </c:pt>
                <c:pt idx="35">
                  <c:v>8.0502298779171557</c:v>
                </c:pt>
                <c:pt idx="36">
                  <c:v>8.1248791814641699</c:v>
                </c:pt>
                <c:pt idx="37">
                  <c:v>8.1945195565774842</c:v>
                </c:pt>
                <c:pt idx="38">
                  <c:v>8.2593801458791791</c:v>
                </c:pt>
                <c:pt idx="39">
                  <c:v>8.3196953169873016</c:v>
                </c:pt>
                <c:pt idx="40">
                  <c:v>8.3757018150131959</c:v>
                </c:pt>
                <c:pt idx="41">
                  <c:v>8.4276362515532401</c:v>
                </c:pt>
                <c:pt idx="42">
                  <c:v>8.4757329285332705</c:v>
                </c:pt>
                <c:pt idx="43">
                  <c:v>8.5202219894807012</c:v>
                </c:pt>
                <c:pt idx="44">
                  <c:v>8.5613278817524012</c:v>
                </c:pt>
                <c:pt idx="45">
                  <c:v>8.5992681101844326</c:v>
                </c:pt>
                <c:pt idx="46">
                  <c:v>8.6342522571756817</c:v>
                </c:pt>
                <c:pt idx="47">
                  <c:v>8.6664812439127239</c:v>
                </c:pt>
                <c:pt idx="48">
                  <c:v>8.6961468053930897</c:v>
                </c:pt>
                <c:pt idx="49">
                  <c:v>8.7234311526822754</c:v>
                </c:pt>
                <c:pt idx="50">
                  <c:v>8.7485067961706324</c:v>
                </c:pt>
                <c:pt idx="51">
                  <c:v>8.7715365055954013</c:v>
                </c:pt>
                <c:pt idx="52">
                  <c:v>8.7926733837150248</c:v>
                </c:pt>
                <c:pt idx="53">
                  <c:v>8.8120610331782405</c:v>
                </c:pt>
                <c:pt idx="54">
                  <c:v>8.8298337976648984</c:v>
                </c:pt>
                <c:pt idx="55">
                  <c:v>8.8461170609213013</c:v>
                </c:pt>
                <c:pt idx="56">
                  <c:v>8.8610275893333963</c:v>
                </c:pt>
                <c:pt idx="57">
                  <c:v>8.874673905495758</c:v>
                </c:pt>
                <c:pt idx="58">
                  <c:v>8.8871566821729271</c:v>
                </c:pt>
                <c:pt idx="59">
                  <c:v>8.8985691479240359</c:v>
                </c:pt>
                <c:pt idx="60">
                  <c:v>8.9089974968455561</c:v>
                </c:pt>
                <c:pt idx="61">
                  <c:v>8.9185212965023304</c:v>
                </c:pt>
                <c:pt idx="62">
                  <c:v>8.9272138891328225</c:v>
                </c:pt>
                <c:pt idx="63">
                  <c:v>8.935142782396202</c:v>
                </c:pt>
                <c:pt idx="64">
                  <c:v>8.9423700266591659</c:v>
                </c:pt>
                <c:pt idx="65">
                  <c:v>8.9489525766118145</c:v>
                </c:pt>
                <c:pt idx="66">
                  <c:v>8.9549426357441426</c:v>
                </c:pt>
                <c:pt idx="67">
                  <c:v>8.9603879824654769</c:v>
                </c:pt>
                <c:pt idx="68">
                  <c:v>8.96533227742575</c:v>
                </c:pt>
                <c:pt idx="69">
                  <c:v>8.9698153515482151</c:v>
                </c:pt>
                <c:pt idx="70">
                  <c:v>8.9738734749293574</c:v>
                </c:pt>
                <c:pt idx="71">
                  <c:v>8.9775396066756734</c:v>
                </c:pt>
                <c:pt idx="72">
                  <c:v>8.9808436260820663</c:v>
                </c:pt>
                <c:pt idx="73">
                  <c:v>8.983812545595768</c:v>
                </c:pt>
                <c:pt idx="74">
                  <c:v>8.9864707061097953</c:v>
                </c:pt>
                <c:pt idx="75">
                  <c:v>8.9888399551795413</c:v>
                </c:pt>
                <c:pt idx="76">
                  <c:v>8.9909398087716532</c:v>
                </c:pt>
                <c:pt idx="77">
                  <c:v>8.9927875971734554</c:v>
                </c:pt>
                <c:pt idx="78">
                  <c:v>8.9943985956599786</c:v>
                </c:pt>
                <c:pt idx="79">
                  <c:v>8.9957861405003179</c:v>
                </c:pt>
                <c:pt idx="80">
                  <c:v>8.9969617308582492</c:v>
                </c:pt>
                <c:pt idx="81">
                  <c:v>8.9979351170596029</c:v>
                </c:pt>
                <c:pt idx="82">
                  <c:v>8.9987143757053083</c:v>
                </c:pt>
                <c:pt idx="83">
                  <c:v>8.9993059719848656</c:v>
                </c:pt>
                <c:pt idx="84">
                  <c:v>8.9997148095312678</c:v>
                </c:pt>
                <c:pt idx="85">
                  <c:v>8.9999442680790054</c:v>
                </c:pt>
                <c:pt idx="86">
                  <c:v>8.999996229100784</c:v>
                </c:pt>
                <c:pt idx="87">
                  <c:v>8.9998710895474581</c:v>
                </c:pt>
                <c:pt idx="88">
                  <c:v>8.9995677637347899</c:v>
                </c:pt>
                <c:pt idx="89">
                  <c:v>8.9990836733414135</c:v>
                </c:pt>
                <c:pt idx="90">
                  <c:v>8.9984147254099316</c:v>
                </c:pt>
                <c:pt idx="91">
                  <c:v>8.9975552781537971</c:v>
                </c:pt>
                <c:pt idx="92">
                  <c:v>8.9964980943082011</c:v>
                </c:pt>
                <c:pt idx="93">
                  <c:v>8.9952342816642474</c:v>
                </c:pt>
                <c:pt idx="94">
                  <c:v>8.9937532203438462</c:v>
                </c:pt>
                <c:pt idx="95">
                  <c:v>8.9920424762960831</c:v>
                </c:pt>
                <c:pt idx="96">
                  <c:v>8.9900877003998421</c:v>
                </c:pt>
                <c:pt idx="97">
                  <c:v>8.9878725124628289</c:v>
                </c:pt>
                <c:pt idx="98">
                  <c:v>8.9853783693320377</c:v>
                </c:pt>
                <c:pt idx="99">
                  <c:v>8.9825844162246895</c:v>
                </c:pt>
                <c:pt idx="100">
                  <c:v>8.9794673203058899</c:v>
                </c:pt>
                <c:pt idx="101">
                  <c:v>8.9760010854456933</c:v>
                </c:pt>
                <c:pt idx="102">
                  <c:v>8.9721568469956043</c:v>
                </c:pt>
                <c:pt idx="103">
                  <c:v>8.9679026453469728</c:v>
                </c:pt>
                <c:pt idx="104">
                  <c:v>8.9632031769409526</c:v>
                </c:pt>
                <c:pt idx="105">
                  <c:v>8.9580195213304865</c:v>
                </c:pt>
                <c:pt idx="106">
                  <c:v>8.9523088428279891</c:v>
                </c:pt>
                <c:pt idx="107">
                  <c:v>8.946024065213642</c:v>
                </c:pt>
                <c:pt idx="108">
                  <c:v>8.9391135179449979</c:v>
                </c:pt>
                <c:pt idx="109">
                  <c:v>8.9315205522849528</c:v>
                </c:pt>
                <c:pt idx="110">
                  <c:v>8.9231831257758536</c:v>
                </c:pt>
                <c:pt idx="111">
                  <c:v>8.9140333535219458</c:v>
                </c:pt>
                <c:pt idx="112">
                  <c:v>8.9039970248185121</c:v>
                </c:pt>
                <c:pt idx="113">
                  <c:v>8.8929930837906941</c:v>
                </c:pt>
                <c:pt idx="114">
                  <c:v>8.8809330728802358</c:v>
                </c:pt>
                <c:pt idx="115">
                  <c:v>8.8677205382635904</c:v>
                </c:pt>
                <c:pt idx="116">
                  <c:v>8.8532503966046647</c:v>
                </c:pt>
                <c:pt idx="117">
                  <c:v>8.837408262956064</c:v>
                </c:pt>
                <c:pt idx="118">
                  <c:v>8.8200697401328192</c:v>
                </c:pt>
                <c:pt idx="119">
                  <c:v>8.8010996705107107</c:v>
                </c:pt>
                <c:pt idx="120">
                  <c:v>8.78035135195476</c:v>
                </c:pt>
                <c:pt idx="121">
                  <c:v>8.7576657204793644</c:v>
                </c:pt>
                <c:pt idx="122">
                  <c:v>8.7328705032859215</c:v>
                </c:pt>
                <c:pt idx="123">
                  <c:v>8.7057793470287894</c:v>
                </c:pt>
                <c:pt idx="124">
                  <c:v>8.6761909275248463</c:v>
                </c:pt>
                <c:pt idx="125">
                  <c:v>8.6438880486458629</c:v>
                </c:pt>
                <c:pt idx="126">
                  <c:v>8.6086367398044317</c:v>
                </c:pt>
                <c:pt idx="127">
                  <c:v>8.5701853632422633</c:v>
                </c:pt>
                <c:pt idx="128">
                  <c:v>8.5282637442202045</c:v>
                </c:pt>
                <c:pt idx="129">
                  <c:v>8.482582339145889</c:v>
                </c:pt>
                <c:pt idx="130">
                  <c:v>8.4328314585907336</c:v>
                </c:pt>
                <c:pt idx="131">
                  <c:v>8.3786805639655366</c:v>
                </c:pt>
                <c:pt idx="132">
                  <c:v>8.3197776582426979</c:v>
                </c:pt>
                <c:pt idx="133">
                  <c:v>8.2557487924280952</c:v>
                </c:pt>
                <c:pt idx="134">
                  <c:v>8.1861977103795809</c:v>
                </c:pt>
                <c:pt idx="135">
                  <c:v>8.1107056549367318</c:v>
                </c:pt>
                <c:pt idx="136">
                  <c:v>8.0288313580840516</c:v>
                </c:pt>
                <c:pt idx="137">
                  <c:v>7.9401112369878968</c:v>
                </c:pt>
                <c:pt idx="138">
                  <c:v>7.8440598162841244</c:v>
                </c:pt>
                <c:pt idx="139">
                  <c:v>7.7401703951480378</c:v>
                </c:pt>
                <c:pt idx="140">
                  <c:v>7.6279159758562116</c:v>
                </c:pt>
                <c:pt idx="141">
                  <c:v>7.5067504694510498</c:v>
                </c:pt>
                <c:pt idx="142">
                  <c:v>7.3761101948515027</c:v>
                </c:pt>
                <c:pt idx="143">
                  <c:v>7.2354156919804922</c:v>
                </c:pt>
                <c:pt idx="144">
                  <c:v>7.0840738796169411</c:v>
                </c:pt>
                <c:pt idx="145">
                  <c:v>6.9214806081581219</c:v>
                </c:pt>
                <c:pt idx="146">
                  <c:v>6.747023691106687</c:v>
                </c:pt>
                <c:pt idx="147">
                  <c:v>6.5600865535774435</c:v>
                </c:pt>
                <c:pt idx="148">
                  <c:v>6.3600527207811908</c:v>
                </c:pt>
                <c:pt idx="149">
                  <c:v>6.1463114973043442</c:v>
                </c:pt>
                <c:pt idx="150">
                  <c:v>5.918265377309023</c:v>
                </c:pt>
                <c:pt idx="151">
                  <c:v>5.6753400021944644</c:v>
                </c:pt>
                <c:pt idx="152">
                  <c:v>5.4169978819472577</c:v>
                </c:pt>
                <c:pt idx="153">
                  <c:v>5.1427576701219424</c:v>
                </c:pt>
                <c:pt idx="154">
                  <c:v>4.8522216005808474</c:v>
                </c:pt>
                <c:pt idx="155">
                  <c:v>4.5451148522212232</c:v>
                </c:pt>
                <c:pt idx="156">
                  <c:v>4.2213422294148506</c:v>
                </c:pt>
                <c:pt idx="157">
                  <c:v>3.8810697766048072</c:v>
                </c:pt>
                <c:pt idx="158">
                  <c:v>3.5248419239710933</c:v>
                </c:pt>
                <c:pt idx="159">
                  <c:v>3.1537485320836787</c:v>
                </c:pt>
                <c:pt idx="160">
                  <c:v>2.7696605085892836</c:v>
                </c:pt>
                <c:pt idx="161">
                  <c:v>2.3755564939056599</c:v>
                </c:pt>
                <c:pt idx="162">
                  <c:v>1.9759637971986412</c:v>
                </c:pt>
                <c:pt idx="163">
                  <c:v>1.577528498106249</c:v>
                </c:pt>
                <c:pt idx="164">
                  <c:v>1.1897014676054987</c:v>
                </c:pt>
                <c:pt idx="165">
                  <c:v>0.82546198937392101</c:v>
                </c:pt>
                <c:pt idx="166">
                  <c:v>0.50188077318946878</c:v>
                </c:pt>
                <c:pt idx="167">
                  <c:v>0.24015236938087192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2-4185-91E8-ED74FAABD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6176"/>
        <c:axId val="740413824"/>
      </c:scatterChart>
      <c:valAx>
        <c:axId val="851866176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_ " sourceLinked="1"/>
        <c:majorTickMark val="out"/>
        <c:minorTickMark val="in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413824"/>
        <c:crosses val="autoZero"/>
        <c:crossBetween val="midCat"/>
      </c:valAx>
      <c:valAx>
        <c:axId val="740413824"/>
        <c:scaling>
          <c:orientation val="minMax"/>
          <c:max val="16"/>
          <c:min val="-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866176"/>
        <c:crosses val="autoZero"/>
        <c:crossBetween val="midCat"/>
        <c:majorUnit val="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'EQ3'!$Q$2</c:f>
              <c:strCache>
                <c:ptCount val="1"/>
                <c:pt idx="0">
                  <c:v>EQ gain [dB]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'EQ3'!$L$3:$L$170</c:f>
              <c:numCache>
                <c:formatCode>#,##0.00_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'EQ3'!$Q$3:$Q$170</c:f>
              <c:numCache>
                <c:formatCode>#,##0.00000_ </c:formatCode>
                <c:ptCount val="168"/>
                <c:pt idx="0">
                  <c:v>3.7505851408194254E-3</c:v>
                </c:pt>
                <c:pt idx="1">
                  <c:v>4.1121901545386509E-3</c:v>
                </c:pt>
                <c:pt idx="2">
                  <c:v>4.5086327211631997E-3</c:v>
                </c:pt>
                <c:pt idx="3">
                  <c:v>4.9432639172899842E-3</c:v>
                </c:pt>
                <c:pt idx="4">
                  <c:v>5.4197561096441761E-3</c:v>
                </c:pt>
                <c:pt idx="5">
                  <c:v>5.9421335457898435E-3</c:v>
                </c:pt>
                <c:pt idx="6">
                  <c:v>6.5148058150412969E-3</c:v>
                </c:pt>
                <c:pt idx="7">
                  <c:v>7.1426044396448929E-3</c:v>
                </c:pt>
                <c:pt idx="8">
                  <c:v>7.8308228774881476E-3</c:v>
                </c:pt>
                <c:pt idx="9">
                  <c:v>8.5852602431882689E-3</c:v>
                </c:pt>
                <c:pt idx="10">
                  <c:v>9.4122690785808216E-3</c:v>
                </c:pt>
                <c:pt idx="11">
                  <c:v>1.031880752633535E-2</c:v>
                </c:pt>
                <c:pt idx="12">
                  <c:v>1.1312496294996106E-2</c:v>
                </c:pt>
                <c:pt idx="13">
                  <c:v>1.2401680825036532E-2</c:v>
                </c:pt>
                <c:pt idx="14">
                  <c:v>1.3595499103630945E-2</c:v>
                </c:pt>
                <c:pt idx="15">
                  <c:v>1.4903955598272112E-2</c:v>
                </c:pt>
                <c:pt idx="16">
                  <c:v>1.6338001821054701E-2</c:v>
                </c:pt>
                <c:pt idx="17">
                  <c:v>1.7909624059317883E-2</c:v>
                </c:pt>
                <c:pt idx="18">
                  <c:v>1.9631938847980531E-2</c:v>
                </c:pt>
                <c:pt idx="19">
                  <c:v>2.1519296784142262E-2</c:v>
                </c:pt>
                <c:pt idx="20">
                  <c:v>2.35873953225103E-2</c:v>
                </c:pt>
                <c:pt idx="21">
                  <c:v>2.5853401209337608E-2</c:v>
                </c:pt>
                <c:pt idx="22">
                  <c:v>2.8336083248902518E-2</c:v>
                </c:pt>
                <c:pt idx="23">
                  <c:v>3.1055956103013746E-2</c:v>
                </c:pt>
                <c:pt idx="24">
                  <c:v>3.4035435849709264E-2</c:v>
                </c:pt>
                <c:pt idx="25">
                  <c:v>3.7299008022874253E-2</c:v>
                </c:pt>
                <c:pt idx="26">
                  <c:v>4.087340885109611E-2</c:v>
                </c:pt>
                <c:pt idx="27">
                  <c:v>4.4787820394219462E-2</c:v>
                </c:pt>
                <c:pt idx="28">
                  <c:v>4.9074080230020592E-2</c:v>
                </c:pt>
                <c:pt idx="29">
                  <c:v>5.3766906289942726E-2</c:v>
                </c:pt>
                <c:pt idx="30">
                  <c:v>5.8904137345001634E-2</c:v>
                </c:pt>
                <c:pt idx="31">
                  <c:v>6.4526989525838394E-2</c:v>
                </c:pt>
                <c:pt idx="32">
                  <c:v>7.0680329093805977E-2</c:v>
                </c:pt>
                <c:pt idx="33">
                  <c:v>7.7412961470281733E-2</c:v>
                </c:pt>
                <c:pt idx="34">
                  <c:v>8.4777936265407611E-2</c:v>
                </c:pt>
                <c:pt idx="35">
                  <c:v>9.2832867709175509E-2</c:v>
                </c:pt>
                <c:pt idx="36">
                  <c:v>0.10164026948051734</c:v>
                </c:pt>
                <c:pt idx="37">
                  <c:v>0.11126790242660881</c:v>
                </c:pt>
                <c:pt idx="38">
                  <c:v>0.12178913306641184</c:v>
                </c:pt>
                <c:pt idx="39">
                  <c:v>0.13328330005394695</c:v>
                </c:pt>
                <c:pt idx="40">
                  <c:v>0.14583608493384165</c:v>
                </c:pt>
                <c:pt idx="41">
                  <c:v>0.15953988254262746</c:v>
                </c:pt>
                <c:pt idx="42">
                  <c:v>0.17449416527208342</c:v>
                </c:pt>
                <c:pt idx="43">
                  <c:v>0.19080583412238269</c:v>
                </c:pt>
                <c:pt idx="44">
                  <c:v>0.20858954801268492</c:v>
                </c:pt>
                <c:pt idx="45">
                  <c:v>0.22796802120435833</c:v>
                </c:pt>
                <c:pt idx="46">
                  <c:v>0.24907227691342121</c:v>
                </c:pt>
                <c:pt idx="47">
                  <c:v>0.27204184328648595</c:v>
                </c:pt>
                <c:pt idx="48">
                  <c:v>0.29702487589933674</c:v>
                </c:pt>
                <c:pt idx="49">
                  <c:v>0.32417818887750077</c:v>
                </c:pt>
                <c:pt idx="50">
                  <c:v>0.35366717468081149</c:v>
                </c:pt>
                <c:pt idx="51">
                  <c:v>0.38566559064964423</c:v>
                </c:pt>
                <c:pt idx="52">
                  <c:v>0.42035518867558175</c:v>
                </c:pt>
                <c:pt idx="53">
                  <c:v>0.45792516298955976</c:v>
                </c:pt>
                <c:pt idx="54">
                  <c:v>0.49857139021880958</c:v>
                </c:pt>
                <c:pt idx="55">
                  <c:v>0.54249543574533332</c:v>
                </c:pt>
                <c:pt idx="56">
                  <c:v>0.58990330121319057</c:v>
                </c:pt>
                <c:pt idx="57">
                  <c:v>0.64100389002189562</c:v>
                </c:pt>
                <c:pt idx="58">
                  <c:v>0.69600717100875586</c:v>
                </c:pt>
                <c:pt idx="59">
                  <c:v>0.75512202549757645</c:v>
                </c:pt>
                <c:pt idx="60">
                  <c:v>0.81855376962887738</c:v>
                </c:pt>
                <c:pt idx="61">
                  <c:v>0.88650135248986839</c:v>
                </c:pt>
                <c:pt idx="62">
                  <c:v>0.95915424104744917</c:v>
                </c:pt>
                <c:pt idx="63">
                  <c:v>1.0366890151390835</c:v>
                </c:pt>
                <c:pt idx="64">
                  <c:v>1.1192657095245442</c:v>
                </c:pt>
                <c:pt idx="65">
                  <c:v>1.2070239548475399</c:v>
                </c:pt>
                <c:pt idx="66">
                  <c:v>1.3000789846747209</c:v>
                </c:pt>
                <c:pt idx="67">
                  <c:v>1.3985175908500971</c:v>
                </c:pt>
                <c:pt idx="68">
                  <c:v>1.502394123314243</c:v>
                </c:pt>
                <c:pt idx="69">
                  <c:v>1.6117266423543664</c:v>
                </c:pt>
                <c:pt idx="70">
                  <c:v>1.7264933399683422</c:v>
                </c:pt>
                <c:pt idx="71">
                  <c:v>1.8466293517710666</c:v>
                </c:pt>
                <c:pt idx="72">
                  <c:v>1.9720240808610439</c:v>
                </c:pt>
                <c:pt idx="73">
                  <c:v>2.1025191498290345</c:v>
                </c:pt>
                <c:pt idx="74">
                  <c:v>2.2379070864008237</c:v>
                </c:pt>
                <c:pt idx="75">
                  <c:v>2.3779308322277632</c:v>
                </c:pt>
                <c:pt idx="76">
                  <c:v>2.52228414358507</c:v>
                </c:pt>
                <c:pt idx="77">
                  <c:v>2.6706129280130058</c:v>
                </c:pt>
                <c:pt idx="78">
                  <c:v>2.8225175333658212</c:v>
                </c:pt>
                <c:pt idx="79">
                  <c:v>2.9775559765366175</c:v>
                </c:pt>
                <c:pt idx="80">
                  <c:v>3.1352480696568046</c:v>
                </c:pt>
                <c:pt idx="81">
                  <c:v>3.2950803730836502</c:v>
                </c:pt>
                <c:pt idx="82">
                  <c:v>3.4565118781756246</c:v>
                </c:pt>
                <c:pt idx="83">
                  <c:v>3.6189802996664215</c:v>
                </c:pt>
                <c:pt idx="84">
                  <c:v>3.7819088381834636</c:v>
                </c:pt>
                <c:pt idx="85">
                  <c:v>3.9447132586567752</c:v>
                </c:pt>
                <c:pt idx="86">
                  <c:v>4.106809120426151</c:v>
                </c:pt>
                <c:pt idx="87">
                  <c:v>4.267618989991365</c:v>
                </c:pt>
                <c:pt idx="88">
                  <c:v>4.4265794676679686</c:v>
                </c:pt>
                <c:pt idx="89">
                  <c:v>4.5831478649013446</c:v>
                </c:pt>
                <c:pt idx="90">
                  <c:v>4.7368083795406077</c:v>
                </c:pt>
                <c:pt idx="91">
                  <c:v>4.8870776317281059</c:v>
                </c:pt>
                <c:pt idx="92">
                  <c:v>5.0335094428330454</c:v>
                </c:pt>
                <c:pt idx="93">
                  <c:v>5.1756987634416998</c:v>
                </c:pt>
                <c:pt idx="94">
                  <c:v>5.3132846830147837</c:v>
                </c:pt>
                <c:pt idx="95">
                  <c:v>5.4459524824416574</c:v>
                </c:pt>
                <c:pt idx="96">
                  <c:v>5.5734347201509422</c:v>
                </c:pt>
                <c:pt idx="97">
                  <c:v>5.6955113714105474</c:v>
                </c:pt>
                <c:pt idx="98">
                  <c:v>5.8120090676385407</c:v>
                </c:pt>
                <c:pt idx="99">
                  <c:v>5.9227995067024999</c:v>
                </c:pt>
                <c:pt idx="100">
                  <c:v>6.0277971252729774</c:v>
                </c:pt>
                <c:pt idx="101">
                  <c:v>6.1269561395053724</c:v>
                </c:pt>
                <c:pt idx="102">
                  <c:v>6.2202670702175897</c:v>
                </c:pt>
                <c:pt idx="103">
                  <c:v>6.3077528731980088</c:v>
                </c:pt>
                <c:pt idx="104">
                  <c:v>6.3894647945673722</c:v>
                </c:pt>
                <c:pt idx="105">
                  <c:v>6.4654780657836763</c:v>
                </c:pt>
                <c:pt idx="106">
                  <c:v>6.5358875436916026</c:v>
                </c:pt>
                <c:pt idx="107">
                  <c:v>6.6008033889094211</c:v>
                </c:pt>
                <c:pt idx="108">
                  <c:v>6.6603468617980033</c:v>
                </c:pt>
                <c:pt idx="109">
                  <c:v>6.7146463002339836</c:v>
                </c:pt>
                <c:pt idx="110">
                  <c:v>6.7638333282844876</c:v>
                </c:pt>
                <c:pt idx="111">
                  <c:v>6.8080393304010638</c:v>
                </c:pt>
                <c:pt idx="112">
                  <c:v>6.8473922124900168</c:v>
                </c:pt>
                <c:pt idx="113">
                  <c:v>6.8820134595949298</c:v>
                </c:pt>
                <c:pt idx="114">
                  <c:v>6.9120154901884145</c:v>
                </c:pt>
                <c:pt idx="115">
                  <c:v>6.9374992993297067</c:v>
                </c:pt>
                <c:pt idx="116">
                  <c:v>6.9585523771888962</c:v>
                </c:pt>
                <c:pt idx="117">
                  <c:v>6.9752468855720773</c:v>
                </c:pt>
                <c:pt idx="118">
                  <c:v>6.9876380729431675</c:v>
                </c:pt>
                <c:pt idx="119">
                  <c:v>6.9957629078320984</c:v>
                </c:pt>
                <c:pt idx="120">
                  <c:v>6.9996389112250803</c:v>
                </c:pt>
                <c:pt idx="121">
                  <c:v>6.9992631703421573</c:v>
                </c:pt>
                <c:pt idx="122">
                  <c:v>6.9946115188999416</c:v>
                </c:pt>
                <c:pt idx="123">
                  <c:v>6.9856378723499422</c:v>
                </c:pt>
                <c:pt idx="124">
                  <c:v>6.9722737104864096</c:v>
                </c:pt>
                <c:pt idx="125">
                  <c:v>6.9544277040756484</c:v>
                </c:pt>
                <c:pt idx="126">
                  <c:v>6.9319854866163846</c:v>
                </c:pt>
                <c:pt idx="127">
                  <c:v>6.9048095768566178</c:v>
                </c:pt>
                <c:pt idx="128">
                  <c:v>6.8727394621268445</c:v>
                </c:pt>
                <c:pt idx="129">
                  <c:v>6.8355918567634086</c:v>
                </c:pt>
                <c:pt idx="130">
                  <c:v>6.7931611537462437</c:v>
                </c:pt>
                <c:pt idx="131">
                  <c:v>6.7452200910188633</c:v>
                </c:pt>
                <c:pt idx="132">
                  <c:v>6.6915206566496046</c:v>
                </c:pt>
                <c:pt idx="133">
                  <c:v>6.6317952588976752</c:v>
                </c:pt>
                <c:pt idx="134">
                  <c:v>6.5657581882516336</c:v>
                </c:pt>
                <c:pt idx="135">
                  <c:v>6.4931073985394008</c:v>
                </c:pt>
                <c:pt idx="136">
                  <c:v>6.4135266332634604</c:v>
                </c:pt>
                <c:pt idx="137">
                  <c:v>6.3266879214894809</c:v>
                </c:pt>
                <c:pt idx="138">
                  <c:v>6.2322544651473146</c:v>
                </c:pt>
                <c:pt idx="139">
                  <c:v>6.1298839369135019</c:v>
                </c:pt>
                <c:pt idx="140">
                  <c:v>6.0192322055903151</c:v>
                </c:pt>
                <c:pt idx="141">
                  <c:v>5.8999575050196338</c:v>
                </c:pt>
                <c:pt idx="142">
                  <c:v>5.7717250643459757</c:v>
                </c:pt>
                <c:pt idx="143">
                  <c:v>5.6342122235273404</c:v>
                </c:pt>
                <c:pt idx="144">
                  <c:v>5.4871140704642194</c:v>
                </c:pt>
                <c:pt idx="145">
                  <c:v>5.3301496575169285</c:v>
                </c:pt>
                <c:pt idx="146">
                  <c:v>5.1630688885498888</c:v>
                </c:pt>
                <c:pt idx="147">
                  <c:v>4.9856602165593698</c:v>
                </c:pt>
                <c:pt idx="148">
                  <c:v>4.7977593605712059</c:v>
                </c:pt>
                <c:pt idx="149">
                  <c:v>4.5992593436213927</c:v>
                </c:pt>
                <c:pt idx="150">
                  <c:v>4.3901222766734147</c:v>
                </c:pt>
                <c:pt idx="151">
                  <c:v>4.170393472251785</c:v>
                </c:pt>
                <c:pt idx="152">
                  <c:v>3.9402186726076716</c:v>
                </c:pt>
                <c:pt idx="153">
                  <c:v>3.6998654260878121</c:v>
                </c:pt>
                <c:pt idx="154">
                  <c:v>3.4497499455621456</c:v>
                </c:pt>
                <c:pt idx="155">
                  <c:v>3.1904711322262673</c:v>
                </c:pt>
                <c:pt idx="156">
                  <c:v>2.9228538329581317</c:v>
                </c:pt>
                <c:pt idx="157">
                  <c:v>2.6480037829365899</c:v>
                </c:pt>
                <c:pt idx="158">
                  <c:v>2.367376989382342</c:v>
                </c:pt>
                <c:pt idx="159">
                  <c:v>2.0828663888170071</c:v>
                </c:pt>
                <c:pt idx="160">
                  <c:v>1.7969081990684668</c:v>
                </c:pt>
                <c:pt idx="161">
                  <c:v>1.5126090644449495</c:v>
                </c:pt>
                <c:pt idx="162">
                  <c:v>1.2338922231117764</c:v>
                </c:pt>
                <c:pt idx="163">
                  <c:v>0.96565566566046768</c:v>
                </c:pt>
                <c:pt idx="164">
                  <c:v>0.71392669682838872</c:v>
                </c:pt>
                <c:pt idx="165">
                  <c:v>0.48598494653680901</c:v>
                </c:pt>
                <c:pt idx="166">
                  <c:v>0.29041054940685973</c:v>
                </c:pt>
                <c:pt idx="167">
                  <c:v>0.13699964634606082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F-484C-876B-614F31C3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6176"/>
        <c:axId val="740413824"/>
      </c:scatterChart>
      <c:valAx>
        <c:axId val="851866176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413824"/>
        <c:crosses val="autoZero"/>
        <c:crossBetween val="midCat"/>
      </c:valAx>
      <c:valAx>
        <c:axId val="7404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86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'EQ4'!$Q$2</c:f>
              <c:strCache>
                <c:ptCount val="1"/>
                <c:pt idx="0">
                  <c:v>EQ gain [dB]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'EQ4'!$L$3:$L$170</c:f>
              <c:numCache>
                <c:formatCode>#,##0.00_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'EQ4'!$Q$3:$Q$170</c:f>
              <c:numCache>
                <c:formatCode>#,##0.00000_ </c:formatCode>
                <c:ptCount val="168"/>
                <c:pt idx="0">
                  <c:v>1.6108678518519533E-5</c:v>
                </c:pt>
                <c:pt idx="1">
                  <c:v>1.7662827920323557E-5</c:v>
                </c:pt>
                <c:pt idx="2">
                  <c:v>1.9366921485420159E-5</c:v>
                </c:pt>
                <c:pt idx="3">
                  <c:v>2.1235426135289645E-5</c:v>
                </c:pt>
                <c:pt idx="4">
                  <c:v>2.3284204582201043E-5</c:v>
                </c:pt>
                <c:pt idx="5">
                  <c:v>2.5530650100489854E-5</c:v>
                </c:pt>
                <c:pt idx="6">
                  <c:v>2.7993834174441983E-5</c:v>
                </c:pt>
                <c:pt idx="7">
                  <c:v>3.0694668496068825E-5</c:v>
                </c:pt>
                <c:pt idx="8">
                  <c:v>3.3656082475504153E-5</c:v>
                </c:pt>
                <c:pt idx="9">
                  <c:v>3.6903217972511347E-5</c:v>
                </c:pt>
                <c:pt idx="10">
                  <c:v>4.0463642847596338E-5</c:v>
                </c:pt>
                <c:pt idx="11">
                  <c:v>4.4367585031439292E-5</c:v>
                </c:pt>
                <c:pt idx="12">
                  <c:v>4.864818932236263E-5</c:v>
                </c:pt>
                <c:pt idx="13">
                  <c:v>5.3341798733791025E-5</c:v>
                </c:pt>
                <c:pt idx="14">
                  <c:v>5.848826338036362E-5</c:v>
                </c:pt>
                <c:pt idx="15">
                  <c:v>6.4131278776451508E-5</c:v>
                </c:pt>
                <c:pt idx="16">
                  <c:v>7.0318757185361164E-5</c:v>
                </c:pt>
                <c:pt idx="17">
                  <c:v>7.7103234478885605E-5</c:v>
                </c:pt>
                <c:pt idx="18">
                  <c:v>8.454231655580348E-5</c:v>
                </c:pt>
                <c:pt idx="19">
                  <c:v>9.2699168756231633E-5</c:v>
                </c:pt>
                <c:pt idx="20">
                  <c:v>1.0164305257817416E-4</c:v>
                </c:pt>
                <c:pt idx="21">
                  <c:v>1.1144991418923229E-4</c:v>
                </c:pt>
                <c:pt idx="22">
                  <c:v>1.222030299799876E-4</c:v>
                </c:pt>
                <c:pt idx="23">
                  <c:v>1.3399371422169186E-4</c:v>
                </c:pt>
                <c:pt idx="24">
                  <c:v>1.4692209540022197E-4</c:v>
                </c:pt>
                <c:pt idx="25">
                  <c:v>1.6109796741350796E-4</c:v>
                </c:pt>
                <c:pt idx="26">
                  <c:v>1.7664172313767607E-4</c:v>
                </c:pt>
                <c:pt idx="27">
                  <c:v>1.9368537821870803E-4</c:v>
                </c:pt>
                <c:pt idx="28">
                  <c:v>2.1237369405757351E-4</c:v>
                </c:pt>
                <c:pt idx="29">
                  <c:v>2.328654092209464E-4</c:v>
                </c:pt>
                <c:pt idx="30">
                  <c:v>2.5533459013689895E-4</c:v>
                </c:pt>
                <c:pt idx="31">
                  <c:v>2.7997211261480558E-4</c:v>
                </c:pt>
                <c:pt idx="32">
                  <c:v>3.0698728671459547E-4</c:v>
                </c:pt>
                <c:pt idx="33">
                  <c:v>3.3660963906584254E-4</c:v>
                </c:pt>
                <c:pt idx="34">
                  <c:v>3.6909086797803117E-4</c:v>
                </c:pt>
                <c:pt idx="35">
                  <c:v>4.0470698799452144E-4</c:v>
                </c:pt>
                <c:pt idx="36">
                  <c:v>4.4376068256434355E-4</c:v>
                </c:pt>
                <c:pt idx="37">
                  <c:v>4.8658388500920385E-4</c:v>
                </c:pt>
                <c:pt idx="38">
                  <c:v>5.335406100855681E-4</c:v>
                </c:pt>
                <c:pt idx="39">
                  <c:v>5.8503006069700997E-4</c:v>
                </c:pt>
                <c:pt idx="40">
                  <c:v>6.4149003672096696E-4</c:v>
                </c:pt>
                <c:pt idx="41">
                  <c:v>7.0340067542209799E-4</c:v>
                </c:pt>
                <c:pt idx="42">
                  <c:v>7.7128855631586443E-4</c:v>
                </c:pt>
                <c:pt idx="43">
                  <c:v>8.4573120575317574E-4</c:v>
                </c:pt>
                <c:pt idx="44">
                  <c:v>9.2736204148485823E-4</c:v>
                </c:pt>
                <c:pt idx="45">
                  <c:v>1.0168757997615723E-3</c:v>
                </c:pt>
                <c:pt idx="46">
                  <c:v>1.1150344932060131E-3</c:v>
                </c:pt>
                <c:pt idx="47">
                  <c:v>1.2226739521605751E-3</c:v>
                </c:pt>
                <c:pt idx="48">
                  <c:v>1.340711007139078E-3</c:v>
                </c:pt>
                <c:pt idx="49">
                  <c:v>1.4701513766236128E-3</c:v>
                </c:pt>
                <c:pt idx="50">
                  <c:v>1.6120983307597926E-3</c:v>
                </c:pt>
                <c:pt idx="51">
                  <c:v>1.7677622085247031E-3</c:v>
                </c:pt>
                <c:pt idx="52">
                  <c:v>1.9384708746181237E-3</c:v>
                </c:pt>
                <c:pt idx="53">
                  <c:v>2.1256812110052475E-3</c:v>
                </c:pt>
                <c:pt idx="54">
                  <c:v>2.3309917480947499E-3</c:v>
                </c:pt>
                <c:pt idx="55">
                  <c:v>2.5561565517133898E-3</c:v>
                </c:pt>
                <c:pt idx="56">
                  <c:v>2.8031004949279764E-3</c:v>
                </c:pt>
                <c:pt idx="57">
                  <c:v>3.0739360570011705E-3</c:v>
                </c:pt>
                <c:pt idx="58">
                  <c:v>3.3709818082781591E-3</c:v>
                </c:pt>
                <c:pt idx="59">
                  <c:v>3.6967827563198609E-3</c:v>
                </c:pt>
                <c:pt idx="60">
                  <c:v>4.0541327491292727E-3</c:v>
                </c:pt>
                <c:pt idx="61">
                  <c:v>4.4460991531393764E-3</c:v>
                </c:pt>
                <c:pt idx="62">
                  <c:v>4.8760500479873821E-3</c:v>
                </c:pt>
                <c:pt idx="63">
                  <c:v>5.3476842092491624E-3</c:v>
                </c:pt>
                <c:pt idx="64">
                  <c:v>5.8650641812932561E-3</c:v>
                </c:pt>
                <c:pt idx="65">
                  <c:v>6.432652778479037E-3</c:v>
                </c:pt>
                <c:pt idx="66">
                  <c:v>7.0553533946545472E-3</c:v>
                </c:pt>
                <c:pt idx="67">
                  <c:v>7.7385545461559338E-3</c:v>
                </c:pt>
                <c:pt idx="68">
                  <c:v>8.4881791280987766E-3</c:v>
                </c:pt>
                <c:pt idx="69">
                  <c:v>9.3107389234837572E-3</c:v>
                </c:pt>
                <c:pt idx="70">
                  <c:v>1.0213394974644371E-2</c:v>
                </c:pt>
                <c:pt idx="71">
                  <c:v>1.1204024506858978E-2</c:v>
                </c:pt>
                <c:pt idx="72">
                  <c:v>1.2291295186028246E-2</c:v>
                </c:pt>
                <c:pt idx="73">
                  <c:v>1.348474759859988E-2</c:v>
                </c:pt>
                <c:pt idx="74">
                  <c:v>1.4794886965894368E-2</c:v>
                </c:pt>
                <c:pt idx="75">
                  <c:v>1.6233285247749335E-2</c:v>
                </c:pt>
                <c:pt idx="76">
                  <c:v>1.7812694957256799E-2</c:v>
                </c:pt>
                <c:pt idx="77">
                  <c:v>1.9547176203539001E-2</c:v>
                </c:pt>
                <c:pt idx="78">
                  <c:v>2.1452238706308777E-2</c:v>
                </c:pt>
                <c:pt idx="79">
                  <c:v>2.3545000794437287E-2</c:v>
                </c:pt>
                <c:pt idx="80">
                  <c:v>2.5844367714295356E-2</c:v>
                </c:pt>
                <c:pt idx="81">
                  <c:v>2.8371231945453726E-2</c:v>
                </c:pt>
                <c:pt idx="82">
                  <c:v>3.114869865961075E-2</c:v>
                </c:pt>
                <c:pt idx="83">
                  <c:v>3.4202339979620799E-2</c:v>
                </c:pt>
                <c:pt idx="84">
                  <c:v>3.7560482314211663E-2</c:v>
                </c:pt>
                <c:pt idx="85">
                  <c:v>4.1254531782269163E-2</c:v>
                </c:pt>
                <c:pt idx="86">
                  <c:v>4.5319343622562819E-2</c:v>
                </c:pt>
                <c:pt idx="87">
                  <c:v>4.9793642542484487E-2</c:v>
                </c:pt>
                <c:pt idx="88">
                  <c:v>5.472050222982771E-2</c:v>
                </c:pt>
                <c:pt idx="89">
                  <c:v>6.0147893783068812E-2</c:v>
                </c:pt>
                <c:pt idx="90">
                  <c:v>6.6129314663937955E-2</c:v>
                </c:pt>
                <c:pt idx="91">
                  <c:v>7.2724512015792553E-2</c:v>
                </c:pt>
                <c:pt idx="92">
                  <c:v>8.0000316908665575E-2</c:v>
                </c:pt>
                <c:pt idx="93">
                  <c:v>8.8031609379107256E-2</c:v>
                </c:pt>
                <c:pt idx="94">
                  <c:v>9.6902438166190874E-2</c:v>
                </c:pt>
                <c:pt idx="95">
                  <c:v>0.10670732397416992</c:v>
                </c:pt>
                <c:pt idx="96">
                  <c:v>0.11755278113058873</c:v>
                </c:pt>
                <c:pt idx="97">
                  <c:v>0.12955909991695436</c:v>
                </c:pt>
                <c:pt idx="98">
                  <c:v>0.14286244095333162</c:v>
                </c:pt>
                <c:pt idx="99">
                  <c:v>0.15761730422146097</c:v>
                </c:pt>
                <c:pt idx="100">
                  <c:v>0.17399944910412871</c:v>
                </c:pt>
                <c:pt idx="101">
                  <c:v>0.19220935880358986</c:v>
                </c:pt>
                <c:pt idx="102">
                  <c:v>0.21247636339662104</c:v>
                </c:pt>
                <c:pt idx="103">
                  <c:v>0.23506356143831147</c:v>
                </c:pt>
                <c:pt idx="104">
                  <c:v>0.26027371139741395</c:v>
                </c:pt>
                <c:pt idx="105">
                  <c:v>0.28845630233455322</c:v>
                </c:pt>
                <c:pt idx="106">
                  <c:v>0.32001605910879166</c:v>
                </c:pt>
                <c:pt idx="107">
                  <c:v>0.35542319174798581</c:v>
                </c:pt>
                <c:pt idx="108">
                  <c:v>0.39522576144427823</c:v>
                </c:pt>
                <c:pt idx="109">
                  <c:v>0.44006460537622832</c:v>
                </c:pt>
                <c:pt idx="110">
                  <c:v>0.49069133454506175</c:v>
                </c:pt>
                <c:pt idx="111">
                  <c:v>0.54798998252500764</c:v>
                </c:pt>
                <c:pt idx="112">
                  <c:v>0.61300291722641842</c:v>
                </c:pt>
                <c:pt idx="113">
                  <c:v>0.68696159198034223</c:v>
                </c:pt>
                <c:pt idx="114">
                  <c:v>0.771322531954728</c:v>
                </c:pt>
                <c:pt idx="115">
                  <c:v>0.86780849306536489</c:v>
                </c:pt>
                <c:pt idx="116">
                  <c:v>0.97845375621749509</c:v>
                </c:pt>
                <c:pt idx="117">
                  <c:v>1.1056506175314207</c:v>
                </c:pt>
                <c:pt idx="118">
                  <c:v>1.2521905993451978</c:v>
                </c:pt>
                <c:pt idx="119">
                  <c:v>1.421287554819026</c:v>
                </c:pt>
                <c:pt idx="120">
                  <c:v>1.6165587532062198</c:v>
                </c:pt>
                <c:pt idx="121">
                  <c:v>1.8419212690298448</c:v>
                </c:pt>
                <c:pt idx="122">
                  <c:v>2.1013304948414016</c:v>
                </c:pt>
                <c:pt idx="123">
                  <c:v>2.3982410818209532</c:v>
                </c:pt>
                <c:pt idx="124">
                  <c:v>2.734607789573138</c:v>
                </c:pt>
                <c:pt idx="125">
                  <c:v>3.109181376564651</c:v>
                </c:pt>
                <c:pt idx="126">
                  <c:v>3.5148596549693902</c:v>
                </c:pt>
                <c:pt idx="127">
                  <c:v>3.9351060128145239</c:v>
                </c:pt>
                <c:pt idx="128">
                  <c:v>4.3402910071641747</c:v>
                </c:pt>
                <c:pt idx="129">
                  <c:v>4.6865404753511859</c:v>
                </c:pt>
                <c:pt idx="130">
                  <c:v>4.9214826407663308</c:v>
                </c:pt>
                <c:pt idx="131">
                  <c:v>4.9997591463929902</c:v>
                </c:pt>
                <c:pt idx="132">
                  <c:v>4.9028164601908486</c:v>
                </c:pt>
                <c:pt idx="133">
                  <c:v>4.648668200774865</c:v>
                </c:pt>
                <c:pt idx="134">
                  <c:v>4.2828249484018102</c:v>
                </c:pt>
                <c:pt idx="135">
                  <c:v>3.8584976940292668</c:v>
                </c:pt>
                <c:pt idx="136">
                  <c:v>3.4205846066113144</c:v>
                </c:pt>
                <c:pt idx="137">
                  <c:v>2.9994852257826921</c:v>
                </c:pt>
                <c:pt idx="138">
                  <c:v>2.6121015855643535</c:v>
                </c:pt>
                <c:pt idx="139">
                  <c:v>2.265550747331623</c:v>
                </c:pt>
                <c:pt idx="140">
                  <c:v>1.9608701788318881</c:v>
                </c:pt>
                <c:pt idx="141">
                  <c:v>1.6957818799235365</c:v>
                </c:pt>
                <c:pt idx="142">
                  <c:v>1.4664774627298169</c:v>
                </c:pt>
                <c:pt idx="143">
                  <c:v>1.2686648389011048</c:v>
                </c:pt>
                <c:pt idx="144">
                  <c:v>1.0981303484231295</c:v>
                </c:pt>
                <c:pt idx="145">
                  <c:v>0.95100797773307388</c:v>
                </c:pt>
                <c:pt idx="146">
                  <c:v>0.82388221502314396</c:v>
                </c:pt>
                <c:pt idx="147">
                  <c:v>0.71380217079472996</c:v>
                </c:pt>
                <c:pt idx="148">
                  <c:v>0.61825225108627246</c:v>
                </c:pt>
                <c:pt idx="149">
                  <c:v>0.53510468981405035</c:v>
                </c:pt>
                <c:pt idx="150">
                  <c:v>0.46256742418647639</c:v>
                </c:pt>
                <c:pt idx="151">
                  <c:v>0.39913403144120352</c:v>
                </c:pt>
                <c:pt idx="152">
                  <c:v>0.34353869513811153</c:v>
                </c:pt>
                <c:pt idx="153">
                  <c:v>0.29471716884530885</c:v>
                </c:pt>
                <c:pt idx="154">
                  <c:v>0.25177369620761531</c:v>
                </c:pt>
                <c:pt idx="155">
                  <c:v>0.21395338600756275</c:v>
                </c:pt>
                <c:pt idx="156">
                  <c:v>0.18061937489785404</c:v>
                </c:pt>
                <c:pt idx="157">
                  <c:v>0.15123409611357408</c:v>
                </c:pt>
                <c:pt idx="158">
                  <c:v>0.12534403116315057</c:v>
                </c:pt>
                <c:pt idx="159">
                  <c:v>0.10256741170018002</c:v>
                </c:pt>
                <c:pt idx="160">
                  <c:v>8.2584440079575883E-2</c:v>
                </c:pt>
                <c:pt idx="161">
                  <c:v>6.5129701352587291E-2</c:v>
                </c:pt>
                <c:pt idx="162">
                  <c:v>4.998654608200935E-2</c:v>
                </c:pt>
                <c:pt idx="163">
                  <c:v>3.6983337348914069E-2</c:v>
                </c:pt>
                <c:pt idx="164">
                  <c:v>2.5991587212665673E-2</c:v>
                </c:pt>
                <c:pt idx="165">
                  <c:v>1.6926175770577846E-2</c:v>
                </c:pt>
                <c:pt idx="166">
                  <c:v>9.748080342918285E-3</c:v>
                </c:pt>
                <c:pt idx="167">
                  <c:v>4.4703959016249226E-3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B-42DA-BAC3-174051DF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6176"/>
        <c:axId val="740413824"/>
      </c:scatterChart>
      <c:valAx>
        <c:axId val="851866176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413824"/>
        <c:crosses val="autoZero"/>
        <c:crossBetween val="midCat"/>
      </c:valAx>
      <c:valAx>
        <c:axId val="7404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86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'EQ5'!$Q$2</c:f>
              <c:strCache>
                <c:ptCount val="1"/>
                <c:pt idx="0">
                  <c:v>EQ gain [dB]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'EQ5'!$L$3:$L$170</c:f>
              <c:numCache>
                <c:formatCode>#,##0.00_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'EQ5'!$Q$3:$Q$170</c:f>
              <c:numCache>
                <c:formatCode>#,##0.00000_ </c:formatCode>
                <c:ptCount val="168"/>
                <c:pt idx="0">
                  <c:v>9.5922697806547189E-6</c:v>
                </c:pt>
                <c:pt idx="1">
                  <c:v>1.0517716324659148E-5</c:v>
                </c:pt>
                <c:pt idx="2">
                  <c:v>1.1532448626981886E-5</c:v>
                </c:pt>
                <c:pt idx="3">
                  <c:v>1.2645080903906406E-5</c:v>
                </c:pt>
                <c:pt idx="4">
                  <c:v>1.3865058412547179E-5</c:v>
                </c:pt>
                <c:pt idx="5">
                  <c:v>1.5202737717746126E-5</c:v>
                </c:pt>
                <c:pt idx="6">
                  <c:v>1.6669474634653031E-5</c:v>
                </c:pt>
                <c:pt idx="7">
                  <c:v>1.8277720523874676E-5</c:v>
                </c:pt>
                <c:pt idx="8">
                  <c:v>2.0041128121369281E-5</c:v>
                </c:pt>
                <c:pt idx="9">
                  <c:v>2.1974667304141415E-5</c:v>
                </c:pt>
                <c:pt idx="10">
                  <c:v>2.4094752346104493E-5</c:v>
                </c:pt>
                <c:pt idx="11">
                  <c:v>2.6419381140336776E-5</c:v>
                </c:pt>
                <c:pt idx="12">
                  <c:v>2.8968288078975711E-5</c:v>
                </c:pt>
                <c:pt idx="13">
                  <c:v>3.1763111502783888E-5</c:v>
                </c:pt>
                <c:pt idx="14">
                  <c:v>3.4827577548483814E-5</c:v>
                </c:pt>
                <c:pt idx="15">
                  <c:v>3.8187701442731317E-5</c:v>
                </c:pt>
                <c:pt idx="16">
                  <c:v>4.1872008487294826E-5</c:v>
                </c:pt>
                <c:pt idx="17">
                  <c:v>4.5911776202685651E-5</c:v>
                </c:pt>
                <c:pt idx="18">
                  <c:v>5.0341299859207124E-5</c:v>
                </c:pt>
                <c:pt idx="19">
                  <c:v>5.5198183716853548E-5</c:v>
                </c:pt>
                <c:pt idx="20">
                  <c:v>6.0523660279926434E-5</c:v>
                </c:pt>
                <c:pt idx="21">
                  <c:v>6.6362940429452681E-5</c:v>
                </c:pt>
                <c:pt idx="22">
                  <c:v>7.2765597221077847E-5</c:v>
                </c:pt>
                <c:pt idx="23">
                  <c:v>7.978598699990567E-5</c:v>
                </c:pt>
                <c:pt idx="24">
                  <c:v>8.7483710771806526E-5</c:v>
                </c:pt>
                <c:pt idx="25">
                  <c:v>9.5924120452153783E-5</c:v>
                </c:pt>
                <c:pt idx="26">
                  <c:v>1.0517887373115297E-4</c:v>
                </c:pt>
                <c:pt idx="27">
                  <c:v>1.1532654274091935E-4</c:v>
                </c:pt>
                <c:pt idx="28">
                  <c:v>1.2645328118042636E-4</c:v>
                </c:pt>
                <c:pt idx="29">
                  <c:v>1.3865355613715076E-4</c:v>
                </c:pt>
                <c:pt idx="30">
                  <c:v>1.5203095036316207E-4</c:v>
                </c:pt>
                <c:pt idx="31">
                  <c:v>1.6669904207385357E-4</c:v>
                </c:pt>
                <c:pt idx="32">
                  <c:v>1.8278236968922356E-4</c:v>
                </c:pt>
                <c:pt idx="33">
                  <c:v>2.0041748981559459E-4</c:v>
                </c:pt>
                <c:pt idx="34">
                  <c:v>2.1975413719396814E-4</c:v>
                </c:pt>
                <c:pt idx="35">
                  <c:v>2.4095649693790588E-4</c:v>
                </c:pt>
                <c:pt idx="36">
                  <c:v>2.6420459940440716E-4</c:v>
                </c:pt>
                <c:pt idx="37">
                  <c:v>2.896958499764271E-4</c:v>
                </c:pt>
                <c:pt idx="38">
                  <c:v>3.1764670666262402E-4</c:v>
                </c:pt>
                <c:pt idx="39">
                  <c:v>3.4829451957070506E-4</c:v>
                </c:pt>
                <c:pt idx="40">
                  <c:v>3.8189954841526264E-4</c:v>
                </c:pt>
                <c:pt idx="41">
                  <c:v>4.1874717485676873E-4</c:v>
                </c:pt>
                <c:pt idx="42">
                  <c:v>4.5915032876916458E-4</c:v>
                </c:pt>
                <c:pt idx="43">
                  <c:v>5.0345214911523388E-4</c:v>
                </c:pt>
                <c:pt idx="44">
                  <c:v>5.5202890209574433E-4</c:v>
                </c:pt>
                <c:pt idx="45">
                  <c:v>6.0529318155649002E-4</c:v>
                </c:pt>
                <c:pt idx="46">
                  <c:v>6.6369741921312774E-4</c:v>
                </c:pt>
                <c:pt idx="47">
                  <c:v>7.2773773438645551E-4</c:v>
                </c:pt>
                <c:pt idx="48">
                  <c:v>7.9795815662011237E-4</c:v>
                </c:pt>
                <c:pt idx="49">
                  <c:v>8.7495525697753708E-4</c:v>
                </c:pt>
                <c:pt idx="50">
                  <c:v>9.5938322832851003E-4</c:v>
                </c:pt>
                <c:pt idx="51">
                  <c:v>1.0519594576563725E-3</c:v>
                </c:pt>
                <c:pt idx="52">
                  <c:v>1.1534706388717829E-3</c:v>
                </c:pt>
                <c:pt idx="53">
                  <c:v>1.2647794783106274E-3</c:v>
                </c:pt>
                <c:pt idx="54">
                  <c:v>1.3868320512186844E-3</c:v>
                </c:pt>
                <c:pt idx="55">
                  <c:v>1.5206658724269788E-3</c:v>
                </c:pt>
                <c:pt idx="56">
                  <c:v>1.6674187510682115E-3</c:v>
                </c:pt>
                <c:pt idx="57">
                  <c:v>1.8283385062960007E-3</c:v>
                </c:pt>
                <c:pt idx="58">
                  <c:v>2.0047936280971025E-3</c:v>
                </c:pt>
                <c:pt idx="59">
                  <c:v>2.1982849760932427E-3</c:v>
                </c:pt>
                <c:pt idx="60">
                  <c:v>2.4104586182322062E-3</c:v>
                </c:pt>
                <c:pt idx="61">
                  <c:v>2.6431199217402429E-3</c:v>
                </c:pt>
                <c:pt idx="62">
                  <c:v>2.8982490193853764E-3</c:v>
                </c:pt>
                <c:pt idx="63">
                  <c:v>3.1780177874774444E-3</c:v>
                </c:pt>
                <c:pt idx="64">
                  <c:v>3.4848084845601817E-3</c:v>
                </c:pt>
                <c:pt idx="65">
                  <c:v>3.8212342158925098E-3</c:v>
                </c:pt>
                <c:pt idx="66">
                  <c:v>4.1901614050419683E-3</c:v>
                </c:pt>
                <c:pt idx="67">
                  <c:v>4.5947344724825354E-3</c:v>
                </c:pt>
                <c:pt idx="68">
                  <c:v>5.038402941414586E-3</c:v>
                </c:pt>
                <c:pt idx="69">
                  <c:v>5.5249512139438368E-3</c:v>
                </c:pt>
                <c:pt idx="70">
                  <c:v>6.0585312856222973E-3</c:v>
                </c:pt>
                <c:pt idx="71">
                  <c:v>6.643698693725165E-3</c:v>
                </c:pt>
                <c:pt idx="72">
                  <c:v>7.285452025977671E-3</c:v>
                </c:pt>
                <c:pt idx="73">
                  <c:v>7.9892763494617616E-3</c:v>
                </c:pt>
                <c:pt idx="74">
                  <c:v>8.7611909579950811E-3</c:v>
                </c:pt>
                <c:pt idx="75">
                  <c:v>9.6078018769252642E-3</c:v>
                </c:pt>
                <c:pt idx="76">
                  <c:v>1.0536359610418981E-2</c:v>
                </c:pt>
                <c:pt idx="77">
                  <c:v>1.1554822667822581E-2</c:v>
                </c:pt>
                <c:pt idx="78">
                  <c:v>1.2671927460016493E-2</c:v>
                </c:pt>
                <c:pt idx="79">
                  <c:v>1.3897265220171736E-2</c:v>
                </c:pt>
                <c:pt idx="80">
                  <c:v>1.5241366669376383E-2</c:v>
                </c:pt>
                <c:pt idx="81">
                  <c:v>1.6715795222794715E-2</c:v>
                </c:pt>
                <c:pt idx="82">
                  <c:v>1.8333249612050854E-2</c:v>
                </c:pt>
                <c:pt idx="83">
                  <c:v>2.0107676887519913E-2</c:v>
                </c:pt>
                <c:pt idx="84">
                  <c:v>2.2054396857818466E-2</c:v>
                </c:pt>
                <c:pt idx="85">
                  <c:v>2.4190239124061895E-2</c:v>
                </c:pt>
                <c:pt idx="86">
                  <c:v>2.6533693971540755E-2</c:v>
                </c:pt>
                <c:pt idx="87">
                  <c:v>2.9105078488606113E-2</c:v>
                </c:pt>
                <c:pt idx="88">
                  <c:v>3.1926719391430547E-2</c:v>
                </c:pt>
                <c:pt idx="89">
                  <c:v>3.5023154134480899E-2</c:v>
                </c:pt>
                <c:pt idx="90">
                  <c:v>3.8421351978732393E-2</c:v>
                </c:pt>
                <c:pt idx="91">
                  <c:v>4.215095675753612E-2</c:v>
                </c:pt>
                <c:pt idx="92">
                  <c:v>4.6244553112205759E-2</c:v>
                </c:pt>
                <c:pt idx="93">
                  <c:v>5.073795794429127E-2</c:v>
                </c:pt>
                <c:pt idx="94">
                  <c:v>5.5670538721384687E-2</c:v>
                </c:pt>
                <c:pt idx="95">
                  <c:v>6.1085560036254913E-2</c:v>
                </c:pt>
                <c:pt idx="96">
                  <c:v>6.7030559404562429E-2</c:v>
                </c:pt>
                <c:pt idx="97">
                  <c:v>7.3557752615684022E-2</c:v>
                </c:pt>
                <c:pt idx="98">
                  <c:v>8.072446792634011E-2</c:v>
                </c:pt>
                <c:pt idx="99">
                  <c:v>8.8593606867694658E-2</c:v>
                </c:pt>
                <c:pt idx="100">
                  <c:v>9.7234127241363141E-2</c:v>
                </c:pt>
                <c:pt idx="101">
                  <c:v>0.10672154076008862</c:v>
                </c:pt>
                <c:pt idx="102">
                  <c:v>0.11713841341736837</c:v>
                </c:pt>
                <c:pt idx="103">
                  <c:v>0.12857485061773466</c:v>
                </c:pt>
                <c:pt idx="104">
                  <c:v>0.14112894080264854</c:v>
                </c:pt>
                <c:pt idx="105">
                  <c:v>0.15490712004800067</c:v>
                </c:pt>
                <c:pt idx="106">
                  <c:v>0.170024404977203</c:v>
                </c:pt>
                <c:pt idx="107">
                  <c:v>0.1866044212102092</c:v>
                </c:pt>
                <c:pt idx="108">
                  <c:v>0.20477912812287336</c:v>
                </c:pt>
                <c:pt idx="109">
                  <c:v>0.22468810641804388</c:v>
                </c:pt>
                <c:pt idx="110">
                  <c:v>0.2464772313660607</c:v>
                </c:pt>
                <c:pt idx="111">
                  <c:v>0.27029650022814022</c:v>
                </c:pt>
                <c:pt idx="112">
                  <c:v>0.29629671674869706</c:v>
                </c:pt>
                <c:pt idx="113">
                  <c:v>0.32462465973350013</c:v>
                </c:pt>
                <c:pt idx="114">
                  <c:v>0.35541628077262633</c:v>
                </c:pt>
                <c:pt idx="115">
                  <c:v>0.38878739763802428</c:v>
                </c:pt>
                <c:pt idx="116">
                  <c:v>0.4248212929279569</c:v>
                </c:pt>
                <c:pt idx="117">
                  <c:v>0.46355262315548174</c:v>
                </c:pt>
                <c:pt idx="118">
                  <c:v>0.50494714033332655</c:v>
                </c:pt>
                <c:pt idx="119">
                  <c:v>0.5488769962060468</c:v>
                </c:pt>
                <c:pt idx="120">
                  <c:v>0.59509192934576638</c:v>
                </c:pt>
                <c:pt idx="121">
                  <c:v>0.64318752761139852</c:v>
                </c:pt>
                <c:pt idx="122">
                  <c:v>0.69257309207867257</c:v>
                </c:pt>
                <c:pt idx="123">
                  <c:v>0.74244340136448261</c:v>
                </c:pt>
                <c:pt idx="124">
                  <c:v>0.79176071080301003</c:v>
                </c:pt>
                <c:pt idx="125">
                  <c:v>0.83925515854705157</c:v>
                </c:pt>
                <c:pt idx="126">
                  <c:v>0.88345257521024045</c:v>
                </c:pt>
                <c:pt idx="127">
                  <c:v>0.92273740980486751</c:v>
                </c:pt>
                <c:pt idx="128">
                  <c:v>0.95545406079306305</c:v>
                </c:pt>
                <c:pt idx="129">
                  <c:v>0.98004202311161648</c:v>
                </c:pt>
                <c:pt idx="130">
                  <c:v>0.99519009588827911</c:v>
                </c:pt>
                <c:pt idx="131">
                  <c:v>0.9999854309140489</c:v>
                </c:pt>
                <c:pt idx="132">
                  <c:v>0.994028549996681</c:v>
                </c:pt>
                <c:pt idx="133">
                  <c:v>0.97748895857174067</c:v>
                </c:pt>
                <c:pt idx="134">
                  <c:v>0.95108798011383167</c:v>
                </c:pt>
                <c:pt idx="135">
                  <c:v>0.9160123463167712</c:v>
                </c:pt>
                <c:pt idx="136">
                  <c:v>0.87377779637155095</c:v>
                </c:pt>
                <c:pt idx="137">
                  <c:v>0.82607094349796739</c:v>
                </c:pt>
                <c:pt idx="138">
                  <c:v>0.77459774140000703</c:v>
                </c:pt>
                <c:pt idx="139">
                  <c:v>0.72095969485961886</c:v>
                </c:pt>
                <c:pt idx="140">
                  <c:v>0.66656847546940001</c:v>
                </c:pt>
                <c:pt idx="141">
                  <c:v>0.61259978479019628</c:v>
                </c:pt>
                <c:pt idx="142">
                  <c:v>0.55998054943232034</c:v>
                </c:pt>
                <c:pt idx="143">
                  <c:v>0.50940038439603297</c:v>
                </c:pt>
                <c:pt idx="144">
                  <c:v>0.46133801151954862</c:v>
                </c:pt>
                <c:pt idx="145">
                  <c:v>0.41609479602051685</c:v>
                </c:pt>
                <c:pt idx="146">
                  <c:v>0.37382970314273006</c:v>
                </c:pt>
                <c:pt idx="147">
                  <c:v>0.33459206943794889</c:v>
                </c:pt>
                <c:pt idx="148">
                  <c:v>0.29835027796294744</c:v>
                </c:pt>
                <c:pt idx="149">
                  <c:v>0.26501562901765907</c:v>
                </c:pt>
                <c:pt idx="150">
                  <c:v>0.2344614552127833</c:v>
                </c:pt>
                <c:pt idx="151">
                  <c:v>0.20653794439785353</c:v>
                </c:pt>
                <c:pt idx="152">
                  <c:v>0.18108331394787575</c:v>
                </c:pt>
                <c:pt idx="153">
                  <c:v>0.15793201467699841</c:v>
                </c:pt>
                <c:pt idx="154">
                  <c:v>0.13692059764537309</c:v>
                </c:pt>
                <c:pt idx="155">
                  <c:v>0.11789179576689847</c:v>
                </c:pt>
                <c:pt idx="156">
                  <c:v>0.10069728086098811</c:v>
                </c:pt>
                <c:pt idx="157">
                  <c:v>8.5199470309479802E-2</c:v>
                </c:pt>
                <c:pt idx="158">
                  <c:v>7.1272682990984423E-2</c:v>
                </c:pt>
                <c:pt idx="159">
                  <c:v>5.8803884548669597E-2</c:v>
                </c:pt>
                <c:pt idx="160">
                  <c:v>4.7693218013868138E-2</c:v>
                </c:pt>
                <c:pt idx="161">
                  <c:v>3.7854487353583058E-2</c:v>
                </c:pt>
                <c:pt idx="162">
                  <c:v>2.9215748949795766E-2</c:v>
                </c:pt>
                <c:pt idx="163">
                  <c:v>2.1720170863705798E-2</c:v>
                </c:pt>
                <c:pt idx="164">
                  <c:v>1.5327345699105238E-2</c:v>
                </c:pt>
                <c:pt idx="165">
                  <c:v>1.0015297355615439E-2</c:v>
                </c:pt>
                <c:pt idx="166">
                  <c:v>5.7835185893251881E-3</c:v>
                </c:pt>
                <c:pt idx="167">
                  <c:v>2.6575395980453502E-3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A-408D-83E3-A6B08365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6176"/>
        <c:axId val="740413824"/>
      </c:scatterChart>
      <c:valAx>
        <c:axId val="851866176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413824"/>
        <c:crosses val="autoZero"/>
        <c:crossBetween val="midCat"/>
      </c:valAx>
      <c:valAx>
        <c:axId val="7404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86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'EQ6'!$Q$2</c:f>
              <c:strCache>
                <c:ptCount val="1"/>
                <c:pt idx="0">
                  <c:v>EQ gain [dB]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'EQ6'!$L$3:$L$170</c:f>
              <c:numCache>
                <c:formatCode>#,##0.00_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'EQ6'!$Q$3:$Q$170</c:f>
              <c:numCache>
                <c:formatCode>#,##0.00000_ </c:formatCode>
                <c:ptCount val="168"/>
                <c:pt idx="0">
                  <c:v>-3.0571964008120482E-6</c:v>
                </c:pt>
                <c:pt idx="1">
                  <c:v>-3.3521518387860439E-6</c:v>
                </c:pt>
                <c:pt idx="2">
                  <c:v>-3.6755646071312855E-6</c:v>
                </c:pt>
                <c:pt idx="3">
                  <c:v>-4.0301803010323935E-6</c:v>
                </c:pt>
                <c:pt idx="4">
                  <c:v>-4.4190094385448295E-6</c:v>
                </c:pt>
                <c:pt idx="5">
                  <c:v>-4.8453530443847492E-6</c:v>
                </c:pt>
                <c:pt idx="6">
                  <c:v>-5.3128306503603339E-6</c:v>
                </c:pt>
                <c:pt idx="7">
                  <c:v>-5.8254109882496704E-6</c:v>
                </c:pt>
                <c:pt idx="8">
                  <c:v>-6.3874457830448061E-6</c:v>
                </c:pt>
                <c:pt idx="9">
                  <c:v>-7.0037066292146354E-6</c:v>
                </c:pt>
                <c:pt idx="10">
                  <c:v>-7.6794255507757825E-6</c:v>
                </c:pt>
                <c:pt idx="11">
                  <c:v>-8.4203394322664863E-6</c:v>
                </c:pt>
                <c:pt idx="12">
                  <c:v>-9.2327387574825958E-6</c:v>
                </c:pt>
                <c:pt idx="13">
                  <c:v>-1.0123520962654205E-5</c:v>
                </c:pt>
                <c:pt idx="14">
                  <c:v>-1.1100249143729504E-5</c:v>
                </c:pt>
                <c:pt idx="15">
                  <c:v>-1.2171216163121258E-5</c:v>
                </c:pt>
                <c:pt idx="16">
                  <c:v>-1.3345515239859757E-5</c:v>
                </c:pt>
                <c:pt idx="17">
                  <c:v>-1.4633117088772956E-5</c:v>
                </c:pt>
                <c:pt idx="18">
                  <c:v>-1.6044954678189977E-5</c:v>
                </c:pt>
                <c:pt idx="19">
                  <c:v>-1.7593016124079701E-5</c:v>
                </c:pt>
                <c:pt idx="20">
                  <c:v>-1.9290446537491574E-5</c:v>
                </c:pt>
                <c:pt idx="21">
                  <c:v>-2.1151659753080131E-5</c:v>
                </c:pt>
                <c:pt idx="22">
                  <c:v>-2.3192460870371892E-5</c:v>
                </c:pt>
                <c:pt idx="23">
                  <c:v>-2.543018049702631E-5</c:v>
                </c:pt>
                <c:pt idx="24">
                  <c:v>-2.7883822190898904E-5</c:v>
                </c:pt>
                <c:pt idx="25">
                  <c:v>-3.0574223999864578E-5</c:v>
                </c:pt>
                <c:pt idx="26">
                  <c:v>-3.3524235576033852E-5</c:v>
                </c:pt>
                <c:pt idx="27">
                  <c:v>-3.6758912691096734E-5</c:v>
                </c:pt>
                <c:pt idx="28">
                  <c:v>-4.0305730221624658E-5</c:v>
                </c:pt>
                <c:pt idx="29">
                  <c:v>-4.4194815970257573E-5</c:v>
                </c:pt>
                <c:pt idx="30">
                  <c:v>-4.8459207038831085E-5</c:v>
                </c:pt>
                <c:pt idx="31">
                  <c:v>-5.3135131142705431E-5</c:v>
                </c:pt>
                <c:pt idx="32">
                  <c:v>-5.8262314927810472E-5</c:v>
                </c:pt>
                <c:pt idx="33">
                  <c:v>-6.3884322418622725E-5</c:v>
                </c:pt>
                <c:pt idx="34">
                  <c:v>-7.0048926166158906E-5</c:v>
                </c:pt>
                <c:pt idx="35">
                  <c:v>-7.6808514311390772E-5</c:v>
                </c:pt>
                <c:pt idx="36">
                  <c:v>-8.4220537346776792E-5</c:v>
                </c:pt>
                <c:pt idx="37">
                  <c:v>-9.2347998037798038E-5</c:v>
                </c:pt>
                <c:pt idx="38">
                  <c:v>-1.0125998915675415E-4</c:v>
                </c:pt>
                <c:pt idx="39">
                  <c:v>-1.1103228322250775E-4</c:v>
                </c:pt>
                <c:pt idx="40">
                  <c:v>-1.21747979898492E-4</c:v>
                </c:pt>
                <c:pt idx="41">
                  <c:v>-1.3349821619182279E-4</c:v>
                </c:pt>
                <c:pt idx="42">
                  <c:v>-1.4638294596072636E-4</c:v>
                </c:pt>
                <c:pt idx="43">
                  <c:v>-1.6051179544385668E-4</c:v>
                </c:pt>
                <c:pt idx="44">
                  <c:v>-1.7600500234784739E-4</c:v>
                </c:pt>
                <c:pt idx="45">
                  <c:v>-1.9299444656025567E-4</c:v>
                </c:pt>
                <c:pt idx="46">
                  <c:v>-2.1162478200806512E-4</c:v>
                </c:pt>
                <c:pt idx="47">
                  <c:v>-2.3205467919164375E-4</c:v>
                </c:pt>
                <c:pt idx="48">
                  <c:v>-2.544581897548801E-4</c:v>
                </c:pt>
                <c:pt idx="49">
                  <c:v>-2.7902624527098628E-4</c:v>
                </c:pt>
                <c:pt idx="50">
                  <c:v>-3.0596830346558349E-4</c:v>
                </c:pt>
                <c:pt idx="51">
                  <c:v>-3.3551415698921045E-4</c:v>
                </c:pt>
                <c:pt idx="52">
                  <c:v>-3.6791592097227708E-4</c:v>
                </c:pt>
                <c:pt idx="53">
                  <c:v>-4.0345021762488743E-4</c:v>
                </c:pt>
                <c:pt idx="54">
                  <c:v>-4.4242057769824689E-4</c:v>
                </c:pt>
                <c:pt idx="55">
                  <c:v>-4.8516008132779725E-4</c:v>
                </c:pt>
                <c:pt idx="56">
                  <c:v>-5.3203426270914905E-4</c:v>
                </c:pt>
                <c:pt idx="57">
                  <c:v>-5.8344430590721581E-4</c:v>
                </c:pt>
                <c:pt idx="58">
                  <c:v>-6.3983056205422551E-4</c:v>
                </c:pt>
                <c:pt idx="59">
                  <c:v>-7.0167642190214477E-4</c:v>
                </c:pt>
                <c:pt idx="60">
                  <c:v>-7.6951258080233946E-4</c:v>
                </c:pt>
                <c:pt idx="61">
                  <c:v>-8.4392173817610821E-4</c:v>
                </c:pt>
                <c:pt idx="62">
                  <c:v>-9.2554377796654635E-4</c:v>
                </c:pt>
                <c:pt idx="63">
                  <c:v>-1.0150814821747315E-3</c:v>
                </c:pt>
                <c:pt idx="64">
                  <c:v>-1.1133068353482533E-3</c:v>
                </c:pt>
                <c:pt idx="65">
                  <c:v>-1.2210679859177911E-3</c:v>
                </c:pt>
                <c:pt idx="66">
                  <c:v>-1.3392969369197681E-3</c:v>
                </c:pt>
                <c:pt idx="67">
                  <c:v>-1.4690180485100561E-3</c:v>
                </c:pt>
                <c:pt idx="68">
                  <c:v>-1.6113574454870395E-3</c:v>
                </c:pt>
                <c:pt idx="69">
                  <c:v>-1.7675534335304347E-3</c:v>
                </c:pt>
                <c:pt idx="70">
                  <c:v>-1.9389680432511565E-3</c:v>
                </c:pt>
                <c:pt idx="71">
                  <c:v>-2.1270998355356792E-3</c:v>
                </c:pt>
                <c:pt idx="72">
                  <c:v>-2.333598120435168E-3</c:v>
                </c:pt>
                <c:pt idx="73">
                  <c:v>-2.5602787631875913E-3</c:v>
                </c:pt>
                <c:pt idx="74">
                  <c:v>-2.8091417745501283E-3</c:v>
                </c:pt>
                <c:pt idx="75">
                  <c:v>-3.0823909117704299E-3</c:v>
                </c:pt>
                <c:pt idx="76">
                  <c:v>-3.3824555494813414E-3</c:v>
                </c:pt>
                <c:pt idx="77">
                  <c:v>-3.7120151184013039E-3</c:v>
                </c:pt>
                <c:pt idx="78">
                  <c:v>-4.0740264555739108E-3</c:v>
                </c:pt>
                <c:pt idx="79">
                  <c:v>-4.4717544629145024E-3</c:v>
                </c:pt>
                <c:pt idx="80">
                  <c:v>-4.9088065349062598E-3</c:v>
                </c:pt>
                <c:pt idx="81">
                  <c:v>-5.3891712898802577E-3</c:v>
                </c:pt>
                <c:pt idx="82">
                  <c:v>-5.917262228931023E-3</c:v>
                </c:pt>
                <c:pt idx="83">
                  <c:v>-6.4979670514712807E-3</c:v>
                </c:pt>
                <c:pt idx="84">
                  <c:v>-7.1367034823276495E-3</c:v>
                </c:pt>
                <c:pt idx="85">
                  <c:v>-7.8394826158290926E-3</c:v>
                </c:pt>
                <c:pt idx="86">
                  <c:v>-8.6129809626779887E-3</c:v>
                </c:pt>
                <c:pt idx="87">
                  <c:v>-9.4646226024601848E-3</c:v>
                </c:pt>
                <c:pt idx="88">
                  <c:v>-1.0402673106909292E-2</c:v>
                </c:pt>
                <c:pt idx="89">
                  <c:v>-1.1436347214849381E-2</c:v>
                </c:pt>
                <c:pt idx="90">
                  <c:v>-1.25759326248359E-2</c:v>
                </c:pt>
                <c:pt idx="91">
                  <c:v>-1.3832932737935042E-2</c:v>
                </c:pt>
                <c:pt idx="92">
                  <c:v>-1.5220231753291099E-2</c:v>
                </c:pt>
                <c:pt idx="93">
                  <c:v>-1.6752286215080965E-2</c:v>
                </c:pt>
                <c:pt idx="94">
                  <c:v>-1.8445347965063634E-2</c:v>
                </c:pt>
                <c:pt idx="95">
                  <c:v>-2.0317724502958174E-2</c:v>
                </c:pt>
                <c:pt idx="96">
                  <c:v>-2.2390084052709508E-2</c:v>
                </c:pt>
                <c:pt idx="97">
                  <c:v>-2.4685814229704263E-2</c:v>
                </c:pt>
                <c:pt idx="98">
                  <c:v>-2.7231445181929229E-2</c:v>
                </c:pt>
                <c:pt idx="99">
                  <c:v>-3.0057150530555111E-2</c:v>
                </c:pt>
                <c:pt idx="100">
                  <c:v>-3.3197342479719644E-2</c:v>
                </c:pt>
                <c:pt idx="101">
                  <c:v>-3.6691381246323235E-2</c:v>
                </c:pt>
                <c:pt idx="102">
                  <c:v>-4.0584423660152927E-2</c:v>
                </c:pt>
                <c:pt idx="103">
                  <c:v>-4.4928441612366803E-2</c:v>
                </c:pt>
                <c:pt idx="104">
                  <c:v>-4.978344824394091E-2</c:v>
                </c:pt>
                <c:pt idx="105">
                  <c:v>-5.5218978644790549E-2</c:v>
                </c:pt>
                <c:pt idx="106">
                  <c:v>-6.1315882675667753E-2</c:v>
                </c:pt>
                <c:pt idx="107">
                  <c:v>-6.8168500586533731E-2</c:v>
                </c:pt>
                <c:pt idx="108">
                  <c:v>-7.5887307507671892E-2</c:v>
                </c:pt>
                <c:pt idx="109">
                  <c:v>-8.4602130423895694E-2</c:v>
                </c:pt>
                <c:pt idx="110">
                  <c:v>-9.4466059992600909E-2</c:v>
                </c:pt>
                <c:pt idx="111">
                  <c:v>-0.1056601972326949</c:v>
                </c:pt>
                <c:pt idx="112">
                  <c:v>-0.11839938676215303</c:v>
                </c:pt>
                <c:pt idx="113">
                  <c:v>-0.13293908410649716</c:v>
                </c:pt>
                <c:pt idx="114">
                  <c:v>-0.14958346604078437</c:v>
                </c:pt>
                <c:pt idx="115">
                  <c:v>-0.16869478568553004</c:v>
                </c:pt>
                <c:pt idx="116">
                  <c:v>-0.19070373641877608</c:v>
                </c:pt>
                <c:pt idx="117">
                  <c:v>-0.21612011192639932</c:v>
                </c:pt>
                <c:pt idx="118">
                  <c:v>-0.24554214761179438</c:v>
                </c:pt>
                <c:pt idx="119">
                  <c:v>-0.27966129344902052</c:v>
                </c:pt>
                <c:pt idx="120">
                  <c:v>-0.31925632117137215</c:v>
                </c:pt>
                <c:pt idx="121">
                  <c:v>-0.36516594013537995</c:v>
                </c:pt>
                <c:pt idx="122">
                  <c:v>-0.41822175826988017</c:v>
                </c:pt>
                <c:pt idx="123">
                  <c:v>-0.47911328254460256</c:v>
                </c:pt>
                <c:pt idx="124">
                  <c:v>-0.54814575727957904</c:v>
                </c:pt>
                <c:pt idx="125">
                  <c:v>-0.62484811950320862</c:v>
                </c:pt>
                <c:pt idx="126">
                  <c:v>-0.70741266276093961</c:v>
                </c:pt>
                <c:pt idx="127">
                  <c:v>-0.79203670722797714</c:v>
                </c:pt>
                <c:pt idx="128">
                  <c:v>-0.87242435585240319</c:v>
                </c:pt>
                <c:pt idx="129">
                  <c:v>-0.93995161393534876</c:v>
                </c:pt>
                <c:pt idx="130">
                  <c:v>-0.98506257740304926</c:v>
                </c:pt>
                <c:pt idx="131">
                  <c:v>-0.99995428911693351</c:v>
                </c:pt>
                <c:pt idx="132">
                  <c:v>-0.98150098708298361</c:v>
                </c:pt>
                <c:pt idx="133">
                  <c:v>-0.93262400595896733</c:v>
                </c:pt>
                <c:pt idx="134">
                  <c:v>-0.86110699647662259</c:v>
                </c:pt>
                <c:pt idx="135">
                  <c:v>-0.77669504236102194</c:v>
                </c:pt>
                <c:pt idx="136">
                  <c:v>-0.68828970079753748</c:v>
                </c:pt>
                <c:pt idx="137">
                  <c:v>-0.60241914996981327</c:v>
                </c:pt>
                <c:pt idx="138">
                  <c:v>-0.52300940565661025</c:v>
                </c:pt>
                <c:pt idx="139">
                  <c:v>-0.45188676222061375</c:v>
                </c:pt>
                <c:pt idx="140">
                  <c:v>-0.38947098185880213</c:v>
                </c:pt>
                <c:pt idx="141">
                  <c:v>-0.33537187067654228</c:v>
                </c:pt>
                <c:pt idx="142">
                  <c:v>-0.28880706516649263</c:v>
                </c:pt>
                <c:pt idx="143">
                  <c:v>-0.24885860683178843</c:v>
                </c:pt>
                <c:pt idx="144">
                  <c:v>-0.21461415544855603</c:v>
                </c:pt>
                <c:pt idx="145">
                  <c:v>-0.18523541395125617</c:v>
                </c:pt>
                <c:pt idx="146">
                  <c:v>-0.1599845065926056</c:v>
                </c:pt>
                <c:pt idx="147">
                  <c:v>-0.13822793604621825</c:v>
                </c:pt>
                <c:pt idx="148">
                  <c:v>-0.1194297126529465</c:v>
                </c:pt>
                <c:pt idx="149">
                  <c:v>-0.10314010175864782</c:v>
                </c:pt>
                <c:pt idx="150">
                  <c:v>-8.8983362125276938E-2</c:v>
                </c:pt>
                <c:pt idx="151">
                  <c:v>-7.6646103552191536E-2</c:v>
                </c:pt>
                <c:pt idx="152">
                  <c:v>-6.5866943548094525E-2</c:v>
                </c:pt>
                <c:pt idx="153">
                  <c:v>-5.6427652062399983E-2</c:v>
                </c:pt>
                <c:pt idx="154">
                  <c:v>-4.8145736371801834E-2</c:v>
                </c:pt>
                <c:pt idx="155">
                  <c:v>-4.0868317676593283E-2</c:v>
                </c:pt>
                <c:pt idx="156">
                  <c:v>-3.4467120825657241E-2</c:v>
                </c:pt>
                <c:pt idx="157">
                  <c:v>-2.8834402785627752E-2</c:v>
                </c:pt>
                <c:pt idx="158">
                  <c:v>-2.3879664851995275E-2</c:v>
                </c:pt>
                <c:pt idx="159">
                  <c:v>-1.9527018449776268E-2</c:v>
                </c:pt>
                <c:pt idx="160">
                  <c:v>-1.5713100166452675E-2</c:v>
                </c:pt>
                <c:pt idx="161">
                  <c:v>-1.2385456752368304E-2</c:v>
                </c:pt>
                <c:pt idx="162">
                  <c:v>-9.501345230402556E-3</c:v>
                </c:pt>
                <c:pt idx="163">
                  <c:v>-7.0269181262671235E-3</c:v>
                </c:pt>
                <c:pt idx="164">
                  <c:v>-4.936791376698486E-3</c:v>
                </c:pt>
                <c:pt idx="165">
                  <c:v>-3.2140263364980994E-3</c:v>
                </c:pt>
                <c:pt idx="166">
                  <c:v>-1.8506034850989369E-3</c:v>
                </c:pt>
                <c:pt idx="167">
                  <c:v>-8.4853418421844797E-4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3-49FB-AD2D-002DB9A8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6176"/>
        <c:axId val="740413824"/>
      </c:scatterChart>
      <c:valAx>
        <c:axId val="851866176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413824"/>
        <c:crosses val="autoZero"/>
        <c:crossBetween val="midCat"/>
      </c:valAx>
      <c:valAx>
        <c:axId val="7404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86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'High Shelif'!$Q$2</c:f>
              <c:strCache>
                <c:ptCount val="1"/>
                <c:pt idx="0">
                  <c:v>High Shelf gain [dB]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'High Shelif'!$L$3:$L$170</c:f>
              <c:numCache>
                <c:formatCode>#,##0.00_ </c:formatCode>
                <c:ptCount val="168"/>
                <c:pt idx="0">
                  <c:v>10</c:v>
                </c:pt>
                <c:pt idx="1">
                  <c:v>10.471285480509</c:v>
                </c:pt>
                <c:pt idx="2">
                  <c:v>10.964781961431854</c:v>
                </c:pt>
                <c:pt idx="3">
                  <c:v>11.481536214968834</c:v>
                </c:pt>
                <c:pt idx="4">
                  <c:v>12.022644346174133</c:v>
                </c:pt>
                <c:pt idx="5">
                  <c:v>12.58925411794168</c:v>
                </c:pt>
                <c:pt idx="6">
                  <c:v>13.182567385564075</c:v>
                </c:pt>
                <c:pt idx="7">
                  <c:v>13.803842646028851</c:v>
                </c:pt>
                <c:pt idx="8">
                  <c:v>14.454397707459275</c:v>
                </c:pt>
                <c:pt idx="9">
                  <c:v>15.135612484362087</c:v>
                </c:pt>
                <c:pt idx="10">
                  <c:v>15.848931924611136</c:v>
                </c:pt>
                <c:pt idx="11">
                  <c:v>16.595869074375614</c:v>
                </c:pt>
                <c:pt idx="12">
                  <c:v>17.378008287493756</c:v>
                </c:pt>
                <c:pt idx="13">
                  <c:v>18.197008586099841</c:v>
                </c:pt>
                <c:pt idx="14">
                  <c:v>19.054607179632477</c:v>
                </c:pt>
                <c:pt idx="15">
                  <c:v>19.952623149688804</c:v>
                </c:pt>
                <c:pt idx="16">
                  <c:v>20.8929613085404</c:v>
                </c:pt>
                <c:pt idx="17">
                  <c:v>21.877616239495538</c:v>
                </c:pt>
                <c:pt idx="18">
                  <c:v>22.908676527677738</c:v>
                </c:pt>
                <c:pt idx="19">
                  <c:v>23.988329190194907</c:v>
                </c:pt>
                <c:pt idx="20">
                  <c:v>25.118864315095799</c:v>
                </c:pt>
                <c:pt idx="21">
                  <c:v>26.302679918953825</c:v>
                </c:pt>
                <c:pt idx="22">
                  <c:v>27.542287033381665</c:v>
                </c:pt>
                <c:pt idx="23">
                  <c:v>28.840315031266066</c:v>
                </c:pt>
                <c:pt idx="24">
                  <c:v>30.199517204020164</c:v>
                </c:pt>
                <c:pt idx="25">
                  <c:v>31.622776601683803</c:v>
                </c:pt>
                <c:pt idx="26">
                  <c:v>33.113112148259127</c:v>
                </c:pt>
                <c:pt idx="27">
                  <c:v>34.67368504525318</c:v>
                </c:pt>
                <c:pt idx="28">
                  <c:v>36.307805477010156</c:v>
                </c:pt>
                <c:pt idx="29">
                  <c:v>38.018939632056139</c:v>
                </c:pt>
                <c:pt idx="30">
                  <c:v>39.810717055349755</c:v>
                </c:pt>
                <c:pt idx="31">
                  <c:v>41.686938347033561</c:v>
                </c:pt>
                <c:pt idx="32">
                  <c:v>43.651583224016612</c:v>
                </c:pt>
                <c:pt idx="33">
                  <c:v>45.708818961487509</c:v>
                </c:pt>
                <c:pt idx="34">
                  <c:v>47.863009232263856</c:v>
                </c:pt>
                <c:pt idx="35">
                  <c:v>50.118723362727238</c:v>
                </c:pt>
                <c:pt idx="36">
                  <c:v>52.480746024977286</c:v>
                </c:pt>
                <c:pt idx="37">
                  <c:v>54.95408738576247</c:v>
                </c:pt>
                <c:pt idx="38">
                  <c:v>57.543993733715695</c:v>
                </c:pt>
                <c:pt idx="39">
                  <c:v>60.255958607435822</c:v>
                </c:pt>
                <c:pt idx="40">
                  <c:v>63.095734448019364</c:v>
                </c:pt>
                <c:pt idx="41">
                  <c:v>66.069344800759623</c:v>
                </c:pt>
                <c:pt idx="42">
                  <c:v>69.183097091893657</c:v>
                </c:pt>
                <c:pt idx="43">
                  <c:v>72.443596007499067</c:v>
                </c:pt>
                <c:pt idx="44">
                  <c:v>75.857757502918361</c:v>
                </c:pt>
                <c:pt idx="45">
                  <c:v>79.432823472428197</c:v>
                </c:pt>
                <c:pt idx="46">
                  <c:v>83.176377110267126</c:v>
                </c:pt>
                <c:pt idx="47">
                  <c:v>87.096358995608071</c:v>
                </c:pt>
                <c:pt idx="48">
                  <c:v>91.201083935590972</c:v>
                </c:pt>
                <c:pt idx="49">
                  <c:v>95.499258602143655</c:v>
                </c:pt>
                <c:pt idx="50">
                  <c:v>100</c:v>
                </c:pt>
                <c:pt idx="51">
                  <c:v>104.71285480508998</c:v>
                </c:pt>
                <c:pt idx="52">
                  <c:v>109.64781961431861</c:v>
                </c:pt>
                <c:pt idx="53">
                  <c:v>114.81536214968835</c:v>
                </c:pt>
                <c:pt idx="54">
                  <c:v>120.22644346174135</c:v>
                </c:pt>
                <c:pt idx="55">
                  <c:v>125.89254117941677</c:v>
                </c:pt>
                <c:pt idx="56">
                  <c:v>131.82567385564084</c:v>
                </c:pt>
                <c:pt idx="57">
                  <c:v>138.0384264602886</c:v>
                </c:pt>
                <c:pt idx="58">
                  <c:v>144.54397707459285</c:v>
                </c:pt>
                <c:pt idx="59">
                  <c:v>151.3561248436209</c:v>
                </c:pt>
                <c:pt idx="60">
                  <c:v>158.48931924611153</c:v>
                </c:pt>
                <c:pt idx="61">
                  <c:v>165.95869074375622</c:v>
                </c:pt>
                <c:pt idx="62">
                  <c:v>173.78008287493768</c:v>
                </c:pt>
                <c:pt idx="63">
                  <c:v>181.9700858609983</c:v>
                </c:pt>
                <c:pt idx="64">
                  <c:v>190.54607179632481</c:v>
                </c:pt>
                <c:pt idx="65">
                  <c:v>199.52623149688802</c:v>
                </c:pt>
                <c:pt idx="66">
                  <c:v>208.92961308540396</c:v>
                </c:pt>
                <c:pt idx="67">
                  <c:v>218.77616239495524</c:v>
                </c:pt>
                <c:pt idx="68">
                  <c:v>229.08676527677744</c:v>
                </c:pt>
                <c:pt idx="69">
                  <c:v>239.88329190194912</c:v>
                </c:pt>
                <c:pt idx="70">
                  <c:v>251.18864315095806</c:v>
                </c:pt>
                <c:pt idx="71">
                  <c:v>263.02679918953817</c:v>
                </c:pt>
                <c:pt idx="72">
                  <c:v>275.42287033381683</c:v>
                </c:pt>
                <c:pt idx="73">
                  <c:v>288.40315031266073</c:v>
                </c:pt>
                <c:pt idx="74">
                  <c:v>301.99517204020168</c:v>
                </c:pt>
                <c:pt idx="75">
                  <c:v>316.22776601683825</c:v>
                </c:pt>
                <c:pt idx="76">
                  <c:v>331.13112148259137</c:v>
                </c:pt>
                <c:pt idx="77">
                  <c:v>346.73685045253183</c:v>
                </c:pt>
                <c:pt idx="78">
                  <c:v>363.07805477010152</c:v>
                </c:pt>
                <c:pt idx="79">
                  <c:v>380.18939632056163</c:v>
                </c:pt>
                <c:pt idx="80">
                  <c:v>398.10717055349761</c:v>
                </c:pt>
                <c:pt idx="81">
                  <c:v>416.86938347033572</c:v>
                </c:pt>
                <c:pt idx="82">
                  <c:v>436.51583224016622</c:v>
                </c:pt>
                <c:pt idx="83">
                  <c:v>457.0881896148756</c:v>
                </c:pt>
                <c:pt idx="84">
                  <c:v>478.63009232263886</c:v>
                </c:pt>
                <c:pt idx="85">
                  <c:v>501.18723362727269</c:v>
                </c:pt>
                <c:pt idx="86">
                  <c:v>524.80746024977293</c:v>
                </c:pt>
                <c:pt idx="87">
                  <c:v>549.54087385762534</c:v>
                </c:pt>
                <c:pt idx="88">
                  <c:v>575.43993733715706</c:v>
                </c:pt>
                <c:pt idx="89">
                  <c:v>602.55958607435775</c:v>
                </c:pt>
                <c:pt idx="90">
                  <c:v>630.95734448019323</c:v>
                </c:pt>
                <c:pt idx="91">
                  <c:v>660.69344800759643</c:v>
                </c:pt>
                <c:pt idx="92">
                  <c:v>691.83097091893671</c:v>
                </c:pt>
                <c:pt idx="93">
                  <c:v>724.43596007499025</c:v>
                </c:pt>
                <c:pt idx="94">
                  <c:v>758.57757502918378</c:v>
                </c:pt>
                <c:pt idx="95">
                  <c:v>794.32823472428208</c:v>
                </c:pt>
                <c:pt idx="96">
                  <c:v>831.7637711026714</c:v>
                </c:pt>
                <c:pt idx="97">
                  <c:v>870.96358995608091</c:v>
                </c:pt>
                <c:pt idx="98">
                  <c:v>912.01083935590987</c:v>
                </c:pt>
                <c:pt idx="99">
                  <c:v>954.99258602143675</c:v>
                </c:pt>
                <c:pt idx="100">
                  <c:v>1000</c:v>
                </c:pt>
                <c:pt idx="101">
                  <c:v>1047.1285480509</c:v>
                </c:pt>
                <c:pt idx="102">
                  <c:v>1096.4781961431863</c:v>
                </c:pt>
                <c:pt idx="103">
                  <c:v>1148.1536214968839</c:v>
                </c:pt>
                <c:pt idx="104">
                  <c:v>1202.2644346174138</c:v>
                </c:pt>
                <c:pt idx="105">
                  <c:v>1258.925411794168</c:v>
                </c:pt>
                <c:pt idx="106">
                  <c:v>1318.2567385564089</c:v>
                </c:pt>
                <c:pt idx="107">
                  <c:v>1380.3842646028863</c:v>
                </c:pt>
                <c:pt idx="108">
                  <c:v>1445.4397707459289</c:v>
                </c:pt>
                <c:pt idx="109">
                  <c:v>1513.5612484362093</c:v>
                </c:pt>
                <c:pt idx="110">
                  <c:v>1584.8931924611156</c:v>
                </c:pt>
                <c:pt idx="111">
                  <c:v>1659.5869074375626</c:v>
                </c:pt>
                <c:pt idx="112">
                  <c:v>1737.8008287493772</c:v>
                </c:pt>
                <c:pt idx="113">
                  <c:v>1819.7008586099832</c:v>
                </c:pt>
                <c:pt idx="114">
                  <c:v>1905.4607179632485</c:v>
                </c:pt>
                <c:pt idx="115">
                  <c:v>1995.2623149688804</c:v>
                </c:pt>
                <c:pt idx="116">
                  <c:v>2089.2961308540398</c:v>
                </c:pt>
                <c:pt idx="117">
                  <c:v>2187.7616239495528</c:v>
                </c:pt>
                <c:pt idx="118">
                  <c:v>2290.8676527677749</c:v>
                </c:pt>
                <c:pt idx="119">
                  <c:v>2398.8329190194918</c:v>
                </c:pt>
                <c:pt idx="120">
                  <c:v>2511.8864315095811</c:v>
                </c:pt>
                <c:pt idx="121">
                  <c:v>2630.2679918953822</c:v>
                </c:pt>
                <c:pt idx="122">
                  <c:v>2754.228703338169</c:v>
                </c:pt>
                <c:pt idx="123">
                  <c:v>2884.0315031266077</c:v>
                </c:pt>
                <c:pt idx="124">
                  <c:v>3019.9517204020176</c:v>
                </c:pt>
                <c:pt idx="125">
                  <c:v>3162.2776601683804</c:v>
                </c:pt>
                <c:pt idx="126">
                  <c:v>3311.3112148259115</c:v>
                </c:pt>
                <c:pt idx="127">
                  <c:v>3467.3685045253224</c:v>
                </c:pt>
                <c:pt idx="128">
                  <c:v>3630.7805477010188</c:v>
                </c:pt>
                <c:pt idx="129">
                  <c:v>3801.8939632056172</c:v>
                </c:pt>
                <c:pt idx="130">
                  <c:v>3981.0717055349769</c:v>
                </c:pt>
                <c:pt idx="131">
                  <c:v>4168.6938347033583</c:v>
                </c:pt>
                <c:pt idx="132">
                  <c:v>4365.1583224016631</c:v>
                </c:pt>
                <c:pt idx="133">
                  <c:v>4570.8818961487532</c:v>
                </c:pt>
                <c:pt idx="134">
                  <c:v>4786.3009232263848</c:v>
                </c:pt>
                <c:pt idx="135">
                  <c:v>5011.8723362727324</c:v>
                </c:pt>
                <c:pt idx="136">
                  <c:v>5248.0746024977352</c:v>
                </c:pt>
                <c:pt idx="137">
                  <c:v>5495.4087385762541</c:v>
                </c:pt>
                <c:pt idx="138">
                  <c:v>5754.399373371567</c:v>
                </c:pt>
                <c:pt idx="139">
                  <c:v>6025.595860743585</c:v>
                </c:pt>
                <c:pt idx="140">
                  <c:v>6309.5734448019384</c:v>
                </c:pt>
                <c:pt idx="141">
                  <c:v>6606.9344800759654</c:v>
                </c:pt>
                <c:pt idx="142">
                  <c:v>6918.3097091893687</c:v>
                </c:pt>
                <c:pt idx="143">
                  <c:v>7244.3596007499036</c:v>
                </c:pt>
                <c:pt idx="144">
                  <c:v>7585.7757502918394</c:v>
                </c:pt>
                <c:pt idx="145">
                  <c:v>7943.2823472428154</c:v>
                </c:pt>
                <c:pt idx="146">
                  <c:v>8317.6377110267094</c:v>
                </c:pt>
                <c:pt idx="147">
                  <c:v>8709.6358995608189</c:v>
                </c:pt>
                <c:pt idx="148">
                  <c:v>9120.1083935591087</c:v>
                </c:pt>
                <c:pt idx="149">
                  <c:v>9549.9258602143691</c:v>
                </c:pt>
                <c:pt idx="150">
                  <c:v>10000</c:v>
                </c:pt>
                <c:pt idx="151">
                  <c:v>10471.285480509003</c:v>
                </c:pt>
                <c:pt idx="152">
                  <c:v>10964.781961431856</c:v>
                </c:pt>
                <c:pt idx="153">
                  <c:v>11481.536214968832</c:v>
                </c:pt>
                <c:pt idx="154">
                  <c:v>12022.644346174151</c:v>
                </c:pt>
                <c:pt idx="155">
                  <c:v>12589.254117941671</c:v>
                </c:pt>
                <c:pt idx="156">
                  <c:v>13182.567385564091</c:v>
                </c:pt>
                <c:pt idx="157">
                  <c:v>13803.842646028841</c:v>
                </c:pt>
                <c:pt idx="158">
                  <c:v>14454.397707459291</c:v>
                </c:pt>
                <c:pt idx="159">
                  <c:v>15135.612484362096</c:v>
                </c:pt>
                <c:pt idx="160">
                  <c:v>15848.931924611146</c:v>
                </c:pt>
                <c:pt idx="161">
                  <c:v>16595.869074375616</c:v>
                </c:pt>
                <c:pt idx="162">
                  <c:v>17378.008287493791</c:v>
                </c:pt>
                <c:pt idx="163">
                  <c:v>18197.008586099837</c:v>
                </c:pt>
                <c:pt idx="164">
                  <c:v>19054.607179632505</c:v>
                </c:pt>
                <c:pt idx="165">
                  <c:v>19952.623149688792</c:v>
                </c:pt>
                <c:pt idx="166">
                  <c:v>20892.961308540423</c:v>
                </c:pt>
                <c:pt idx="167">
                  <c:v>21877.61623949555</c:v>
                </c:pt>
              </c:numCache>
            </c:numRef>
          </c:xVal>
          <c:yVal>
            <c:numRef>
              <c:f>'High Shelif'!$Q$3:$Q$170</c:f>
              <c:numCache>
                <c:formatCode>#,##0.00000_ </c:formatCode>
                <c:ptCount val="168"/>
                <c:pt idx="0">
                  <c:v>1.5373460308019117E-2</c:v>
                </c:pt>
                <c:pt idx="1">
                  <c:v>1.683871982579908E-2</c:v>
                </c:pt>
                <c:pt idx="2">
                  <c:v>1.8441712546814593E-2</c:v>
                </c:pt>
                <c:pt idx="3">
                  <c:v>2.0194744216309686E-2</c:v>
                </c:pt>
                <c:pt idx="4">
                  <c:v>2.2111281024957824E-2</c:v>
                </c:pt>
                <c:pt idx="5">
                  <c:v>2.4206297053798526E-2</c:v>
                </c:pt>
                <c:pt idx="6">
                  <c:v>2.6495542961691623E-2</c:v>
                </c:pt>
                <c:pt idx="7">
                  <c:v>2.8995647680589817E-2</c:v>
                </c:pt>
                <c:pt idx="8">
                  <c:v>3.1725312618037918E-2</c:v>
                </c:pt>
                <c:pt idx="9">
                  <c:v>3.4703969512684112E-2</c:v>
                </c:pt>
                <c:pt idx="10">
                  <c:v>3.795270559581642E-2</c:v>
                </c:pt>
                <c:pt idx="11">
                  <c:v>4.1493331552032504E-2</c:v>
                </c:pt>
                <c:pt idx="12">
                  <c:v>4.5349857408666018E-2</c:v>
                </c:pt>
                <c:pt idx="13">
                  <c:v>4.9546758162043944E-2</c:v>
                </c:pt>
                <c:pt idx="14">
                  <c:v>5.4110058296009386E-2</c:v>
                </c:pt>
                <c:pt idx="15">
                  <c:v>5.9066179718629014E-2</c:v>
                </c:pt>
                <c:pt idx="16">
                  <c:v>6.444254465404739E-2</c:v>
                </c:pt>
                <c:pt idx="17">
                  <c:v>7.0266687110997469E-2</c:v>
                </c:pt>
                <c:pt idx="18">
                  <c:v>7.6565320922876323E-2</c:v>
                </c:pt>
                <c:pt idx="19">
                  <c:v>8.3363823374883628E-2</c:v>
                </c:pt>
                <c:pt idx="20">
                  <c:v>9.0685850554850442E-2</c:v>
                </c:pt>
                <c:pt idx="21">
                  <c:v>9.8550057572254157E-2</c:v>
                </c:pt>
                <c:pt idx="22">
                  <c:v>0.10696954844000876</c:v>
                </c:pt>
                <c:pt idx="23">
                  <c:v>0.11594949710380245</c:v>
                </c:pt>
                <c:pt idx="24">
                  <c:v>0.12548183996705423</c:v>
                </c:pt>
                <c:pt idx="25">
                  <c:v>0.13554333282095324</c:v>
                </c:pt>
                <c:pt idx="26">
                  <c:v>0.14608718906767235</c:v>
                </c:pt>
                <c:pt idx="27">
                  <c:v>0.15703718130506239</c:v>
                </c:pt>
                <c:pt idx="28">
                  <c:v>0.16827737149535604</c:v>
                </c:pt>
                <c:pt idx="29">
                  <c:v>0.179639047918318</c:v>
                </c:pt>
                <c:pt idx="30">
                  <c:v>0.19088495123611895</c:v>
                </c:pt>
                <c:pt idx="31">
                  <c:v>0.20168748623900745</c:v>
                </c:pt>
                <c:pt idx="32">
                  <c:v>0.2116049270887842</c:v>
                </c:pt>
                <c:pt idx="33">
                  <c:v>0.22004562297802543</c:v>
                </c:pt>
                <c:pt idx="34">
                  <c:v>0.2262308789207951</c:v>
                </c:pt>
                <c:pt idx="35">
                  <c:v>0.22914563467478405</c:v>
                </c:pt>
                <c:pt idx="36">
                  <c:v>0.22748357545602035</c:v>
                </c:pt>
                <c:pt idx="37">
                  <c:v>0.2195879123851443</c:v>
                </c:pt>
                <c:pt idx="38">
                  <c:v>0.20339331261474747</c:v>
                </c:pt>
                <c:pt idx="39">
                  <c:v>0.17637756751490211</c:v>
                </c:pt>
                <c:pt idx="40">
                  <c:v>0.13554885726110341</c:v>
                </c:pt>
                <c:pt idx="41">
                  <c:v>7.7487327727512018E-2</c:v>
                </c:pt>
                <c:pt idx="42">
                  <c:v>-1.5162842786715185E-3</c:v>
                </c:pt>
                <c:pt idx="43">
                  <c:v>-0.10518214626961465</c:v>
                </c:pt>
                <c:pt idx="44">
                  <c:v>-0.23680080609415327</c:v>
                </c:pt>
                <c:pt idx="45">
                  <c:v>-0.39862366017076595</c:v>
                </c:pt>
                <c:pt idx="46">
                  <c:v>-0.59115351807243766</c:v>
                </c:pt>
                <c:pt idx="47">
                  <c:v>-0.81248349934638808</c:v>
                </c:pt>
                <c:pt idx="48">
                  <c:v>-1.0578892711350483</c:v>
                </c:pt>
                <c:pt idx="49">
                  <c:v>-1.3198957070601223</c:v>
                </c:pt>
                <c:pt idx="50">
                  <c:v>-1.5889280394658702</c:v>
                </c:pt>
                <c:pt idx="51">
                  <c:v>-1.8544730611562605</c:v>
                </c:pt>
                <c:pt idx="52">
                  <c:v>-2.1064866051282625</c:v>
                </c:pt>
                <c:pt idx="53">
                  <c:v>-2.3366773530260248</c:v>
                </c:pt>
                <c:pt idx="54">
                  <c:v>-2.5393497605660773</c:v>
                </c:pt>
                <c:pt idx="55">
                  <c:v>-2.7116643530121944</c:v>
                </c:pt>
                <c:pt idx="56">
                  <c:v>-2.8533709356429164</c:v>
                </c:pt>
                <c:pt idx="57">
                  <c:v>-2.9662077491120336</c:v>
                </c:pt>
                <c:pt idx="58">
                  <c:v>-3.0531869618712459</c:v>
                </c:pt>
                <c:pt idx="59">
                  <c:v>-3.1179418710599922</c:v>
                </c:pt>
                <c:pt idx="60">
                  <c:v>-3.1642241653671253</c:v>
                </c:pt>
                <c:pt idx="61">
                  <c:v>-3.1955737157169208</c:v>
                </c:pt>
                <c:pt idx="62">
                  <c:v>-3.2151372622234735</c:v>
                </c:pt>
                <c:pt idx="63">
                  <c:v>-3.2255969609681507</c:v>
                </c:pt>
                <c:pt idx="64">
                  <c:v>-3.2291696029653156</c:v>
                </c:pt>
                <c:pt idx="65">
                  <c:v>-3.2276447813211946</c:v>
                </c:pt>
                <c:pt idx="66">
                  <c:v>-3.2224410287219496</c:v>
                </c:pt>
                <c:pt idx="67">
                  <c:v>-3.2146658822830281</c:v>
                </c:pt>
                <c:pt idx="68">
                  <c:v>-3.2051729686140868</c:v>
                </c:pt>
                <c:pt idx="69">
                  <c:v>-3.1946123180242623</c:v>
                </c:pt>
                <c:pt idx="70">
                  <c:v>-3.1834729310102796</c:v>
                </c:pt>
                <c:pt idx="71">
                  <c:v>-3.1721178468997415</c:v>
                </c:pt>
                <c:pt idx="72">
                  <c:v>-3.1608123413522131</c:v>
                </c:pt>
                <c:pt idx="73">
                  <c:v>-3.1497464105844299</c:v>
                </c:pt>
                <c:pt idx="74">
                  <c:v>-3.1390524291298711</c:v>
                </c:pt>
                <c:pt idx="75">
                  <c:v>-3.1288189857850646</c:v>
                </c:pt>
                <c:pt idx="76">
                  <c:v>-3.1191016015912427</c:v>
                </c:pt>
                <c:pt idx="77">
                  <c:v>-3.109931055487448</c:v>
                </c:pt>
                <c:pt idx="78">
                  <c:v>-3.1013197870773901</c:v>
                </c:pt>
                <c:pt idx="79">
                  <c:v>-3.0932668197756681</c:v>
                </c:pt>
                <c:pt idx="80">
                  <c:v>-3.0857615338002793</c:v>
                </c:pt>
                <c:pt idx="81">
                  <c:v>-3.0787865507154959</c:v>
                </c:pt>
                <c:pt idx="82">
                  <c:v>-3.0723199145013447</c:v>
                </c:pt>
                <c:pt idx="83">
                  <c:v>-3.0663367526885805</c:v>
                </c:pt>
                <c:pt idx="84">
                  <c:v>-3.0608105177726754</c:v>
                </c:pt>
                <c:pt idx="85">
                  <c:v>-3.0557139123912447</c:v>
                </c:pt>
                <c:pt idx="86">
                  <c:v>-3.0510195729272138</c:v>
                </c:pt>
                <c:pt idx="87">
                  <c:v>-3.0467005633914375</c:v>
                </c:pt>
                <c:pt idx="88">
                  <c:v>-3.0427307247981177</c:v>
                </c:pt>
                <c:pt idx="89">
                  <c:v>-3.0390849182776671</c:v>
                </c:pt>
                <c:pt idx="90">
                  <c:v>-3.0357391805552361</c:v>
                </c:pt>
                <c:pt idx="91">
                  <c:v>-3.0326708195653747</c:v>
                </c:pt>
                <c:pt idx="92">
                  <c:v>-3.0298584606896082</c:v>
                </c:pt>
                <c:pt idx="93">
                  <c:v>-3.0272820585569473</c:v>
                </c:pt>
                <c:pt idx="94">
                  <c:v>-3.0249228832470436</c:v>
                </c:pt>
                <c:pt idx="95">
                  <c:v>-3.0227634874463472</c:v>
                </c:pt>
                <c:pt idx="96">
                  <c:v>-3.0207876607627733</c:v>
                </c:pt>
                <c:pt idx="97">
                  <c:v>-3.0189803756034941</c:v>
                </c:pt>
                <c:pt idx="98">
                  <c:v>-3.0173277272057106</c:v>
                </c:pt>
                <c:pt idx="99">
                  <c:v>-3.015816870935415</c:v>
                </c:pt>
                <c:pt idx="100">
                  <c:v>-3.014435958398527</c:v>
                </c:pt>
                <c:pt idx="101">
                  <c:v>-3.0131740737175345</c:v>
                </c:pt>
                <c:pt idx="102">
                  <c:v>-3.0120211710112752</c:v>
                </c:pt>
                <c:pt idx="103">
                  <c:v>-3.0109680139441615</c:v>
                </c:pt>
                <c:pt idx="104">
                  <c:v>-3.0100061176056321</c:v>
                </c:pt>
                <c:pt idx="105">
                  <c:v>-3.0091276931580446</c:v>
                </c:pt>
                <c:pt idx="106">
                  <c:v>-3.0083255954523769</c:v>
                </c:pt>
                <c:pt idx="107">
                  <c:v>-3.0075932736359801</c:v>
                </c:pt>
                <c:pt idx="108">
                  <c:v>-3.0069247248885924</c:v>
                </c:pt>
                <c:pt idx="109">
                  <c:v>-3.0063144511052</c:v>
                </c:pt>
                <c:pt idx="110">
                  <c:v>-3.0057574185630505</c:v>
                </c:pt>
                <c:pt idx="111">
                  <c:v>-3.0052490203923905</c:v>
                </c:pt>
                <c:pt idx="112">
                  <c:v>-3.0047850418148419</c:v>
                </c:pt>
                <c:pt idx="113">
                  <c:v>-3.00436162790698</c:v>
                </c:pt>
                <c:pt idx="114">
                  <c:v>-3.0039752538395623</c:v>
                </c:pt>
                <c:pt idx="115">
                  <c:v>-3.0036226973842881</c:v>
                </c:pt>
                <c:pt idx="116">
                  <c:v>-3.0033010135909173</c:v>
                </c:pt>
                <c:pt idx="117">
                  <c:v>-3.0030075114509498</c:v>
                </c:pt>
                <c:pt idx="118">
                  <c:v>-3.0027397324470111</c:v>
                </c:pt>
                <c:pt idx="119">
                  <c:v>-3.0024954308277954</c:v>
                </c:pt>
                <c:pt idx="120">
                  <c:v>-3.0022725554936498</c:v>
                </c:pt>
                <c:pt idx="121">
                  <c:v>-3.0020692333788186</c:v>
                </c:pt>
                <c:pt idx="122">
                  <c:v>-3.0018837542022982</c:v>
                </c:pt>
                <c:pt idx="123">
                  <c:v>-3.0017145564937309</c:v>
                </c:pt>
                <c:pt idx="124">
                  <c:v>-3.0015602147887899</c:v>
                </c:pt>
                <c:pt idx="125">
                  <c:v>-3.0014194279025652</c:v>
                </c:pt>
                <c:pt idx="126">
                  <c:v>-3.001291008194098</c:v>
                </c:pt>
                <c:pt idx="127">
                  <c:v>-3.0011738717429726</c:v>
                </c:pt>
                <c:pt idx="128">
                  <c:v>-3.001067029362309</c:v>
                </c:pt>
                <c:pt idx="129">
                  <c:v>-3.0009695783790202</c:v>
                </c:pt>
                <c:pt idx="130">
                  <c:v>-3.0008806951195144</c:v>
                </c:pt>
                <c:pt idx="131">
                  <c:v>-3.0007996280403755</c:v>
                </c:pt>
                <c:pt idx="132">
                  <c:v>-3.0007256914509988</c:v>
                </c:pt>
                <c:pt idx="133">
                  <c:v>-3.0006582597780946</c:v>
                </c:pt>
                <c:pt idx="134">
                  <c:v>-3.0005967623261731</c:v>
                </c:pt>
                <c:pt idx="135">
                  <c:v>-3.0005406784922002</c:v>
                </c:pt>
                <c:pt idx="136">
                  <c:v>-3.0004895333960899</c:v>
                </c:pt>
                <c:pt idx="137">
                  <c:v>-3.0004428938907783</c:v>
                </c:pt>
                <c:pt idx="138">
                  <c:v>-3.000400364920667</c:v>
                </c:pt>
                <c:pt idx="139">
                  <c:v>-3.0003615861975863</c:v>
                </c:pt>
                <c:pt idx="140">
                  <c:v>-3.0003262291679751</c:v>
                </c:pt>
                <c:pt idx="141">
                  <c:v>-3.000293994245772</c:v>
                </c:pt>
                <c:pt idx="142">
                  <c:v>-3.000264608288834</c:v>
                </c:pt>
                <c:pt idx="143">
                  <c:v>-3.0002378222977191</c:v>
                </c:pt>
                <c:pt idx="144">
                  <c:v>-3.0002134093182615</c:v>
                </c:pt>
                <c:pt idx="145">
                  <c:v>-3.0001911625306059</c:v>
                </c:pt>
                <c:pt idx="146">
                  <c:v>-3.0001708935090527</c:v>
                </c:pt>
                <c:pt idx="147">
                  <c:v>-3.0001524306387028</c:v>
                </c:pt>
                <c:pt idx="148">
                  <c:v>-3.0001356176760376</c:v>
                </c:pt>
                <c:pt idx="149">
                  <c:v>-3.0001203124420912</c:v>
                </c:pt>
                <c:pt idx="150">
                  <c:v>-3.0001063856379773</c:v>
                </c:pt>
                <c:pt idx="151">
                  <c:v>-3.0000937197739184</c:v>
                </c:pt>
                <c:pt idx="152">
                  <c:v>-3.0000822082040561</c:v>
                </c:pt>
                <c:pt idx="153">
                  <c:v>-3.0000717542606479</c:v>
                </c:pt>
                <c:pt idx="154">
                  <c:v>-3.0000622704826627</c:v>
                </c:pt>
                <c:pt idx="155">
                  <c:v>-3.0000536779352287</c:v>
                </c:pt>
                <c:pt idx="156">
                  <c:v>-3.0000459056182316</c:v>
                </c:pt>
                <c:pt idx="157">
                  <c:v>-3.0000388899644417</c:v>
                </c:pt>
                <c:pt idx="158">
                  <c:v>-3.0000325744302714</c:v>
                </c:pt>
                <c:pt idx="159">
                  <c:v>-3.0000269091857703</c:v>
                </c:pt>
                <c:pt idx="160">
                  <c:v>-3.0000218509151995</c:v>
                </c:pt>
                <c:pt idx="161">
                  <c:v>-3.0000173627460951</c:v>
                </c:pt>
                <c:pt idx="162">
                  <c:v>-3.0000134143341595</c:v>
                </c:pt>
                <c:pt idx="163">
                  <c:v>-3.0000099821448565</c:v>
                </c:pt>
                <c:pt idx="164">
                  <c:v>-3.0000070499929796</c:v>
                </c:pt>
                <c:pt idx="165">
                  <c:v>-3.0000046099323088</c:v>
                </c:pt>
                <c:pt idx="166">
                  <c:v>-3.0000026636354522</c:v>
                </c:pt>
                <c:pt idx="167">
                  <c:v>-3.0000012244803824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A-4E34-BD23-240DB4ED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25152"/>
        <c:axId val="696154752"/>
      </c:scatterChart>
      <c:valAx>
        <c:axId val="696025152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154752"/>
        <c:crosses val="autoZero"/>
        <c:crossBetween val="midCat"/>
      </c:valAx>
      <c:valAx>
        <c:axId val="6961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0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16" fmlaLink="B5" max="100" page="10" val="37"/>
</file>

<file path=xl/ctrlProps/ctrlProp10.xml><?xml version="1.0" encoding="utf-8"?>
<formControlPr xmlns="http://schemas.microsoft.com/office/spreadsheetml/2009/9/main" objectType="Spin" dx="0" fmlaLink="N5" max="100" page="0" val="47"/>
</file>

<file path=xl/ctrlProps/ctrlProp11.xml><?xml version="1.0" encoding="utf-8"?>
<formControlPr xmlns="http://schemas.microsoft.com/office/spreadsheetml/2009/9/main" objectType="Spin" dx="0" fmlaLink="O5" max="40" min="1" page="0" val="16"/>
</file>

<file path=xl/ctrlProps/ctrlProp12.xml><?xml version="1.0" encoding="utf-8"?>
<formControlPr xmlns="http://schemas.microsoft.com/office/spreadsheetml/2009/9/main" objectType="Spin" dx="0" fmlaLink="P5" max="144" page="0" val="80"/>
</file>

<file path=xl/ctrlProps/ctrlProp13.xml><?xml version="1.0" encoding="utf-8"?>
<formControlPr xmlns="http://schemas.microsoft.com/office/spreadsheetml/2009/9/main" objectType="Spin" dx="0" fmlaLink="R5" max="100" page="0" val="45"/>
</file>

<file path=xl/ctrlProps/ctrlProp14.xml><?xml version="1.0" encoding="utf-8"?>
<formControlPr xmlns="http://schemas.microsoft.com/office/spreadsheetml/2009/9/main" objectType="Spin" dx="0" fmlaLink="S5" max="40" min="1" page="0" val="10"/>
</file>

<file path=xl/ctrlProps/ctrlProp15.xml><?xml version="1.0" encoding="utf-8"?>
<formControlPr xmlns="http://schemas.microsoft.com/office/spreadsheetml/2009/9/main" objectType="Spin" dx="0" fmlaLink="T5" max="144" page="0" val="87"/>
</file>

<file path=xl/ctrlProps/ctrlProp16.xml><?xml version="1.0" encoding="utf-8"?>
<formControlPr xmlns="http://schemas.microsoft.com/office/spreadsheetml/2009/9/main" objectType="Spin" dx="0" fmlaLink="AD5" max="100" page="0" val="37"/>
</file>

<file path=xl/ctrlProps/ctrlProp17.xml><?xml version="1.0" encoding="utf-8"?>
<formControlPr xmlns="http://schemas.microsoft.com/office/spreadsheetml/2009/9/main" objectType="Spin" dx="0" fmlaLink="AE5" max="40" min="1" page="0" val="10"/>
</file>

<file path=xl/ctrlProps/ctrlProp18.xml><?xml version="1.0" encoding="utf-8"?>
<formControlPr xmlns="http://schemas.microsoft.com/office/spreadsheetml/2009/9/main" objectType="Spin" dx="0" fmlaLink="AF5" max="144" page="0" val="33"/>
</file>

<file path=xl/ctrlProps/ctrlProp19.xml><?xml version="1.0" encoding="utf-8"?>
<formControlPr xmlns="http://schemas.microsoft.com/office/spreadsheetml/2009/9/main" objectType="Spin" dx="0" fmlaLink="V5" max="100" page="0" val="41"/>
</file>

<file path=xl/ctrlProps/ctrlProp2.xml><?xml version="1.0" encoding="utf-8"?>
<formControlPr xmlns="http://schemas.microsoft.com/office/spreadsheetml/2009/9/main" objectType="Spin" dx="0" fmlaLink="C5" max="40" min="1" page="0" val="8"/>
</file>

<file path=xl/ctrlProps/ctrlProp20.xml><?xml version="1.0" encoding="utf-8"?>
<formControlPr xmlns="http://schemas.microsoft.com/office/spreadsheetml/2009/9/main" objectType="Spin" dx="0" fmlaLink="W5" max="40" min="1" page="0" val="17"/>
</file>

<file path=xl/ctrlProps/ctrlProp21.xml><?xml version="1.0" encoding="utf-8"?>
<formControlPr xmlns="http://schemas.microsoft.com/office/spreadsheetml/2009/9/main" objectType="Spin" dx="0" fmlaLink="X5" max="144" page="0" val="87"/>
</file>

<file path=xl/ctrlProps/ctrlProp22.xml><?xml version="1.0" encoding="utf-8"?>
<formControlPr xmlns="http://schemas.microsoft.com/office/spreadsheetml/2009/9/main" objectType="Spin" dx="0" fmlaLink="Z5" max="100" page="0" val="39"/>
</file>

<file path=xl/ctrlProps/ctrlProp23.xml><?xml version="1.0" encoding="utf-8"?>
<formControlPr xmlns="http://schemas.microsoft.com/office/spreadsheetml/2009/9/main" objectType="Spin" dx="0" fmlaLink="AA5" max="40" min="1" page="0" val="10"/>
</file>

<file path=xl/ctrlProps/ctrlProp24.xml><?xml version="1.0" encoding="utf-8"?>
<formControlPr xmlns="http://schemas.microsoft.com/office/spreadsheetml/2009/9/main" objectType="Spin" dx="0" fmlaLink="AB5" max="144" page="0" val="87"/>
</file>

<file path=xl/ctrlProps/ctrlProp3.xml><?xml version="1.0" encoding="utf-8"?>
<formControlPr xmlns="http://schemas.microsoft.com/office/spreadsheetml/2009/9/main" objectType="Spin" dx="0" fmlaLink="D5" max="144" page="0" val="34"/>
</file>

<file path=xl/ctrlProps/ctrlProp4.xml><?xml version="1.0" encoding="utf-8"?>
<formControlPr xmlns="http://schemas.microsoft.com/office/spreadsheetml/2009/9/main" objectType="Spin" dx="0" fmlaLink="F5" max="100" page="0" val="43"/>
</file>

<file path=xl/ctrlProps/ctrlProp5.xml><?xml version="1.0" encoding="utf-8"?>
<formControlPr xmlns="http://schemas.microsoft.com/office/spreadsheetml/2009/9/main" objectType="Spin" dx="0" fmlaLink="G5" max="40" min="1" page="0" val="40"/>
</file>

<file path=xl/ctrlProps/ctrlProp6.xml><?xml version="1.0" encoding="utf-8"?>
<formControlPr xmlns="http://schemas.microsoft.com/office/spreadsheetml/2009/9/main" objectType="Spin" dx="0" fmlaLink="H5" max="144" page="0" val="72"/>
</file>

<file path=xl/ctrlProps/ctrlProp7.xml><?xml version="1.0" encoding="utf-8"?>
<formControlPr xmlns="http://schemas.microsoft.com/office/spreadsheetml/2009/9/main" objectType="Spin" dx="0" fmlaLink="J5" max="100" page="0" val="49"/>
</file>

<file path=xl/ctrlProps/ctrlProp8.xml><?xml version="1.0" encoding="utf-8"?>
<formControlPr xmlns="http://schemas.microsoft.com/office/spreadsheetml/2009/9/main" objectType="Spin" dx="0" fmlaLink="K5" max="40" min="1" page="0" val="34"/>
</file>

<file path=xl/ctrlProps/ctrlProp9.xml><?xml version="1.0" encoding="utf-8"?>
<formControlPr xmlns="http://schemas.microsoft.com/office/spreadsheetml/2009/9/main" objectType="Spin" dx="0" fmlaLink="L5" max="144" page="0" val="5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228100</xdr:rowOff>
        </xdr:from>
        <xdr:to>
          <xdr:col>3</xdr:col>
          <xdr:colOff>704479</xdr:colOff>
          <xdr:row>11</xdr:row>
          <xdr:rowOff>101600</xdr:rowOff>
        </xdr:to>
        <xdr:grpSp>
          <xdr:nvGrpSpPr>
            <xdr:cNvPr id="2" name="図形グループ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pSpPr/>
          </xdr:nvGrpSpPr>
          <xdr:grpSpPr>
            <a:xfrm>
              <a:off x="883920" y="1614940"/>
              <a:ext cx="2380879" cy="1016500"/>
              <a:chOff x="38099" y="736600"/>
              <a:chExt cx="2257796" cy="1080000"/>
            </a:xfrm>
          </xdr:grpSpPr>
          <xdr:sp macro="" textlink="">
            <xdr:nvSpPr>
              <xdr:cNvPr id="5121" name="Spinner 1" hidden="1">
                <a:extLst>
                  <a:ext uri="{63B3BB69-23CF-44E3-9099-C40C66FF867C}">
                    <a14:compatExt spid="_x0000_s5121"/>
                  </a:ext>
                  <a:ext uri="{FF2B5EF4-FFF2-40B4-BE49-F238E27FC236}">
                    <a16:creationId xmlns:a16="http://schemas.microsoft.com/office/drawing/2014/main" id="{00000000-0008-0000-0100-000001140000}"/>
                  </a:ext>
                </a:extLst>
              </xdr:cNvPr>
              <xdr:cNvSpPr/>
            </xdr:nvSpPr>
            <xdr:spPr bwMode="auto">
              <a:xfrm>
                <a:off x="380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23" name="Spinner 3" hidden="1">
                <a:extLst>
                  <a:ext uri="{63B3BB69-23CF-44E3-9099-C40C66FF867C}">
                    <a14:compatExt spid="_x0000_s5123"/>
                  </a:ext>
                  <a:ext uri="{FF2B5EF4-FFF2-40B4-BE49-F238E27FC236}">
                    <a16:creationId xmlns:a16="http://schemas.microsoft.com/office/drawing/2014/main" id="{00000000-0008-0000-0100-000003140000}"/>
                  </a:ext>
                </a:extLst>
              </xdr:cNvPr>
              <xdr:cNvSpPr/>
            </xdr:nvSpPr>
            <xdr:spPr bwMode="auto">
              <a:xfrm>
                <a:off x="831851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24" name="Spinner 4" hidden="1">
                <a:extLst>
                  <a:ext uri="{63B3BB69-23CF-44E3-9099-C40C66FF867C}">
                    <a14:compatExt spid="_x0000_s5124"/>
                  </a:ext>
                  <a:ext uri="{FF2B5EF4-FFF2-40B4-BE49-F238E27FC236}">
                    <a16:creationId xmlns:a16="http://schemas.microsoft.com/office/drawing/2014/main" id="{00000000-0008-0000-0100-000004140000}"/>
                  </a:ext>
                </a:extLst>
              </xdr:cNvPr>
              <xdr:cNvSpPr/>
            </xdr:nvSpPr>
            <xdr:spPr bwMode="auto">
              <a:xfrm>
                <a:off x="1663700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7</xdr:col>
          <xdr:colOff>590179</xdr:colOff>
          <xdr:row>11</xdr:row>
          <xdr:rowOff>114800</xdr:rowOff>
        </xdr:to>
        <xdr:grpSp>
          <xdr:nvGrpSpPr>
            <xdr:cNvPr id="26" name="図形グループ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GrpSpPr/>
          </xdr:nvGrpSpPr>
          <xdr:grpSpPr>
            <a:xfrm>
              <a:off x="4343400" y="1615440"/>
              <a:ext cx="2388499" cy="1029200"/>
              <a:chOff x="38099" y="736600"/>
              <a:chExt cx="2257795" cy="1080000"/>
            </a:xfrm>
          </xdr:grpSpPr>
          <xdr:sp macro="" textlink="">
            <xdr:nvSpPr>
              <xdr:cNvPr id="5141" name="Spinner 21" hidden="1">
                <a:extLst>
                  <a:ext uri="{63B3BB69-23CF-44E3-9099-C40C66FF867C}">
                    <a14:compatExt spid="_x0000_s5141"/>
                  </a:ext>
                  <a:ext uri="{FF2B5EF4-FFF2-40B4-BE49-F238E27FC236}">
                    <a16:creationId xmlns:a16="http://schemas.microsoft.com/office/drawing/2014/main" id="{00000000-0008-0000-0100-000015140000}"/>
                  </a:ext>
                </a:extLst>
              </xdr:cNvPr>
              <xdr:cNvSpPr/>
            </xdr:nvSpPr>
            <xdr:spPr bwMode="auto">
              <a:xfrm>
                <a:off x="380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42" name="Spinner 22" hidden="1">
                <a:extLst>
                  <a:ext uri="{63B3BB69-23CF-44E3-9099-C40C66FF867C}">
                    <a14:compatExt spid="_x0000_s5142"/>
                  </a:ext>
                  <a:ext uri="{FF2B5EF4-FFF2-40B4-BE49-F238E27FC236}">
                    <a16:creationId xmlns:a16="http://schemas.microsoft.com/office/drawing/2014/main" id="{00000000-0008-0000-0100-000016140000}"/>
                  </a:ext>
                </a:extLst>
              </xdr:cNvPr>
              <xdr:cNvSpPr/>
            </xdr:nvSpPr>
            <xdr:spPr bwMode="auto">
              <a:xfrm>
                <a:off x="831851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43" name="Spinner 23" hidden="1">
                <a:extLst>
                  <a:ext uri="{63B3BB69-23CF-44E3-9099-C40C66FF867C}">
                    <a14:compatExt spid="_x0000_s5143"/>
                  </a:ext>
                  <a:ext uri="{FF2B5EF4-FFF2-40B4-BE49-F238E27FC236}">
                    <a16:creationId xmlns:a16="http://schemas.microsoft.com/office/drawing/2014/main" id="{00000000-0008-0000-0100-000017140000}"/>
                  </a:ext>
                </a:extLst>
              </xdr:cNvPr>
              <xdr:cNvSpPr/>
            </xdr:nvSpPr>
            <xdr:spPr bwMode="auto">
              <a:xfrm>
                <a:off x="16636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11</xdr:col>
          <xdr:colOff>590179</xdr:colOff>
          <xdr:row>11</xdr:row>
          <xdr:rowOff>114800</xdr:rowOff>
        </xdr:to>
        <xdr:grpSp>
          <xdr:nvGrpSpPr>
            <xdr:cNvPr id="30" name="図形グループ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GrpSpPr/>
          </xdr:nvGrpSpPr>
          <xdr:grpSpPr>
            <a:xfrm>
              <a:off x="7924800" y="1615440"/>
              <a:ext cx="2388499" cy="1029200"/>
              <a:chOff x="38099" y="736600"/>
              <a:chExt cx="2257795" cy="1080000"/>
            </a:xfrm>
          </xdr:grpSpPr>
          <xdr:sp macro="" textlink="">
            <xdr:nvSpPr>
              <xdr:cNvPr id="5144" name="Spinner 24" hidden="1">
                <a:extLst>
                  <a:ext uri="{63B3BB69-23CF-44E3-9099-C40C66FF867C}">
                    <a14:compatExt spid="_x0000_s5144"/>
                  </a:ext>
                  <a:ext uri="{FF2B5EF4-FFF2-40B4-BE49-F238E27FC236}">
                    <a16:creationId xmlns:a16="http://schemas.microsoft.com/office/drawing/2014/main" id="{00000000-0008-0000-0100-000018140000}"/>
                  </a:ext>
                </a:extLst>
              </xdr:cNvPr>
              <xdr:cNvSpPr/>
            </xdr:nvSpPr>
            <xdr:spPr bwMode="auto">
              <a:xfrm>
                <a:off x="380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45" name="Spinner 25" hidden="1">
                <a:extLst>
                  <a:ext uri="{63B3BB69-23CF-44E3-9099-C40C66FF867C}">
                    <a14:compatExt spid="_x0000_s5145"/>
                  </a:ext>
                  <a:ext uri="{FF2B5EF4-FFF2-40B4-BE49-F238E27FC236}">
                    <a16:creationId xmlns:a16="http://schemas.microsoft.com/office/drawing/2014/main" id="{00000000-0008-0000-0100-000019140000}"/>
                  </a:ext>
                </a:extLst>
              </xdr:cNvPr>
              <xdr:cNvSpPr/>
            </xdr:nvSpPr>
            <xdr:spPr bwMode="auto">
              <a:xfrm>
                <a:off x="831851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46" name="Spinner 26" hidden="1">
                <a:extLst>
                  <a:ext uri="{63B3BB69-23CF-44E3-9099-C40C66FF867C}">
                    <a14:compatExt spid="_x0000_s5146"/>
                  </a:ext>
                  <a:ext uri="{FF2B5EF4-FFF2-40B4-BE49-F238E27FC236}">
                    <a16:creationId xmlns:a16="http://schemas.microsoft.com/office/drawing/2014/main" id="{00000000-0008-0000-0100-00001A140000}"/>
                  </a:ext>
                </a:extLst>
              </xdr:cNvPr>
              <xdr:cNvSpPr/>
            </xdr:nvSpPr>
            <xdr:spPr bwMode="auto">
              <a:xfrm>
                <a:off x="16636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15</xdr:col>
          <xdr:colOff>590179</xdr:colOff>
          <xdr:row>11</xdr:row>
          <xdr:rowOff>114800</xdr:rowOff>
        </xdr:to>
        <xdr:grpSp>
          <xdr:nvGrpSpPr>
            <xdr:cNvPr id="34" name="図形グループ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GrpSpPr/>
          </xdr:nvGrpSpPr>
          <xdr:grpSpPr>
            <a:xfrm>
              <a:off x="11506200" y="1615440"/>
              <a:ext cx="2388499" cy="1029200"/>
              <a:chOff x="38099" y="736600"/>
              <a:chExt cx="2257795" cy="1080000"/>
            </a:xfrm>
          </xdr:grpSpPr>
          <xdr:sp macro="" textlink="">
            <xdr:nvSpPr>
              <xdr:cNvPr id="5147" name="Spinner 27" hidden="1">
                <a:extLst>
                  <a:ext uri="{63B3BB69-23CF-44E3-9099-C40C66FF867C}">
                    <a14:compatExt spid="_x0000_s5147"/>
                  </a:ext>
                  <a:ext uri="{FF2B5EF4-FFF2-40B4-BE49-F238E27FC236}">
                    <a16:creationId xmlns:a16="http://schemas.microsoft.com/office/drawing/2014/main" id="{00000000-0008-0000-0100-00001B140000}"/>
                  </a:ext>
                </a:extLst>
              </xdr:cNvPr>
              <xdr:cNvSpPr/>
            </xdr:nvSpPr>
            <xdr:spPr bwMode="auto">
              <a:xfrm>
                <a:off x="380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48" name="Spinner 28" hidden="1">
                <a:extLst>
                  <a:ext uri="{63B3BB69-23CF-44E3-9099-C40C66FF867C}">
                    <a14:compatExt spid="_x0000_s5148"/>
                  </a:ext>
                  <a:ext uri="{FF2B5EF4-FFF2-40B4-BE49-F238E27FC236}">
                    <a16:creationId xmlns:a16="http://schemas.microsoft.com/office/drawing/2014/main" id="{00000000-0008-0000-0100-00001C140000}"/>
                  </a:ext>
                </a:extLst>
              </xdr:cNvPr>
              <xdr:cNvSpPr/>
            </xdr:nvSpPr>
            <xdr:spPr bwMode="auto">
              <a:xfrm>
                <a:off x="831851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49" name="Spinner 29" hidden="1">
                <a:extLst>
                  <a:ext uri="{63B3BB69-23CF-44E3-9099-C40C66FF867C}">
                    <a14:compatExt spid="_x0000_s5149"/>
                  </a:ext>
                  <a:ext uri="{FF2B5EF4-FFF2-40B4-BE49-F238E27FC236}">
                    <a16:creationId xmlns:a16="http://schemas.microsoft.com/office/drawing/2014/main" id="{00000000-0008-0000-0100-00001D140000}"/>
                  </a:ext>
                </a:extLst>
              </xdr:cNvPr>
              <xdr:cNvSpPr/>
            </xdr:nvSpPr>
            <xdr:spPr bwMode="auto">
              <a:xfrm>
                <a:off x="16636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xdr:twoCellAnchor>
    <xdr:from>
      <xdr:col>1</xdr:col>
      <xdr:colOff>0</xdr:colOff>
      <xdr:row>14</xdr:row>
      <xdr:rowOff>25400</xdr:rowOff>
    </xdr:from>
    <xdr:to>
      <xdr:col>16</xdr:col>
      <xdr:colOff>0</xdr:colOff>
      <xdr:row>51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7</xdr:row>
          <xdr:rowOff>76200</xdr:rowOff>
        </xdr:from>
        <xdr:to>
          <xdr:col>19</xdr:col>
          <xdr:colOff>704479</xdr:colOff>
          <xdr:row>11</xdr:row>
          <xdr:rowOff>191000</xdr:rowOff>
        </xdr:to>
        <xdr:grpSp>
          <xdr:nvGrpSpPr>
            <xdr:cNvPr id="19" name="図形グループ 33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GrpSpPr/>
          </xdr:nvGrpSpPr>
          <xdr:grpSpPr>
            <a:xfrm>
              <a:off x="15217140" y="1691640"/>
              <a:ext cx="2388499" cy="1029200"/>
              <a:chOff x="38099" y="736600"/>
              <a:chExt cx="2257795" cy="1080000"/>
            </a:xfrm>
          </xdr:grpSpPr>
          <xdr:sp macro="" textlink="">
            <xdr:nvSpPr>
              <xdr:cNvPr id="5150" name="Spinner 30" hidden="1">
                <a:extLst>
                  <a:ext uri="{63B3BB69-23CF-44E3-9099-C40C66FF867C}">
                    <a14:compatExt spid="_x0000_s5150"/>
                  </a:ext>
                  <a:ext uri="{FF2B5EF4-FFF2-40B4-BE49-F238E27FC236}">
                    <a16:creationId xmlns:a16="http://schemas.microsoft.com/office/drawing/2014/main" id="{00000000-0008-0000-0100-00001E140000}"/>
                  </a:ext>
                </a:extLst>
              </xdr:cNvPr>
              <xdr:cNvSpPr/>
            </xdr:nvSpPr>
            <xdr:spPr bwMode="auto">
              <a:xfrm>
                <a:off x="380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51" name="Spinner 31" hidden="1">
                <a:extLst>
                  <a:ext uri="{63B3BB69-23CF-44E3-9099-C40C66FF867C}">
                    <a14:compatExt spid="_x0000_s5151"/>
                  </a:ext>
                  <a:ext uri="{FF2B5EF4-FFF2-40B4-BE49-F238E27FC236}">
                    <a16:creationId xmlns:a16="http://schemas.microsoft.com/office/drawing/2014/main" id="{00000000-0008-0000-0100-00001F140000}"/>
                  </a:ext>
                </a:extLst>
              </xdr:cNvPr>
              <xdr:cNvSpPr/>
            </xdr:nvSpPr>
            <xdr:spPr bwMode="auto">
              <a:xfrm>
                <a:off x="831851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52" name="Spinner 32" hidden="1">
                <a:extLst>
                  <a:ext uri="{63B3BB69-23CF-44E3-9099-C40C66FF867C}">
                    <a14:compatExt spid="_x0000_s5152"/>
                  </a:ext>
                  <a:ext uri="{FF2B5EF4-FFF2-40B4-BE49-F238E27FC236}">
                    <a16:creationId xmlns:a16="http://schemas.microsoft.com/office/drawing/2014/main" id="{00000000-0008-0000-0100-000020140000}"/>
                  </a:ext>
                </a:extLst>
              </xdr:cNvPr>
              <xdr:cNvSpPr/>
            </xdr:nvSpPr>
            <xdr:spPr bwMode="auto">
              <a:xfrm>
                <a:off x="16636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29</xdr:col>
          <xdr:colOff>114300</xdr:colOff>
          <xdr:row>7</xdr:row>
          <xdr:rowOff>76200</xdr:rowOff>
        </xdr:from>
        <xdr:ext cx="2380879" cy="1029200"/>
        <xdr:grpSp>
          <xdr:nvGrpSpPr>
            <xdr:cNvPr id="31" name="図形グループ 33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pSpPr/>
          </xdr:nvGrpSpPr>
          <xdr:grpSpPr>
            <a:xfrm>
              <a:off x="26007060" y="1691640"/>
              <a:ext cx="2380879" cy="1029200"/>
              <a:chOff x="38099" y="736600"/>
              <a:chExt cx="2257796" cy="1080000"/>
            </a:xfrm>
          </xdr:grpSpPr>
          <xdr:sp macro="" textlink="">
            <xdr:nvSpPr>
              <xdr:cNvPr id="5159" name="Spinner 39" hidden="1">
                <a:extLst>
                  <a:ext uri="{63B3BB69-23CF-44E3-9099-C40C66FF867C}">
                    <a14:compatExt spid="_x0000_s5159"/>
                  </a:ext>
                  <a:ext uri="{FF2B5EF4-FFF2-40B4-BE49-F238E27FC236}">
                    <a16:creationId xmlns:a16="http://schemas.microsoft.com/office/drawing/2014/main" id="{00000000-0008-0000-0100-000027140000}"/>
                  </a:ext>
                </a:extLst>
              </xdr:cNvPr>
              <xdr:cNvSpPr/>
            </xdr:nvSpPr>
            <xdr:spPr bwMode="auto">
              <a:xfrm>
                <a:off x="380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60" name="Spinner 40" hidden="1">
                <a:extLst>
                  <a:ext uri="{63B3BB69-23CF-44E3-9099-C40C66FF867C}">
                    <a14:compatExt spid="_x0000_s5160"/>
                  </a:ext>
                  <a:ext uri="{FF2B5EF4-FFF2-40B4-BE49-F238E27FC236}">
                    <a16:creationId xmlns:a16="http://schemas.microsoft.com/office/drawing/2014/main" id="{00000000-0008-0000-0100-000028140000}"/>
                  </a:ext>
                </a:extLst>
              </xdr:cNvPr>
              <xdr:cNvSpPr/>
            </xdr:nvSpPr>
            <xdr:spPr bwMode="auto">
              <a:xfrm>
                <a:off x="831851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61" name="Spinner 41" hidden="1">
                <a:extLst>
                  <a:ext uri="{63B3BB69-23CF-44E3-9099-C40C66FF867C}">
                    <a14:compatExt spid="_x0000_s5161"/>
                  </a:ext>
                  <a:ext uri="{FF2B5EF4-FFF2-40B4-BE49-F238E27FC236}">
                    <a16:creationId xmlns:a16="http://schemas.microsoft.com/office/drawing/2014/main" id="{00000000-0008-0000-0100-000029140000}"/>
                  </a:ext>
                </a:extLst>
              </xdr:cNvPr>
              <xdr:cNvSpPr/>
            </xdr:nvSpPr>
            <xdr:spPr bwMode="auto">
              <a:xfrm>
                <a:off x="1663700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xdr:grp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133350</xdr:colOff>
          <xdr:row>7</xdr:row>
          <xdr:rowOff>38100</xdr:rowOff>
        </xdr:from>
        <xdr:to>
          <xdr:col>23</xdr:col>
          <xdr:colOff>723529</xdr:colOff>
          <xdr:row>11</xdr:row>
          <xdr:rowOff>152900</xdr:rowOff>
        </xdr:to>
        <xdr:grpSp>
          <xdr:nvGrpSpPr>
            <xdr:cNvPr id="27" name="図形グループ 33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GrpSpPr/>
          </xdr:nvGrpSpPr>
          <xdr:grpSpPr>
            <a:xfrm>
              <a:off x="18832830" y="1653540"/>
              <a:ext cx="2388499" cy="1029200"/>
              <a:chOff x="38099" y="736600"/>
              <a:chExt cx="2257795" cy="1080000"/>
            </a:xfrm>
          </xdr:grpSpPr>
          <xdr:sp macro="" textlink="">
            <xdr:nvSpPr>
              <xdr:cNvPr id="5162" name="Spinner 42" hidden="1">
                <a:extLst>
                  <a:ext uri="{63B3BB69-23CF-44E3-9099-C40C66FF867C}">
                    <a14:compatExt spid="_x0000_s5162"/>
                  </a:ext>
                  <a:ext uri="{FF2B5EF4-FFF2-40B4-BE49-F238E27FC236}">
                    <a16:creationId xmlns:a16="http://schemas.microsoft.com/office/drawing/2014/main" id="{00000000-0008-0000-0100-00002A140000}"/>
                  </a:ext>
                </a:extLst>
              </xdr:cNvPr>
              <xdr:cNvSpPr/>
            </xdr:nvSpPr>
            <xdr:spPr bwMode="auto">
              <a:xfrm>
                <a:off x="380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63" name="Spinner 43" hidden="1">
                <a:extLst>
                  <a:ext uri="{63B3BB69-23CF-44E3-9099-C40C66FF867C}">
                    <a14:compatExt spid="_x0000_s5163"/>
                  </a:ext>
                  <a:ext uri="{FF2B5EF4-FFF2-40B4-BE49-F238E27FC236}">
                    <a16:creationId xmlns:a16="http://schemas.microsoft.com/office/drawing/2014/main" id="{00000000-0008-0000-0100-00002B140000}"/>
                  </a:ext>
                </a:extLst>
              </xdr:cNvPr>
              <xdr:cNvSpPr/>
            </xdr:nvSpPr>
            <xdr:spPr bwMode="auto">
              <a:xfrm>
                <a:off x="831851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64" name="Spinner 44" hidden="1">
                <a:extLst>
                  <a:ext uri="{63B3BB69-23CF-44E3-9099-C40C66FF867C}">
                    <a14:compatExt spid="_x0000_s5164"/>
                  </a:ext>
                  <a:ext uri="{FF2B5EF4-FFF2-40B4-BE49-F238E27FC236}">
                    <a16:creationId xmlns:a16="http://schemas.microsoft.com/office/drawing/2014/main" id="{00000000-0008-0000-0100-00002C140000}"/>
                  </a:ext>
                </a:extLst>
              </xdr:cNvPr>
              <xdr:cNvSpPr/>
            </xdr:nvSpPr>
            <xdr:spPr bwMode="auto">
              <a:xfrm>
                <a:off x="16636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25</xdr:col>
          <xdr:colOff>133350</xdr:colOff>
          <xdr:row>7</xdr:row>
          <xdr:rowOff>38100</xdr:rowOff>
        </xdr:from>
        <xdr:ext cx="2380879" cy="1029200"/>
        <xdr:grpSp>
          <xdr:nvGrpSpPr>
            <xdr:cNvPr id="32" name="図形グループ 33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GrpSpPr/>
          </xdr:nvGrpSpPr>
          <xdr:grpSpPr>
            <a:xfrm>
              <a:off x="22429470" y="1653540"/>
              <a:ext cx="2380879" cy="1029200"/>
              <a:chOff x="38099" y="736600"/>
              <a:chExt cx="2257796" cy="1080000"/>
            </a:xfrm>
          </xdr:grpSpPr>
          <xdr:sp macro="" textlink="">
            <xdr:nvSpPr>
              <xdr:cNvPr id="5165" name="Spinner 45" hidden="1">
                <a:extLst>
                  <a:ext uri="{63B3BB69-23CF-44E3-9099-C40C66FF867C}">
                    <a14:compatExt spid="_x0000_s5165"/>
                  </a:ext>
                  <a:ext uri="{FF2B5EF4-FFF2-40B4-BE49-F238E27FC236}">
                    <a16:creationId xmlns:a16="http://schemas.microsoft.com/office/drawing/2014/main" id="{00000000-0008-0000-0100-00002D140000}"/>
                  </a:ext>
                </a:extLst>
              </xdr:cNvPr>
              <xdr:cNvSpPr/>
            </xdr:nvSpPr>
            <xdr:spPr bwMode="auto">
              <a:xfrm>
                <a:off x="38099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66" name="Spinner 46" hidden="1">
                <a:extLst>
                  <a:ext uri="{63B3BB69-23CF-44E3-9099-C40C66FF867C}">
                    <a14:compatExt spid="_x0000_s5166"/>
                  </a:ext>
                  <a:ext uri="{FF2B5EF4-FFF2-40B4-BE49-F238E27FC236}">
                    <a16:creationId xmlns:a16="http://schemas.microsoft.com/office/drawing/2014/main" id="{00000000-0008-0000-0100-00002E140000}"/>
                  </a:ext>
                </a:extLst>
              </xdr:cNvPr>
              <xdr:cNvSpPr/>
            </xdr:nvSpPr>
            <xdr:spPr bwMode="auto">
              <a:xfrm>
                <a:off x="831851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5167" name="Spinner 47" hidden="1">
                <a:extLst>
                  <a:ext uri="{63B3BB69-23CF-44E3-9099-C40C66FF867C}">
                    <a14:compatExt spid="_x0000_s5167"/>
                  </a:ext>
                  <a:ext uri="{FF2B5EF4-FFF2-40B4-BE49-F238E27FC236}">
                    <a16:creationId xmlns:a16="http://schemas.microsoft.com/office/drawing/2014/main" id="{00000000-0008-0000-0100-00002F140000}"/>
                  </a:ext>
                </a:extLst>
              </xdr:cNvPr>
              <xdr:cNvSpPr/>
            </xdr:nvSpPr>
            <xdr:spPr bwMode="auto">
              <a:xfrm>
                <a:off x="1663700" y="736600"/>
                <a:ext cx="632195" cy="10800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xdr:grp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</xdr:row>
      <xdr:rowOff>114298</xdr:rowOff>
    </xdr:from>
    <xdr:to>
      <xdr:col>2</xdr:col>
      <xdr:colOff>5324475</xdr:colOff>
      <xdr:row>16</xdr:row>
      <xdr:rowOff>200024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</xdr:row>
      <xdr:rowOff>114298</xdr:rowOff>
    </xdr:from>
    <xdr:to>
      <xdr:col>2</xdr:col>
      <xdr:colOff>5324475</xdr:colOff>
      <xdr:row>16</xdr:row>
      <xdr:rowOff>200024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216610</xdr:colOff>
      <xdr:row>0</xdr:row>
      <xdr:rowOff>8964</xdr:rowOff>
    </xdr:from>
    <xdr:to>
      <xdr:col>2</xdr:col>
      <xdr:colOff>4769223</xdr:colOff>
      <xdr:row>13</xdr:row>
      <xdr:rowOff>89646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93607</xdr:colOff>
      <xdr:row>1</xdr:row>
      <xdr:rowOff>14450</xdr:rowOff>
    </xdr:from>
    <xdr:to>
      <xdr:col>2</xdr:col>
      <xdr:colOff>4803227</xdr:colOff>
      <xdr:row>16</xdr:row>
      <xdr:rowOff>75477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</xdr:row>
      <xdr:rowOff>114298</xdr:rowOff>
    </xdr:from>
    <xdr:to>
      <xdr:col>2</xdr:col>
      <xdr:colOff>5324475</xdr:colOff>
      <xdr:row>16</xdr:row>
      <xdr:rowOff>200024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</xdr:row>
      <xdr:rowOff>114298</xdr:rowOff>
    </xdr:from>
    <xdr:to>
      <xdr:col>2</xdr:col>
      <xdr:colOff>5324475</xdr:colOff>
      <xdr:row>16</xdr:row>
      <xdr:rowOff>200024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</xdr:row>
      <xdr:rowOff>114298</xdr:rowOff>
    </xdr:from>
    <xdr:to>
      <xdr:col>2</xdr:col>
      <xdr:colOff>5324475</xdr:colOff>
      <xdr:row>16</xdr:row>
      <xdr:rowOff>200024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</xdr:row>
      <xdr:rowOff>114298</xdr:rowOff>
    </xdr:from>
    <xdr:to>
      <xdr:col>2</xdr:col>
      <xdr:colOff>5324475</xdr:colOff>
      <xdr:row>16</xdr:row>
      <xdr:rowOff>200024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E523-AABE-488C-811D-62292579BF34}">
  <dimension ref="D7:P19"/>
  <sheetViews>
    <sheetView workbookViewId="0">
      <selection activeCell="F26" sqref="F26"/>
    </sheetView>
  </sheetViews>
  <sheetFormatPr defaultRowHeight="13.8" x14ac:dyDescent="0.25"/>
  <sheetData>
    <row r="7" spans="4:16" x14ac:dyDescent="0.25">
      <c r="D7" s="74" t="s">
        <v>77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4:16" x14ac:dyDescent="0.25"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4:16" x14ac:dyDescent="0.25"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4:16" x14ac:dyDescent="0.25"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</row>
    <row r="11" spans="4:16" x14ac:dyDescent="0.25"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</row>
    <row r="12" spans="4:16" x14ac:dyDescent="0.25"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</row>
    <row r="13" spans="4:16" x14ac:dyDescent="0.25"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</row>
    <row r="14" spans="4:16" x14ac:dyDescent="0.25"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4:16" x14ac:dyDescent="0.25"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spans="4:16" x14ac:dyDescent="0.25"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4:16" x14ac:dyDescent="0.25"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4:16" x14ac:dyDescent="0.25"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4:16" x14ac:dyDescent="0.25"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</row>
  </sheetData>
  <mergeCells count="1">
    <mergeCell ref="D7:P19"/>
  </mergeCells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70"/>
  <sheetViews>
    <sheetView workbookViewId="0">
      <selection activeCell="C30" sqref="C30"/>
    </sheetView>
  </sheetViews>
  <sheetFormatPr defaultColWidth="8.77734375" defaultRowHeight="13.8" x14ac:dyDescent="0.25"/>
  <cols>
    <col min="1" max="1" width="18.6640625" style="2" customWidth="1"/>
    <col min="2" max="2" width="15.33203125" customWidth="1"/>
    <col min="3" max="3" width="71" customWidth="1"/>
    <col min="4" max="4" width="11" style="14" customWidth="1"/>
    <col min="5" max="5" width="20.44140625" customWidth="1"/>
    <col min="6" max="6" width="20.6640625" customWidth="1"/>
    <col min="7" max="7" width="16.44140625" customWidth="1"/>
    <col min="8" max="8" width="18.109375" customWidth="1"/>
    <col min="9" max="9" width="15" customWidth="1"/>
    <col min="10" max="10" width="11.44140625" customWidth="1"/>
    <col min="11" max="11" width="9.44140625" style="1" customWidth="1"/>
    <col min="12" max="12" width="10" style="16" bestFit="1" customWidth="1"/>
    <col min="14" max="14" width="15.6640625" customWidth="1"/>
    <col min="15" max="15" width="15.44140625" customWidth="1"/>
    <col min="16" max="16" width="14.109375" customWidth="1"/>
    <col min="17" max="17" width="18.6640625" style="19" customWidth="1"/>
  </cols>
  <sheetData>
    <row r="1" spans="1:21" s="2" customFormat="1" ht="14.4" thickBot="1" x14ac:dyDescent="0.3">
      <c r="A1" s="86" t="s">
        <v>30</v>
      </c>
      <c r="B1" s="87"/>
      <c r="D1" s="88" t="s">
        <v>43</v>
      </c>
      <c r="E1" s="89"/>
      <c r="F1" s="89"/>
      <c r="G1" s="89"/>
      <c r="H1" s="89"/>
      <c r="I1" s="89"/>
      <c r="J1" s="89"/>
      <c r="K1" s="90" t="s">
        <v>41</v>
      </c>
      <c r="L1" s="91"/>
      <c r="M1" s="92"/>
      <c r="N1" s="90" t="s">
        <v>40</v>
      </c>
      <c r="O1" s="91"/>
      <c r="P1" s="92"/>
      <c r="Q1" s="17" t="s">
        <v>42</v>
      </c>
    </row>
    <row r="2" spans="1:21" s="1" customFormat="1" ht="14.4" thickBot="1" x14ac:dyDescent="0.3">
      <c r="A2" s="4" t="s">
        <v>33</v>
      </c>
      <c r="B2" s="7">
        <v>48000</v>
      </c>
      <c r="D2" s="13" t="s">
        <v>0</v>
      </c>
      <c r="E2" s="12" t="s">
        <v>15</v>
      </c>
      <c r="F2" s="12" t="s">
        <v>19</v>
      </c>
      <c r="G2" s="12" t="s">
        <v>21</v>
      </c>
      <c r="H2" s="12" t="s">
        <v>22</v>
      </c>
      <c r="I2" s="12" t="s">
        <v>23</v>
      </c>
      <c r="J2" s="12" t="s">
        <v>20</v>
      </c>
      <c r="K2" s="12" t="s">
        <v>24</v>
      </c>
      <c r="L2" s="15" t="s">
        <v>37</v>
      </c>
      <c r="M2" s="12" t="s">
        <v>39</v>
      </c>
      <c r="N2" s="12" t="s">
        <v>25</v>
      </c>
      <c r="O2" s="12" t="s">
        <v>26</v>
      </c>
      <c r="P2" s="12" t="s">
        <v>27</v>
      </c>
      <c r="Q2" s="18" t="s">
        <v>46</v>
      </c>
      <c r="R2" s="3"/>
      <c r="S2" s="3"/>
      <c r="T2" s="3"/>
      <c r="U2" s="3"/>
    </row>
    <row r="3" spans="1:21" x14ac:dyDescent="0.25">
      <c r="A3" s="5" t="s">
        <v>36</v>
      </c>
      <c r="B3" s="8">
        <f>NasalEQ!AD4</f>
        <v>-3</v>
      </c>
      <c r="D3" s="20">
        <f>B2</f>
        <v>48000</v>
      </c>
      <c r="E3" s="11">
        <f>B32</f>
        <v>2.9716181452974917</v>
      </c>
      <c r="F3" s="11">
        <f>B33</f>
        <v>-3.9622227373622589</v>
      </c>
      <c r="G3" s="11">
        <f>B34</f>
        <v>0.9906046113943926</v>
      </c>
      <c r="H3" s="11">
        <f>B39</f>
        <v>5.929186200765777</v>
      </c>
      <c r="I3" s="11">
        <f>B40</f>
        <v>-7.9056737209907766</v>
      </c>
      <c r="J3" s="11">
        <f>B41</f>
        <v>1.9764875395546249</v>
      </c>
      <c r="K3" s="10">
        <v>50</v>
      </c>
      <c r="L3" s="21">
        <f>10 ^ (K3/50)</f>
        <v>10</v>
      </c>
      <c r="M3" s="11">
        <f t="shared" ref="M3:M34" si="0" xml:space="preserve"> 2*PI()*L3/D3</f>
        <v>1.308996938995747E-3</v>
      </c>
      <c r="N3" s="11">
        <f t="shared" ref="N3:N34" si="1">E3+F3*COS(M3)+G3*COS(2*M3)</f>
        <v>1.9163409303857293E-8</v>
      </c>
      <c r="O3" s="11">
        <f t="shared" ref="O3:O34" si="2">H3+I3*COS(M3) + J3*COS(2*M3)</f>
        <v>1.9095693248871726E-8</v>
      </c>
      <c r="P3" s="11">
        <f>SQRT(N3/O3)</f>
        <v>1.0017715022861611</v>
      </c>
      <c r="Q3" s="22">
        <f>20*LOG(P3,10)</f>
        <v>1.5373460308019117E-2</v>
      </c>
    </row>
    <row r="4" spans="1:21" x14ac:dyDescent="0.25">
      <c r="A4" s="5" t="s">
        <v>34</v>
      </c>
      <c r="B4" s="8">
        <f>NasalEQ!AF4</f>
        <v>98.491553067593287</v>
      </c>
      <c r="D4" s="23">
        <f t="shared" ref="D4:J4" si="3">D3</f>
        <v>48000</v>
      </c>
      <c r="E4" s="24">
        <f t="shared" si="3"/>
        <v>2.9716181452974917</v>
      </c>
      <c r="F4" s="24">
        <f t="shared" si="3"/>
        <v>-3.9622227373622589</v>
      </c>
      <c r="G4" s="24">
        <f t="shared" si="3"/>
        <v>0.9906046113943926</v>
      </c>
      <c r="H4" s="24">
        <f t="shared" si="3"/>
        <v>5.929186200765777</v>
      </c>
      <c r="I4" s="24">
        <f t="shared" si="3"/>
        <v>-7.9056737209907766</v>
      </c>
      <c r="J4" s="24">
        <f t="shared" si="3"/>
        <v>1.9764875395546249</v>
      </c>
      <c r="K4" s="25">
        <f>K3+1</f>
        <v>51</v>
      </c>
      <c r="L4" s="26">
        <f t="shared" ref="L4:L67" si="4">10 ^ (K4/50)</f>
        <v>10.471285480509</v>
      </c>
      <c r="M4" s="24">
        <f t="shared" si="0"/>
        <v>1.3706880641336891E-3</v>
      </c>
      <c r="N4" s="24">
        <f t="shared" si="1"/>
        <v>1.9147526786333913E-8</v>
      </c>
      <c r="O4" s="24">
        <f t="shared" si="2"/>
        <v>1.9073430612692732E-8</v>
      </c>
      <c r="P4" s="24">
        <f t="shared" ref="P4:P67" si="5">SQRT(N4/O4)</f>
        <v>1.0019405096194172</v>
      </c>
      <c r="Q4" s="27">
        <f t="shared" ref="Q4:Q67" si="6">20*LOG(P4,10)</f>
        <v>1.683871982579908E-2</v>
      </c>
    </row>
    <row r="5" spans="1:21" ht="14.4" thickBot="1" x14ac:dyDescent="0.3">
      <c r="A5" s="6" t="s">
        <v>35</v>
      </c>
      <c r="B5" s="9">
        <f>NasalEQ!AE4</f>
        <v>1</v>
      </c>
      <c r="D5" s="23">
        <f t="shared" ref="D5:J41" si="7">D4</f>
        <v>48000</v>
      </c>
      <c r="E5" s="24">
        <f t="shared" si="7"/>
        <v>2.9716181452974917</v>
      </c>
      <c r="F5" s="24">
        <f t="shared" si="7"/>
        <v>-3.9622227373622589</v>
      </c>
      <c r="G5" s="24">
        <f t="shared" si="7"/>
        <v>0.9906046113943926</v>
      </c>
      <c r="H5" s="24">
        <f t="shared" si="7"/>
        <v>5.929186200765777</v>
      </c>
      <c r="I5" s="24">
        <f t="shared" si="7"/>
        <v>-7.9056737209907766</v>
      </c>
      <c r="J5" s="24">
        <f t="shared" si="7"/>
        <v>1.9764875395546249</v>
      </c>
      <c r="K5" s="25">
        <f t="shared" ref="K5:K70" si="8">K4+1</f>
        <v>52</v>
      </c>
      <c r="L5" s="26">
        <f t="shared" si="4"/>
        <v>10.964781961431854</v>
      </c>
      <c r="M5" s="24">
        <f t="shared" si="0"/>
        <v>1.435286602427008E-3</v>
      </c>
      <c r="N5" s="24">
        <f t="shared" si="1"/>
        <v>1.9130143136258937E-8</v>
      </c>
      <c r="O5" s="24">
        <f t="shared" si="2"/>
        <v>1.9049081867450468E-8</v>
      </c>
      <c r="P5" s="24">
        <f t="shared" si="5"/>
        <v>1.002125436163978</v>
      </c>
      <c r="Q5" s="27">
        <f t="shared" si="6"/>
        <v>1.8441712546814593E-2</v>
      </c>
    </row>
    <row r="6" spans="1:21" x14ac:dyDescent="0.25">
      <c r="A6" s="93"/>
      <c r="B6" s="93"/>
      <c r="D6" s="23">
        <f t="shared" si="7"/>
        <v>48000</v>
      </c>
      <c r="E6" s="24">
        <f t="shared" si="7"/>
        <v>2.9716181452974917</v>
      </c>
      <c r="F6" s="24">
        <f t="shared" si="7"/>
        <v>-3.9622227373622589</v>
      </c>
      <c r="G6" s="24">
        <f t="shared" si="7"/>
        <v>0.9906046113943926</v>
      </c>
      <c r="H6" s="24">
        <f t="shared" si="7"/>
        <v>5.929186200765777</v>
      </c>
      <c r="I6" s="24">
        <f t="shared" si="7"/>
        <v>-7.9056737209907766</v>
      </c>
      <c r="J6" s="24">
        <f t="shared" si="7"/>
        <v>1.9764875395546249</v>
      </c>
      <c r="K6" s="25">
        <f t="shared" si="8"/>
        <v>53</v>
      </c>
      <c r="L6" s="26">
        <f t="shared" si="4"/>
        <v>11.481536214968834</v>
      </c>
      <c r="M6" s="24">
        <f t="shared" si="0"/>
        <v>1.5029295760363023E-3</v>
      </c>
      <c r="N6" s="24">
        <f t="shared" si="1"/>
        <v>1.9111119797798892E-8</v>
      </c>
      <c r="O6" s="24">
        <f t="shared" si="2"/>
        <v>1.9022459163409167E-8</v>
      </c>
      <c r="P6" s="24">
        <f t="shared" si="5"/>
        <v>1.0023277107714788</v>
      </c>
      <c r="Q6" s="27">
        <f t="shared" si="6"/>
        <v>2.0194744216309686E-2</v>
      </c>
    </row>
    <row r="7" spans="1:21" x14ac:dyDescent="0.25">
      <c r="A7" s="2" t="s">
        <v>2</v>
      </c>
      <c r="B7">
        <f xml:space="preserve"> 10^(B3/40)</f>
        <v>0.84139514164519502</v>
      </c>
      <c r="D7" s="23">
        <f t="shared" si="7"/>
        <v>48000</v>
      </c>
      <c r="E7" s="24">
        <f t="shared" si="7"/>
        <v>2.9716181452974917</v>
      </c>
      <c r="F7" s="24">
        <f t="shared" si="7"/>
        <v>-3.9622227373622589</v>
      </c>
      <c r="G7" s="24">
        <f t="shared" si="7"/>
        <v>0.9906046113943926</v>
      </c>
      <c r="H7" s="24">
        <f t="shared" si="7"/>
        <v>5.929186200765777</v>
      </c>
      <c r="I7" s="24">
        <f t="shared" si="7"/>
        <v>-7.9056737209907766</v>
      </c>
      <c r="J7" s="24">
        <f t="shared" si="7"/>
        <v>1.9764875395546249</v>
      </c>
      <c r="K7" s="25">
        <f t="shared" si="8"/>
        <v>54</v>
      </c>
      <c r="L7" s="26">
        <f t="shared" si="4"/>
        <v>12.022644346174133</v>
      </c>
      <c r="M7" s="24">
        <f t="shared" si="0"/>
        <v>1.5737604647776467E-3</v>
      </c>
      <c r="N7" s="24">
        <f t="shared" si="1"/>
        <v>1.9090305891644732E-8</v>
      </c>
      <c r="O7" s="24">
        <f t="shared" si="2"/>
        <v>1.8993358219532297E-8</v>
      </c>
      <c r="P7" s="24">
        <f t="shared" si="5"/>
        <v>1.0025488982354278</v>
      </c>
      <c r="Q7" s="27">
        <f t="shared" si="6"/>
        <v>2.2111281024957824E-2</v>
      </c>
    </row>
    <row r="8" spans="1:21" x14ac:dyDescent="0.25">
      <c r="A8" s="2" t="s">
        <v>1</v>
      </c>
      <c r="B8">
        <f>2*PI()*B4/B2</f>
        <v>1.289251414824168E-2</v>
      </c>
      <c r="D8" s="23">
        <f t="shared" si="7"/>
        <v>48000</v>
      </c>
      <c r="E8" s="24">
        <f t="shared" si="7"/>
        <v>2.9716181452974917</v>
      </c>
      <c r="F8" s="24">
        <f t="shared" si="7"/>
        <v>-3.9622227373622589</v>
      </c>
      <c r="G8" s="24">
        <f t="shared" si="7"/>
        <v>0.9906046113943926</v>
      </c>
      <c r="H8" s="24">
        <f t="shared" si="7"/>
        <v>5.929186200765777</v>
      </c>
      <c r="I8" s="24">
        <f t="shared" si="7"/>
        <v>-7.9056737209907766</v>
      </c>
      <c r="J8" s="24">
        <f t="shared" si="7"/>
        <v>1.9764875395546249</v>
      </c>
      <c r="K8" s="25">
        <f t="shared" si="8"/>
        <v>55</v>
      </c>
      <c r="L8" s="26">
        <f t="shared" si="4"/>
        <v>12.58925411794168</v>
      </c>
      <c r="M8" s="24">
        <f t="shared" si="0"/>
        <v>1.6479295104625262E-3</v>
      </c>
      <c r="N8" s="24">
        <f t="shared" si="1"/>
        <v>1.9067538659101047E-8</v>
      </c>
      <c r="O8" s="24">
        <f t="shared" si="2"/>
        <v>1.8961557435304144E-8</v>
      </c>
      <c r="P8" s="24">
        <f t="shared" si="5"/>
        <v>1.0027907398221676</v>
      </c>
      <c r="Q8" s="27">
        <f t="shared" si="6"/>
        <v>2.4206297053798526E-2</v>
      </c>
    </row>
    <row r="9" spans="1:21" x14ac:dyDescent="0.25">
      <c r="D9" s="23">
        <f t="shared" si="7"/>
        <v>48000</v>
      </c>
      <c r="E9" s="24">
        <f t="shared" si="7"/>
        <v>2.9716181452974917</v>
      </c>
      <c r="F9" s="24">
        <f t="shared" si="7"/>
        <v>-3.9622227373622589</v>
      </c>
      <c r="G9" s="24">
        <f t="shared" si="7"/>
        <v>0.9906046113943926</v>
      </c>
      <c r="H9" s="24">
        <f t="shared" si="7"/>
        <v>5.929186200765777</v>
      </c>
      <c r="I9" s="24">
        <f t="shared" si="7"/>
        <v>-7.9056737209907766</v>
      </c>
      <c r="J9" s="24">
        <f t="shared" si="7"/>
        <v>1.9764875395546249</v>
      </c>
      <c r="K9" s="25">
        <f t="shared" si="8"/>
        <v>56</v>
      </c>
      <c r="L9" s="26">
        <f t="shared" si="4"/>
        <v>13.182567385564075</v>
      </c>
      <c r="M9" s="24">
        <f t="shared" si="0"/>
        <v>1.7255940355808545E-3</v>
      </c>
      <c r="N9" s="24">
        <f t="shared" si="1"/>
        <v>1.9042639132216266E-8</v>
      </c>
      <c r="O9" s="24">
        <f t="shared" si="2"/>
        <v>1.8926817002551388E-8</v>
      </c>
      <c r="P9" s="24">
        <f t="shared" si="5"/>
        <v>1.0030550693540452</v>
      </c>
      <c r="Q9" s="27">
        <f t="shared" si="6"/>
        <v>2.6495542961691623E-2</v>
      </c>
    </row>
    <row r="10" spans="1:21" x14ac:dyDescent="0.25">
      <c r="A10" s="2" t="s">
        <v>28</v>
      </c>
      <c r="B10">
        <f>SIN(B8)/(2*B5)</f>
        <v>6.4460784961044414E-3</v>
      </c>
      <c r="D10" s="23">
        <f t="shared" ref="D10:J10" si="9">D9</f>
        <v>48000</v>
      </c>
      <c r="E10" s="24">
        <f t="shared" si="9"/>
        <v>2.9716181452974917</v>
      </c>
      <c r="F10" s="24">
        <f t="shared" si="9"/>
        <v>-3.9622227373622589</v>
      </c>
      <c r="G10" s="24">
        <f t="shared" si="9"/>
        <v>0.9906046113943926</v>
      </c>
      <c r="H10" s="24">
        <f t="shared" si="9"/>
        <v>5.929186200765777</v>
      </c>
      <c r="I10" s="24">
        <f t="shared" si="9"/>
        <v>-7.9056737209907766</v>
      </c>
      <c r="J10" s="24">
        <f t="shared" si="9"/>
        <v>1.9764875395546249</v>
      </c>
      <c r="K10" s="25">
        <f>K9+1</f>
        <v>57</v>
      </c>
      <c r="L10" s="26">
        <f t="shared" si="4"/>
        <v>13.803842646028851</v>
      </c>
      <c r="M10" s="24">
        <f t="shared" si="0"/>
        <v>1.8069187770030721E-3</v>
      </c>
      <c r="N10" s="24">
        <f t="shared" si="1"/>
        <v>1.901541568649634E-8</v>
      </c>
      <c r="O10" s="24">
        <f t="shared" si="2"/>
        <v>1.8888882236112181E-8</v>
      </c>
      <c r="P10" s="24">
        <f t="shared" si="5"/>
        <v>1.0033438254584457</v>
      </c>
      <c r="Q10" s="27">
        <f t="shared" si="6"/>
        <v>2.8995647680589817E-2</v>
      </c>
    </row>
    <row r="11" spans="1:21" x14ac:dyDescent="0.25">
      <c r="A11" s="2" t="s">
        <v>45</v>
      </c>
      <c r="B11">
        <f>SQRT(B7)/B5</f>
        <v>0.91727593538977958</v>
      </c>
      <c r="D11" s="23">
        <f t="shared" si="7"/>
        <v>48000</v>
      </c>
      <c r="E11" s="24">
        <f t="shared" si="7"/>
        <v>2.9716181452974917</v>
      </c>
      <c r="F11" s="24">
        <f t="shared" si="7"/>
        <v>-3.9622227373622589</v>
      </c>
      <c r="G11" s="24">
        <f t="shared" si="7"/>
        <v>0.9906046113943926</v>
      </c>
      <c r="H11" s="24">
        <f t="shared" si="7"/>
        <v>5.929186200765777</v>
      </c>
      <c r="I11" s="24">
        <f t="shared" si="7"/>
        <v>-7.9056737209907766</v>
      </c>
      <c r="J11" s="24">
        <f t="shared" si="7"/>
        <v>1.9764875395546249</v>
      </c>
      <c r="K11" s="25">
        <f t="shared" si="8"/>
        <v>58</v>
      </c>
      <c r="L11" s="26">
        <f t="shared" si="4"/>
        <v>14.454397707459275</v>
      </c>
      <c r="M11" s="24">
        <f t="shared" si="0"/>
        <v>1.8920762354091337E-3</v>
      </c>
      <c r="N11" s="24">
        <f t="shared" si="1"/>
        <v>1.8985660488191058E-8</v>
      </c>
      <c r="O11" s="24">
        <f t="shared" si="2"/>
        <v>1.8847475136141156E-8</v>
      </c>
      <c r="P11" s="24">
        <f t="shared" si="5"/>
        <v>1.0036591901444041</v>
      </c>
      <c r="Q11" s="27">
        <f t="shared" si="6"/>
        <v>3.1725312618037918E-2</v>
      </c>
    </row>
    <row r="12" spans="1:21" x14ac:dyDescent="0.25">
      <c r="A12" s="85" t="s">
        <v>32</v>
      </c>
      <c r="B12" s="85"/>
      <c r="D12" s="23">
        <f t="shared" si="7"/>
        <v>48000</v>
      </c>
      <c r="E12" s="24">
        <f t="shared" si="7"/>
        <v>2.9716181452974917</v>
      </c>
      <c r="F12" s="24">
        <f t="shared" si="7"/>
        <v>-3.9622227373622589</v>
      </c>
      <c r="G12" s="24">
        <f t="shared" si="7"/>
        <v>0.9906046113943926</v>
      </c>
      <c r="H12" s="24">
        <f t="shared" si="7"/>
        <v>5.929186200765777</v>
      </c>
      <c r="I12" s="24">
        <f t="shared" si="7"/>
        <v>-7.9056737209907766</v>
      </c>
      <c r="J12" s="24">
        <f t="shared" si="7"/>
        <v>1.9764875395546249</v>
      </c>
      <c r="K12" s="25">
        <f t="shared" si="8"/>
        <v>59</v>
      </c>
      <c r="L12" s="26">
        <f t="shared" si="4"/>
        <v>15.135612484362087</v>
      </c>
      <c r="M12" s="24">
        <f t="shared" si="0"/>
        <v>1.9812470411855786E-3</v>
      </c>
      <c r="N12" s="24">
        <f t="shared" si="1"/>
        <v>1.8953146385669584E-8</v>
      </c>
      <c r="O12" s="24">
        <f t="shared" si="2"/>
        <v>1.88022974967339E-8</v>
      </c>
      <c r="P12" s="24">
        <f t="shared" si="5"/>
        <v>1.0040034345632138</v>
      </c>
      <c r="Q12" s="27">
        <f t="shared" si="6"/>
        <v>3.4703969512684112E-2</v>
      </c>
    </row>
    <row r="13" spans="1:21" x14ac:dyDescent="0.25">
      <c r="A13" s="2" t="s">
        <v>3</v>
      </c>
      <c r="B13">
        <f xml:space="preserve"> B7* ((B7+1)+(B7-1)*COS(B8)+B11*SIN(B8))</f>
        <v>1.4258527167694715</v>
      </c>
      <c r="D13" s="23">
        <f t="shared" si="7"/>
        <v>48000</v>
      </c>
      <c r="E13" s="24">
        <f t="shared" si="7"/>
        <v>2.9716181452974917</v>
      </c>
      <c r="F13" s="24">
        <f t="shared" si="7"/>
        <v>-3.9622227373622589</v>
      </c>
      <c r="G13" s="24">
        <f t="shared" si="7"/>
        <v>0.9906046113943926</v>
      </c>
      <c r="H13" s="24">
        <f t="shared" si="7"/>
        <v>5.929186200765777</v>
      </c>
      <c r="I13" s="24">
        <f t="shared" si="7"/>
        <v>-7.9056737209907766</v>
      </c>
      <c r="J13" s="24">
        <f t="shared" si="7"/>
        <v>1.9764875395546249</v>
      </c>
      <c r="K13" s="25">
        <f t="shared" si="8"/>
        <v>60</v>
      </c>
      <c r="L13" s="26">
        <f t="shared" si="4"/>
        <v>15.848931924611136</v>
      </c>
      <c r="M13" s="24">
        <f t="shared" si="0"/>
        <v>2.0746203375667954E-3</v>
      </c>
      <c r="N13" s="24">
        <f t="shared" si="1"/>
        <v>1.8917632127468664E-8</v>
      </c>
      <c r="O13" s="24">
        <f t="shared" si="2"/>
        <v>1.8753032460239183E-8</v>
      </c>
      <c r="P13" s="24">
        <f t="shared" si="5"/>
        <v>1.0043790267458572</v>
      </c>
      <c r="Q13" s="27">
        <f t="shared" si="6"/>
        <v>3.795270559581642E-2</v>
      </c>
    </row>
    <row r="14" spans="1:21" x14ac:dyDescent="0.25">
      <c r="A14" s="2" t="s">
        <v>4</v>
      </c>
      <c r="B14">
        <f>-2*B7*((B7-1)+(B7+1) * COS(B8))</f>
        <v>-2.8315256144252383</v>
      </c>
      <c r="D14" s="23">
        <f t="shared" si="7"/>
        <v>48000</v>
      </c>
      <c r="E14" s="24">
        <f t="shared" si="7"/>
        <v>2.9716181452974917</v>
      </c>
      <c r="F14" s="24">
        <f t="shared" si="7"/>
        <v>-3.9622227373622589</v>
      </c>
      <c r="G14" s="24">
        <f t="shared" si="7"/>
        <v>0.9906046113943926</v>
      </c>
      <c r="H14" s="24">
        <f t="shared" si="7"/>
        <v>5.929186200765777</v>
      </c>
      <c r="I14" s="24">
        <f t="shared" si="7"/>
        <v>-7.9056737209907766</v>
      </c>
      <c r="J14" s="24">
        <f t="shared" si="7"/>
        <v>1.9764875395546249</v>
      </c>
      <c r="K14" s="25">
        <f t="shared" si="8"/>
        <v>61</v>
      </c>
      <c r="L14" s="26">
        <f t="shared" si="4"/>
        <v>16.595869074375614</v>
      </c>
      <c r="M14" s="24">
        <f t="shared" si="0"/>
        <v>2.1723941818331863E-3</v>
      </c>
      <c r="N14" s="24">
        <f t="shared" si="1"/>
        <v>1.8878854257664557E-8</v>
      </c>
      <c r="O14" s="24">
        <f t="shared" si="2"/>
        <v>1.8699340964545286E-8</v>
      </c>
      <c r="P14" s="24">
        <f t="shared" si="5"/>
        <v>1.0047885248503399</v>
      </c>
      <c r="Q14" s="27">
        <f t="shared" si="6"/>
        <v>4.1493331552032504E-2</v>
      </c>
    </row>
    <row r="15" spans="1:21" x14ac:dyDescent="0.25">
      <c r="A15" s="2" t="s">
        <v>5</v>
      </c>
      <c r="B15">
        <f xml:space="preserve">  B7* ((B7+1)+(B7-1)*COS(B8)-B11*SIN(B8))</f>
        <v>1.4059526020011177</v>
      </c>
      <c r="D15" s="23">
        <f t="shared" si="7"/>
        <v>48000</v>
      </c>
      <c r="E15" s="24">
        <f t="shared" si="7"/>
        <v>2.9716181452974917</v>
      </c>
      <c r="F15" s="24">
        <f t="shared" si="7"/>
        <v>-3.9622227373622589</v>
      </c>
      <c r="G15" s="24">
        <f t="shared" si="7"/>
        <v>0.9906046113943926</v>
      </c>
      <c r="H15" s="24">
        <f t="shared" si="7"/>
        <v>5.929186200765777</v>
      </c>
      <c r="I15" s="24">
        <f t="shared" si="7"/>
        <v>-7.9056737209907766</v>
      </c>
      <c r="J15" s="24">
        <f t="shared" si="7"/>
        <v>1.9764875395546249</v>
      </c>
      <c r="K15" s="25">
        <f t="shared" si="8"/>
        <v>62</v>
      </c>
      <c r="L15" s="26">
        <f t="shared" si="4"/>
        <v>17.378008287493756</v>
      </c>
      <c r="M15" s="24">
        <f t="shared" si="0"/>
        <v>2.2747759654172051E-3</v>
      </c>
      <c r="N15" s="24">
        <f t="shared" si="1"/>
        <v>1.8836531667787426E-8</v>
      </c>
      <c r="O15" s="24">
        <f t="shared" si="2"/>
        <v>1.8640860410812365E-8</v>
      </c>
      <c r="P15" s="24">
        <f t="shared" si="5"/>
        <v>1.0052347489519298</v>
      </c>
      <c r="Q15" s="27">
        <f t="shared" si="6"/>
        <v>4.5349857408666018E-2</v>
      </c>
    </row>
    <row r="16" spans="1:21" x14ac:dyDescent="0.25">
      <c r="A16" s="2" t="s">
        <v>6</v>
      </c>
      <c r="B16">
        <f xml:space="preserve"> (B7+1)-(B7-1) * COS(B8)+B11*SIN(B8)</f>
        <v>2.0118124841411897</v>
      </c>
      <c r="D16" s="23">
        <f t="shared" si="7"/>
        <v>48000</v>
      </c>
      <c r="E16" s="24">
        <f t="shared" si="7"/>
        <v>2.9716181452974917</v>
      </c>
      <c r="F16" s="24">
        <f t="shared" si="7"/>
        <v>-3.9622227373622589</v>
      </c>
      <c r="G16" s="24">
        <f t="shared" si="7"/>
        <v>0.9906046113943926</v>
      </c>
      <c r="H16" s="24">
        <f t="shared" si="7"/>
        <v>5.929186200765777</v>
      </c>
      <c r="I16" s="24">
        <f t="shared" si="7"/>
        <v>-7.9056737209907766</v>
      </c>
      <c r="J16" s="24">
        <f t="shared" si="7"/>
        <v>1.9764875395546249</v>
      </c>
      <c r="K16" s="25">
        <f t="shared" si="8"/>
        <v>63</v>
      </c>
      <c r="L16" s="26">
        <f>10 ^ (K16/50)</f>
        <v>18.197008586099841</v>
      </c>
      <c r="M16" s="24">
        <f t="shared" si="0"/>
        <v>2.3819828538084024E-3</v>
      </c>
      <c r="N16" s="24">
        <f t="shared" si="1"/>
        <v>1.8790362155129969E-8</v>
      </c>
      <c r="O16" s="24">
        <f t="shared" si="2"/>
        <v>1.8577209326409161E-8</v>
      </c>
      <c r="P16" s="24">
        <f>SQRT(N16/O16)</f>
        <v>1.0057205817295625</v>
      </c>
      <c r="Q16" s="27">
        <f>20*LOG(P16,10)</f>
        <v>4.9546758162043944E-2</v>
      </c>
    </row>
    <row r="17" spans="1:17" x14ac:dyDescent="0.25">
      <c r="A17" s="2" t="s">
        <v>7</v>
      </c>
      <c r="B17">
        <f xml:space="preserve"> 2*((B7-1)-(B7+1)*COS(B8))</f>
        <v>-3.9996939332085879</v>
      </c>
      <c r="D17" s="23">
        <f t="shared" si="7"/>
        <v>48000</v>
      </c>
      <c r="E17" s="24">
        <f t="shared" si="7"/>
        <v>2.9716181452974917</v>
      </c>
      <c r="F17" s="24">
        <f t="shared" si="7"/>
        <v>-3.9622227373622589</v>
      </c>
      <c r="G17" s="24">
        <f t="shared" si="7"/>
        <v>0.9906046113943926</v>
      </c>
      <c r="H17" s="24">
        <f t="shared" si="7"/>
        <v>5.929186200765777</v>
      </c>
      <c r="I17" s="24">
        <f t="shared" si="7"/>
        <v>-7.9056737209907766</v>
      </c>
      <c r="J17" s="24">
        <f t="shared" si="7"/>
        <v>1.9764875395546249</v>
      </c>
      <c r="K17" s="25">
        <f t="shared" si="8"/>
        <v>64</v>
      </c>
      <c r="L17" s="26">
        <f>10 ^ (K17/50)</f>
        <v>19.054607179632477</v>
      </c>
      <c r="M17" s="24">
        <f t="shared" si="0"/>
        <v>2.49424224719053E-3</v>
      </c>
      <c r="N17" s="24">
        <f t="shared" si="1"/>
        <v>1.8740021756613601E-8</v>
      </c>
      <c r="O17" s="24">
        <f t="shared" si="2"/>
        <v>1.8507982701976289E-8</v>
      </c>
      <c r="P17" s="24">
        <f>SQRT(N17/O17)</f>
        <v>1.0062490953112548</v>
      </c>
      <c r="Q17" s="27">
        <f>20*LOG(P17,10)</f>
        <v>5.4110058296009386E-2</v>
      </c>
    </row>
    <row r="18" spans="1:17" x14ac:dyDescent="0.25">
      <c r="A18" s="2" t="s">
        <v>8</v>
      </c>
      <c r="B18">
        <f>(B7+1)-(B7-1)*COS(B8)-B11*SIN(B8)</f>
        <v>1.988161153412749</v>
      </c>
      <c r="D18" s="23">
        <f t="shared" si="7"/>
        <v>48000</v>
      </c>
      <c r="E18" s="24">
        <f t="shared" si="7"/>
        <v>2.9716181452974917</v>
      </c>
      <c r="F18" s="24">
        <f t="shared" si="7"/>
        <v>-3.9622227373622589</v>
      </c>
      <c r="G18" s="24">
        <f t="shared" si="7"/>
        <v>0.9906046113943926</v>
      </c>
      <c r="H18" s="24">
        <f t="shared" si="7"/>
        <v>5.929186200765777</v>
      </c>
      <c r="I18" s="24">
        <f t="shared" si="7"/>
        <v>-7.9056737209907766</v>
      </c>
      <c r="J18" s="24">
        <f t="shared" si="7"/>
        <v>1.9764875395546249</v>
      </c>
      <c r="K18" s="25">
        <f t="shared" si="8"/>
        <v>65</v>
      </c>
      <c r="L18" s="26">
        <f>10 ^ (K18/50)</f>
        <v>19.952623149688804</v>
      </c>
      <c r="M18" s="24">
        <f t="shared" si="0"/>
        <v>2.6117922627878327E-3</v>
      </c>
      <c r="N18" s="24">
        <f t="shared" si="1"/>
        <v>1.8685165525944569E-8</v>
      </c>
      <c r="O18" s="24">
        <f t="shared" si="2"/>
        <v>1.8432758430719787E-8</v>
      </c>
      <c r="P18" s="24">
        <f>SQRT(N18/O18)</f>
        <v>1.0068234194139409</v>
      </c>
      <c r="Q18" s="27">
        <f>20*LOG(P18,10)</f>
        <v>5.9066179718629014E-2</v>
      </c>
    </row>
    <row r="19" spans="1:17" x14ac:dyDescent="0.25">
      <c r="A19" s="85" t="s">
        <v>29</v>
      </c>
      <c r="B19" s="85"/>
      <c r="D19" s="23">
        <f t="shared" si="7"/>
        <v>48000</v>
      </c>
      <c r="E19" s="24">
        <f t="shared" si="7"/>
        <v>2.9716181452974917</v>
      </c>
      <c r="F19" s="24">
        <f t="shared" si="7"/>
        <v>-3.9622227373622589</v>
      </c>
      <c r="G19" s="24">
        <f t="shared" si="7"/>
        <v>0.9906046113943926</v>
      </c>
      <c r="H19" s="24">
        <f t="shared" si="7"/>
        <v>5.929186200765777</v>
      </c>
      <c r="I19" s="24">
        <f t="shared" si="7"/>
        <v>-7.9056737209907766</v>
      </c>
      <c r="J19" s="24">
        <f t="shared" si="7"/>
        <v>1.9764875395546249</v>
      </c>
      <c r="K19" s="25">
        <f t="shared" si="8"/>
        <v>66</v>
      </c>
      <c r="L19" s="26">
        <f t="shared" si="4"/>
        <v>20.8929613085404</v>
      </c>
      <c r="M19" s="24">
        <f t="shared" si="0"/>
        <v>2.7348822399435964E-3</v>
      </c>
      <c r="N19" s="24">
        <f t="shared" si="1"/>
        <v>1.8625427311569354E-8</v>
      </c>
      <c r="O19" s="24">
        <f t="shared" si="2"/>
        <v>1.8351095310009669E-8</v>
      </c>
      <c r="P19" s="24">
        <f t="shared" si="5"/>
        <v>1.0074468127537242</v>
      </c>
      <c r="Q19" s="27">
        <f t="shared" si="6"/>
        <v>6.444254465404739E-2</v>
      </c>
    </row>
    <row r="20" spans="1:17" x14ac:dyDescent="0.25">
      <c r="A20" s="2" t="s">
        <v>3</v>
      </c>
      <c r="B20">
        <f>B13/B16</f>
        <v>0.70874036621665804</v>
      </c>
      <c r="D20" s="23">
        <f t="shared" si="7"/>
        <v>48000</v>
      </c>
      <c r="E20" s="24">
        <f t="shared" si="7"/>
        <v>2.9716181452974917</v>
      </c>
      <c r="F20" s="24">
        <f t="shared" si="7"/>
        <v>-3.9622227373622589</v>
      </c>
      <c r="G20" s="24">
        <f t="shared" si="7"/>
        <v>0.9906046113943926</v>
      </c>
      <c r="H20" s="24">
        <f t="shared" si="7"/>
        <v>5.929186200765777</v>
      </c>
      <c r="I20" s="24">
        <f t="shared" si="7"/>
        <v>-7.9056737209907766</v>
      </c>
      <c r="J20" s="24">
        <f t="shared" si="7"/>
        <v>1.9764875395546249</v>
      </c>
      <c r="K20" s="25">
        <f t="shared" si="8"/>
        <v>67</v>
      </c>
      <c r="L20" s="26">
        <f t="shared" si="4"/>
        <v>21.877616239495538</v>
      </c>
      <c r="M20" s="24">
        <f t="shared" si="0"/>
        <v>2.8637732690023304E-3</v>
      </c>
      <c r="N20" s="24">
        <f t="shared" si="1"/>
        <v>1.8560418646451637E-8</v>
      </c>
      <c r="O20" s="24">
        <f t="shared" si="2"/>
        <v>1.8262536594093604E-8</v>
      </c>
      <c r="P20" s="24">
        <f t="shared" si="5"/>
        <v>1.008122561768414</v>
      </c>
      <c r="Q20" s="27">
        <f t="shared" si="6"/>
        <v>7.0266687110997469E-2</v>
      </c>
    </row>
    <row r="21" spans="1:17" x14ac:dyDescent="0.25">
      <c r="A21" s="2" t="s">
        <v>4</v>
      </c>
      <c r="B21">
        <f>B14/B16</f>
        <v>-1.4074500664180791</v>
      </c>
      <c r="D21" s="23">
        <f t="shared" si="7"/>
        <v>48000</v>
      </c>
      <c r="E21" s="24">
        <f t="shared" si="7"/>
        <v>2.9716181452974917</v>
      </c>
      <c r="F21" s="24">
        <f t="shared" si="7"/>
        <v>-3.9622227373622589</v>
      </c>
      <c r="G21" s="24">
        <f t="shared" si="7"/>
        <v>0.9906046113943926</v>
      </c>
      <c r="H21" s="24">
        <f t="shared" si="7"/>
        <v>5.929186200765777</v>
      </c>
      <c r="I21" s="24">
        <f t="shared" si="7"/>
        <v>-7.9056737209907766</v>
      </c>
      <c r="J21" s="24">
        <f t="shared" si="7"/>
        <v>1.9764875395546249</v>
      </c>
      <c r="K21" s="25">
        <f t="shared" si="8"/>
        <v>68</v>
      </c>
      <c r="L21" s="26">
        <f t="shared" si="4"/>
        <v>22.908676527677738</v>
      </c>
      <c r="M21" s="24">
        <f t="shared" si="0"/>
        <v>2.9987387451173883E-3</v>
      </c>
      <c r="N21" s="24">
        <f t="shared" si="1"/>
        <v>1.8489731079540661E-8</v>
      </c>
      <c r="O21" s="24">
        <f t="shared" si="2"/>
        <v>1.8166617099524274E-8</v>
      </c>
      <c r="P21" s="24">
        <f t="shared" si="5"/>
        <v>1.0088538740432085</v>
      </c>
      <c r="Q21" s="27">
        <f t="shared" si="6"/>
        <v>7.6565320922876323E-2</v>
      </c>
    </row>
    <row r="22" spans="1:17" x14ac:dyDescent="0.25">
      <c r="A22" s="2" t="s">
        <v>5</v>
      </c>
      <c r="B22">
        <f>B15/B16</f>
        <v>0.69884873122322644</v>
      </c>
      <c r="D22" s="23">
        <f t="shared" si="7"/>
        <v>48000</v>
      </c>
      <c r="E22" s="24">
        <f t="shared" si="7"/>
        <v>2.9716181452974917</v>
      </c>
      <c r="F22" s="24">
        <f t="shared" si="7"/>
        <v>-3.9622227373622589</v>
      </c>
      <c r="G22" s="24">
        <f t="shared" si="7"/>
        <v>0.9906046113943926</v>
      </c>
      <c r="H22" s="24">
        <f t="shared" si="7"/>
        <v>5.929186200765777</v>
      </c>
      <c r="I22" s="24">
        <f t="shared" si="7"/>
        <v>-7.9056737209907766</v>
      </c>
      <c r="J22" s="24">
        <f t="shared" si="7"/>
        <v>1.9764875395546249</v>
      </c>
      <c r="K22" s="25">
        <f t="shared" si="8"/>
        <v>69</v>
      </c>
      <c r="L22" s="26">
        <f t="shared" si="4"/>
        <v>23.988329190194907</v>
      </c>
      <c r="M22" s="24">
        <f t="shared" si="0"/>
        <v>3.1400649481587461E-3</v>
      </c>
      <c r="N22" s="24">
        <f t="shared" si="1"/>
        <v>1.8412937174971944E-8</v>
      </c>
      <c r="O22" s="24">
        <f t="shared" si="2"/>
        <v>1.8062867201962263E-8</v>
      </c>
      <c r="P22" s="24">
        <f t="shared" si="5"/>
        <v>1.0096438196556454</v>
      </c>
      <c r="Q22" s="27">
        <f t="shared" si="6"/>
        <v>8.3363823374883628E-2</v>
      </c>
    </row>
    <row r="23" spans="1:17" x14ac:dyDescent="0.25">
      <c r="A23" s="2" t="s">
        <v>7</v>
      </c>
      <c r="B23">
        <f>B17/B16</f>
        <v>-1.9881047387555071</v>
      </c>
      <c r="D23" s="23">
        <f t="shared" si="7"/>
        <v>48000</v>
      </c>
      <c r="E23" s="24">
        <f t="shared" si="7"/>
        <v>2.9716181452974917</v>
      </c>
      <c r="F23" s="24">
        <f t="shared" si="7"/>
        <v>-3.9622227373622589</v>
      </c>
      <c r="G23" s="24">
        <f t="shared" si="7"/>
        <v>0.9906046113943926</v>
      </c>
      <c r="H23" s="24">
        <f t="shared" si="7"/>
        <v>5.929186200765777</v>
      </c>
      <c r="I23" s="24">
        <f t="shared" si="7"/>
        <v>-7.9056737209907766</v>
      </c>
      <c r="J23" s="24">
        <f t="shared" si="7"/>
        <v>1.9764875395546249</v>
      </c>
      <c r="K23" s="25">
        <f t="shared" si="8"/>
        <v>70</v>
      </c>
      <c r="L23" s="26">
        <f t="shared" si="4"/>
        <v>25.118864315095799</v>
      </c>
      <c r="M23" s="24">
        <f t="shared" si="0"/>
        <v>3.2880516499509903E-3</v>
      </c>
      <c r="N23" s="24">
        <f t="shared" si="1"/>
        <v>1.8329590290022679E-8</v>
      </c>
      <c r="O23" s="24">
        <f t="shared" si="2"/>
        <v>1.7950815056622105E-8</v>
      </c>
      <c r="P23" s="24">
        <f t="shared" si="5"/>
        <v>1.010495287564565</v>
      </c>
      <c r="Q23" s="27">
        <f t="shared" si="6"/>
        <v>9.0685850554850442E-2</v>
      </c>
    </row>
    <row r="24" spans="1:17" x14ac:dyDescent="0.25">
      <c r="A24" s="2" t="s">
        <v>8</v>
      </c>
      <c r="B24">
        <f>B18/B16</f>
        <v>0.98824376977731243</v>
      </c>
      <c r="D24" s="23">
        <f t="shared" si="7"/>
        <v>48000</v>
      </c>
      <c r="E24" s="24">
        <f t="shared" si="7"/>
        <v>2.9716181452974917</v>
      </c>
      <c r="F24" s="24">
        <f t="shared" si="7"/>
        <v>-3.9622227373622589</v>
      </c>
      <c r="G24" s="24">
        <f t="shared" si="7"/>
        <v>0.9906046113943926</v>
      </c>
      <c r="H24" s="24">
        <f t="shared" si="7"/>
        <v>5.929186200765777</v>
      </c>
      <c r="I24" s="24">
        <f t="shared" si="7"/>
        <v>-7.9056737209907766</v>
      </c>
      <c r="J24" s="24">
        <f t="shared" si="7"/>
        <v>1.9764875395546249</v>
      </c>
      <c r="K24" s="25">
        <f t="shared" si="8"/>
        <v>71</v>
      </c>
      <c r="L24" s="26">
        <f t="shared" si="4"/>
        <v>26.302679918953825</v>
      </c>
      <c r="M24" s="24">
        <f t="shared" si="0"/>
        <v>3.4430127501295462E-3</v>
      </c>
      <c r="N24" s="24">
        <f t="shared" si="1"/>
        <v>1.8239233345873629E-8</v>
      </c>
      <c r="O24" s="24">
        <f t="shared" si="2"/>
        <v>1.7830009468866592E-8</v>
      </c>
      <c r="P24" s="24">
        <f t="shared" si="5"/>
        <v>1.0114106045949445</v>
      </c>
      <c r="Q24" s="27">
        <f t="shared" si="6"/>
        <v>9.8550057572254157E-2</v>
      </c>
    </row>
    <row r="25" spans="1:17" x14ac:dyDescent="0.25">
      <c r="A25" s="85" t="s">
        <v>31</v>
      </c>
      <c r="B25" s="85"/>
      <c r="D25" s="23">
        <f t="shared" si="7"/>
        <v>48000</v>
      </c>
      <c r="E25" s="24">
        <f t="shared" si="7"/>
        <v>2.9716181452974917</v>
      </c>
      <c r="F25" s="24">
        <f t="shared" si="7"/>
        <v>-3.9622227373622589</v>
      </c>
      <c r="G25" s="24">
        <f t="shared" si="7"/>
        <v>0.9906046113943926</v>
      </c>
      <c r="H25" s="24">
        <f t="shared" si="7"/>
        <v>5.929186200765777</v>
      </c>
      <c r="I25" s="24">
        <f t="shared" si="7"/>
        <v>-7.9056737209907766</v>
      </c>
      <c r="J25" s="24">
        <f t="shared" si="7"/>
        <v>1.9764875395546249</v>
      </c>
      <c r="K25" s="25">
        <f t="shared" si="8"/>
        <v>72</v>
      </c>
      <c r="L25" s="26">
        <f t="shared" si="4"/>
        <v>27.542287033381665</v>
      </c>
      <c r="M25" s="24">
        <f t="shared" si="0"/>
        <v>3.6052769419638859E-3</v>
      </c>
      <c r="N25" s="24">
        <f t="shared" si="1"/>
        <v>1.8141397384319191E-8</v>
      </c>
      <c r="O25" s="24">
        <f t="shared" si="2"/>
        <v>1.77000210044298E-8</v>
      </c>
      <c r="P25" s="24">
        <f t="shared" si="5"/>
        <v>1.0123914702554111</v>
      </c>
      <c r="Q25" s="27">
        <f t="shared" si="6"/>
        <v>0.10696954844000876</v>
      </c>
    </row>
    <row r="26" spans="1:17" x14ac:dyDescent="0.25">
      <c r="A26" s="2" t="s">
        <v>9</v>
      </c>
      <c r="B26">
        <f>B20^2</f>
        <v>0.50231290670492257</v>
      </c>
      <c r="D26" s="23">
        <f t="shared" si="7"/>
        <v>48000</v>
      </c>
      <c r="E26" s="24">
        <f t="shared" si="7"/>
        <v>2.9716181452974917</v>
      </c>
      <c r="F26" s="24">
        <f t="shared" si="7"/>
        <v>-3.9622227373622589</v>
      </c>
      <c r="G26" s="24">
        <f t="shared" si="7"/>
        <v>0.9906046113943926</v>
      </c>
      <c r="H26" s="24">
        <f t="shared" si="7"/>
        <v>5.929186200765777</v>
      </c>
      <c r="I26" s="24">
        <f t="shared" si="7"/>
        <v>-7.9056737209907766</v>
      </c>
      <c r="J26" s="24">
        <f t="shared" si="7"/>
        <v>1.9764875395546249</v>
      </c>
      <c r="K26" s="25">
        <f t="shared" si="8"/>
        <v>73</v>
      </c>
      <c r="L26" s="26">
        <f t="shared" si="4"/>
        <v>28.840315031266066</v>
      </c>
      <c r="M26" s="24">
        <f t="shared" si="0"/>
        <v>3.7751884095600314E-3</v>
      </c>
      <c r="N26" s="24">
        <f t="shared" si="1"/>
        <v>1.803561189284153E-8</v>
      </c>
      <c r="O26" s="24">
        <f t="shared" si="2"/>
        <v>1.7560461751386924E-8</v>
      </c>
      <c r="P26" s="24">
        <f t="shared" si="5"/>
        <v>1.0134386772695461</v>
      </c>
      <c r="Q26" s="27">
        <f t="shared" si="6"/>
        <v>0.11594949710380245</v>
      </c>
    </row>
    <row r="27" spans="1:17" x14ac:dyDescent="0.25">
      <c r="A27" s="2" t="s">
        <v>10</v>
      </c>
      <c r="B27">
        <f>B21^2</f>
        <v>1.9809156894602553</v>
      </c>
      <c r="D27" s="23">
        <f t="shared" si="7"/>
        <v>48000</v>
      </c>
      <c r="E27" s="24">
        <f t="shared" si="7"/>
        <v>2.9716181452974917</v>
      </c>
      <c r="F27" s="24">
        <f t="shared" si="7"/>
        <v>-3.9622227373622589</v>
      </c>
      <c r="G27" s="24">
        <f t="shared" si="7"/>
        <v>0.9906046113943926</v>
      </c>
      <c r="H27" s="24">
        <f t="shared" si="7"/>
        <v>5.929186200765777</v>
      </c>
      <c r="I27" s="24">
        <f t="shared" si="7"/>
        <v>-7.9056737209907766</v>
      </c>
      <c r="J27" s="24">
        <f t="shared" si="7"/>
        <v>1.9764875395546249</v>
      </c>
      <c r="K27" s="25">
        <f t="shared" si="8"/>
        <v>74</v>
      </c>
      <c r="L27" s="26">
        <f t="shared" si="4"/>
        <v>30.199517204020164</v>
      </c>
      <c r="M27" s="24">
        <f t="shared" si="0"/>
        <v>3.9531075579211797E-3</v>
      </c>
      <c r="N27" s="24">
        <f t="shared" si="1"/>
        <v>1.7921410466748E-8</v>
      </c>
      <c r="O27" s="24">
        <f t="shared" si="2"/>
        <v>1.7411011521417663E-8</v>
      </c>
      <c r="P27" s="24">
        <f t="shared" si="5"/>
        <v>1.0145514876113901</v>
      </c>
      <c r="Q27" s="27">
        <f t="shared" si="6"/>
        <v>0.12548183996705423</v>
      </c>
    </row>
    <row r="28" spans="1:17" x14ac:dyDescent="0.25">
      <c r="A28" s="2" t="s">
        <v>11</v>
      </c>
      <c r="B28">
        <f>B22^2</f>
        <v>0.48838954913231336</v>
      </c>
      <c r="D28" s="23">
        <f t="shared" si="7"/>
        <v>48000</v>
      </c>
      <c r="E28" s="24">
        <f t="shared" si="7"/>
        <v>2.9716181452974917</v>
      </c>
      <c r="F28" s="24">
        <f t="shared" si="7"/>
        <v>-3.9622227373622589</v>
      </c>
      <c r="G28" s="24">
        <f t="shared" si="7"/>
        <v>0.9906046113943926</v>
      </c>
      <c r="H28" s="24">
        <f t="shared" si="7"/>
        <v>5.929186200765777</v>
      </c>
      <c r="I28" s="24">
        <f t="shared" si="7"/>
        <v>-7.9056737209907766</v>
      </c>
      <c r="J28" s="24">
        <f t="shared" si="7"/>
        <v>1.9764875395546249</v>
      </c>
      <c r="K28" s="25">
        <f t="shared" si="8"/>
        <v>75</v>
      </c>
      <c r="L28" s="26">
        <f t="shared" si="4"/>
        <v>31.622776601683803</v>
      </c>
      <c r="M28" s="24">
        <f t="shared" si="0"/>
        <v>4.1394117774150438E-3</v>
      </c>
      <c r="N28" s="24">
        <f t="shared" si="1"/>
        <v>1.7798343576735931E-8</v>
      </c>
      <c r="O28" s="24">
        <f t="shared" si="2"/>
        <v>1.725143605746382E-8</v>
      </c>
      <c r="P28" s="24">
        <f t="shared" si="5"/>
        <v>1.0157273967613765</v>
      </c>
      <c r="Q28" s="27">
        <f t="shared" si="6"/>
        <v>0.13554333282095324</v>
      </c>
    </row>
    <row r="29" spans="1:17" x14ac:dyDescent="0.25">
      <c r="A29" s="2" t="s">
        <v>12</v>
      </c>
      <c r="B29">
        <f>B20*B21</f>
        <v>-0.99751667550480905</v>
      </c>
      <c r="D29" s="23">
        <f t="shared" si="7"/>
        <v>48000</v>
      </c>
      <c r="E29" s="24">
        <f t="shared" si="7"/>
        <v>2.9716181452974917</v>
      </c>
      <c r="F29" s="24">
        <f t="shared" si="7"/>
        <v>-3.9622227373622589</v>
      </c>
      <c r="G29" s="24">
        <f t="shared" si="7"/>
        <v>0.9906046113943926</v>
      </c>
      <c r="H29" s="24">
        <f t="shared" si="7"/>
        <v>5.929186200765777</v>
      </c>
      <c r="I29" s="24">
        <f t="shared" si="7"/>
        <v>-7.9056737209907766</v>
      </c>
      <c r="J29" s="24">
        <f t="shared" si="7"/>
        <v>1.9764875395546249</v>
      </c>
      <c r="K29" s="25">
        <f t="shared" si="8"/>
        <v>76</v>
      </c>
      <c r="L29" s="26">
        <f t="shared" si="4"/>
        <v>33.113112148259127</v>
      </c>
      <c r="M29" s="24">
        <f t="shared" si="0"/>
        <v>4.3344962442694087E-3</v>
      </c>
      <c r="N29" s="24">
        <f t="shared" si="1"/>
        <v>1.7665992113613527E-8</v>
      </c>
      <c r="O29" s="24">
        <f t="shared" si="2"/>
        <v>1.7081630110382662E-8</v>
      </c>
      <c r="P29" s="24">
        <f t="shared" si="5"/>
        <v>1.0169611433332502</v>
      </c>
      <c r="Q29" s="27">
        <f t="shared" si="6"/>
        <v>0.14608718906767235</v>
      </c>
    </row>
    <row r="30" spans="1:17" x14ac:dyDescent="0.25">
      <c r="A30" s="2" t="s">
        <v>13</v>
      </c>
      <c r="B30">
        <f>B21*B22</f>
        <v>-0.98359469317632042</v>
      </c>
      <c r="D30" s="23">
        <f t="shared" si="7"/>
        <v>48000</v>
      </c>
      <c r="E30" s="24">
        <f t="shared" si="7"/>
        <v>2.9716181452974917</v>
      </c>
      <c r="F30" s="24">
        <f t="shared" si="7"/>
        <v>-3.9622227373622589</v>
      </c>
      <c r="G30" s="24">
        <f t="shared" si="7"/>
        <v>0.9906046113943926</v>
      </c>
      <c r="H30" s="24">
        <f t="shared" si="7"/>
        <v>5.929186200765777</v>
      </c>
      <c r="I30" s="24">
        <f t="shared" si="7"/>
        <v>-7.9056737209907766</v>
      </c>
      <c r="J30" s="24">
        <f t="shared" si="7"/>
        <v>1.9764875395546249</v>
      </c>
      <c r="K30" s="25">
        <f t="shared" si="8"/>
        <v>77</v>
      </c>
      <c r="L30" s="26">
        <f t="shared" si="4"/>
        <v>34.67368504525318</v>
      </c>
      <c r="M30" s="24">
        <f t="shared" si="0"/>
        <v>4.5387747587939025E-3</v>
      </c>
      <c r="N30" s="24">
        <f t="shared" si="1"/>
        <v>1.7523983042444513E-8</v>
      </c>
      <c r="O30" s="24">
        <f t="shared" si="2"/>
        <v>1.6901650079503838E-8</v>
      </c>
      <c r="P30" s="24">
        <f t="shared" si="5"/>
        <v>1.0182439985433775</v>
      </c>
      <c r="Q30" s="27">
        <f t="shared" si="6"/>
        <v>0.15703718130506239</v>
      </c>
    </row>
    <row r="31" spans="1:17" x14ac:dyDescent="0.25">
      <c r="A31" s="2" t="s">
        <v>14</v>
      </c>
      <c r="B31">
        <f>B20*B22</f>
        <v>0.4953023056971963</v>
      </c>
      <c r="D31" s="23">
        <f t="shared" si="7"/>
        <v>48000</v>
      </c>
      <c r="E31" s="24">
        <f t="shared" si="7"/>
        <v>2.9716181452974917</v>
      </c>
      <c r="F31" s="24">
        <f t="shared" si="7"/>
        <v>-3.9622227373622589</v>
      </c>
      <c r="G31" s="24">
        <f t="shared" si="7"/>
        <v>0.9906046113943926</v>
      </c>
      <c r="H31" s="24">
        <f t="shared" si="7"/>
        <v>5.929186200765777</v>
      </c>
      <c r="I31" s="24">
        <f t="shared" si="7"/>
        <v>-7.9056737209907766</v>
      </c>
      <c r="J31" s="24">
        <f t="shared" si="7"/>
        <v>1.9764875395546249</v>
      </c>
      <c r="K31" s="25">
        <f t="shared" si="8"/>
        <v>78</v>
      </c>
      <c r="L31" s="26">
        <f t="shared" si="4"/>
        <v>36.307805477010156</v>
      </c>
      <c r="M31" s="24">
        <f t="shared" si="0"/>
        <v>4.7526806231059319E-3</v>
      </c>
      <c r="N31" s="24">
        <f t="shared" si="1"/>
        <v>1.7372014160521587E-8</v>
      </c>
      <c r="O31" s="24">
        <f t="shared" si="2"/>
        <v>1.6711769523780617E-8</v>
      </c>
      <c r="P31" s="24">
        <f t="shared" si="5"/>
        <v>1.0195625353179383</v>
      </c>
      <c r="Q31" s="27">
        <f t="shared" si="6"/>
        <v>0.16827737149535604</v>
      </c>
    </row>
    <row r="32" spans="1:17" x14ac:dyDescent="0.25">
      <c r="A32" s="2" t="s">
        <v>15</v>
      </c>
      <c r="B32">
        <f>B26+B27+B28</f>
        <v>2.9716181452974917</v>
      </c>
      <c r="D32" s="23">
        <f t="shared" si="7"/>
        <v>48000</v>
      </c>
      <c r="E32" s="24">
        <f t="shared" si="7"/>
        <v>2.9716181452974917</v>
      </c>
      <c r="F32" s="24">
        <f t="shared" si="7"/>
        <v>-3.9622227373622589</v>
      </c>
      <c r="G32" s="24">
        <f t="shared" si="7"/>
        <v>0.9906046113943926</v>
      </c>
      <c r="H32" s="24">
        <f t="shared" si="7"/>
        <v>5.929186200765777</v>
      </c>
      <c r="I32" s="24">
        <f t="shared" si="7"/>
        <v>-7.9056737209907766</v>
      </c>
      <c r="J32" s="24">
        <f t="shared" si="7"/>
        <v>1.9764875395546249</v>
      </c>
      <c r="K32" s="25">
        <f t="shared" si="8"/>
        <v>79</v>
      </c>
      <c r="L32" s="26">
        <f t="shared" si="4"/>
        <v>38.018939632056139</v>
      </c>
      <c r="M32" s="24">
        <f t="shared" si="0"/>
        <v>4.9766675602225582E-3</v>
      </c>
      <c r="N32" s="24">
        <f t="shared" si="1"/>
        <v>1.7209881075785916E-8</v>
      </c>
      <c r="O32" s="24">
        <f t="shared" si="2"/>
        <v>1.6512543110636102E-8</v>
      </c>
      <c r="P32" s="24">
        <f t="shared" si="5"/>
        <v>1.0208970582808734</v>
      </c>
      <c r="Q32" s="27">
        <f t="shared" si="6"/>
        <v>0.179639047918318</v>
      </c>
    </row>
    <row r="33" spans="1:17" x14ac:dyDescent="0.25">
      <c r="A33" s="2" t="s">
        <v>19</v>
      </c>
      <c r="B33">
        <f>2*(B29+B30)</f>
        <v>-3.9622227373622589</v>
      </c>
      <c r="D33" s="23">
        <f t="shared" si="7"/>
        <v>48000</v>
      </c>
      <c r="E33" s="24">
        <f t="shared" si="7"/>
        <v>2.9716181452974917</v>
      </c>
      <c r="F33" s="24">
        <f t="shared" si="7"/>
        <v>-3.9622227373622589</v>
      </c>
      <c r="G33" s="24">
        <f t="shared" si="7"/>
        <v>0.9906046113943926</v>
      </c>
      <c r="H33" s="24">
        <f t="shared" si="7"/>
        <v>5.929186200765777</v>
      </c>
      <c r="I33" s="24">
        <f t="shared" si="7"/>
        <v>-7.9056737209907766</v>
      </c>
      <c r="J33" s="24">
        <f t="shared" si="7"/>
        <v>1.9764875395546249</v>
      </c>
      <c r="K33" s="25">
        <f t="shared" si="8"/>
        <v>80</v>
      </c>
      <c r="L33" s="26">
        <f t="shared" si="4"/>
        <v>39.810717055349755</v>
      </c>
      <c r="M33" s="24">
        <f t="shared" si="0"/>
        <v>5.2112106764678617E-3</v>
      </c>
      <c r="N33" s="24">
        <f t="shared" si="1"/>
        <v>1.7037512511919317E-8</v>
      </c>
      <c r="O33" s="24">
        <f t="shared" si="2"/>
        <v>1.6304883221351929E-8</v>
      </c>
      <c r="P33" s="24">
        <f t="shared" si="5"/>
        <v>1.0222197028982303</v>
      </c>
      <c r="Q33" s="27">
        <f t="shared" si="6"/>
        <v>0.19088495123611895</v>
      </c>
    </row>
    <row r="34" spans="1:17" x14ac:dyDescent="0.25">
      <c r="A34" s="2" t="s">
        <v>21</v>
      </c>
      <c r="B34">
        <f>B31*2</f>
        <v>0.9906046113943926</v>
      </c>
      <c r="D34" s="23">
        <f t="shared" si="7"/>
        <v>48000</v>
      </c>
      <c r="E34" s="24">
        <f t="shared" si="7"/>
        <v>2.9716181452974917</v>
      </c>
      <c r="F34" s="24">
        <f t="shared" si="7"/>
        <v>-3.9622227373622589</v>
      </c>
      <c r="G34" s="24">
        <f t="shared" si="7"/>
        <v>0.9906046113943926</v>
      </c>
      <c r="H34" s="24">
        <f t="shared" si="7"/>
        <v>5.929186200765777</v>
      </c>
      <c r="I34" s="24">
        <f t="shared" si="7"/>
        <v>-7.9056737209907766</v>
      </c>
      <c r="J34" s="24">
        <f t="shared" si="7"/>
        <v>1.9764875395546249</v>
      </c>
      <c r="K34" s="25">
        <f t="shared" si="8"/>
        <v>81</v>
      </c>
      <c r="L34" s="26">
        <f t="shared" si="4"/>
        <v>41.686938347033561</v>
      </c>
      <c r="M34" s="24">
        <f t="shared" si="0"/>
        <v>5.4568074692371363E-3</v>
      </c>
      <c r="N34" s="24">
        <f t="shared" si="1"/>
        <v>1.6855015716465971E-8</v>
      </c>
      <c r="O34" s="24">
        <f t="shared" si="2"/>
        <v>1.609016186954193E-8</v>
      </c>
      <c r="P34" s="24">
        <f t="shared" si="5"/>
        <v>1.0234918159667084</v>
      </c>
      <c r="Q34" s="27">
        <f t="shared" si="6"/>
        <v>0.20168748623900745</v>
      </c>
    </row>
    <row r="35" spans="1:17" x14ac:dyDescent="0.25">
      <c r="A35" s="85" t="s">
        <v>31</v>
      </c>
      <c r="B35" s="85"/>
      <c r="D35" s="23">
        <f t="shared" si="7"/>
        <v>48000</v>
      </c>
      <c r="E35" s="24">
        <f t="shared" si="7"/>
        <v>2.9716181452974917</v>
      </c>
      <c r="F35" s="24">
        <f t="shared" si="7"/>
        <v>-3.9622227373622589</v>
      </c>
      <c r="G35" s="24">
        <f t="shared" si="7"/>
        <v>0.9906046113943926</v>
      </c>
      <c r="H35" s="24">
        <f t="shared" si="7"/>
        <v>5.929186200765777</v>
      </c>
      <c r="I35" s="24">
        <f t="shared" si="7"/>
        <v>-7.9056737209907766</v>
      </c>
      <c r="J35" s="24">
        <f t="shared" si="7"/>
        <v>1.9764875395546249</v>
      </c>
      <c r="K35" s="25">
        <f t="shared" si="8"/>
        <v>82</v>
      </c>
      <c r="L35" s="26">
        <f t="shared" si="4"/>
        <v>43.651583224016612</v>
      </c>
      <c r="M35" s="24">
        <f t="shared" ref="M35:M66" si="10" xml:space="preserve"> 2*PI()*L35/D35</f>
        <v>5.7139788822555852E-3</v>
      </c>
      <c r="N35" s="24">
        <f t="shared" ref="N35:N66" si="11">E35+F35*COS(M35)+G35*COS(2*M35)</f>
        <v>1.6662727420069245E-8</v>
      </c>
      <c r="O35" s="24">
        <f t="shared" ref="O35:O66" si="12">H35+I35*COS(M35) + J35*COS(2*M35)</f>
        <v>1.5870316838473286E-8</v>
      </c>
      <c r="P35" s="24">
        <f t="shared" si="5"/>
        <v>1.0246610936096261</v>
      </c>
      <c r="Q35" s="27">
        <f t="shared" si="6"/>
        <v>0.2116049270887842</v>
      </c>
    </row>
    <row r="36" spans="1:17" x14ac:dyDescent="0.25">
      <c r="A36" s="2" t="s">
        <v>16</v>
      </c>
      <c r="B36">
        <f>B23^2</f>
        <v>3.952560452262103</v>
      </c>
      <c r="D36" s="23">
        <f t="shared" si="7"/>
        <v>48000</v>
      </c>
      <c r="E36" s="24">
        <f t="shared" si="7"/>
        <v>2.9716181452974917</v>
      </c>
      <c r="F36" s="24">
        <f t="shared" si="7"/>
        <v>-3.9622227373622589</v>
      </c>
      <c r="G36" s="24">
        <f t="shared" si="7"/>
        <v>0.9906046113943926</v>
      </c>
      <c r="H36" s="24">
        <f t="shared" si="7"/>
        <v>5.929186200765777</v>
      </c>
      <c r="I36" s="24">
        <f t="shared" si="7"/>
        <v>-7.9056737209907766</v>
      </c>
      <c r="J36" s="24">
        <f t="shared" si="7"/>
        <v>1.9764875395546249</v>
      </c>
      <c r="K36" s="25">
        <f t="shared" si="8"/>
        <v>83</v>
      </c>
      <c r="L36" s="26">
        <f t="shared" si="4"/>
        <v>45.708818961487509</v>
      </c>
      <c r="M36" s="24">
        <f t="shared" si="10"/>
        <v>5.9832704105697923E-3</v>
      </c>
      <c r="N36" s="24">
        <f t="shared" si="11"/>
        <v>1.6461283780522251E-8</v>
      </c>
      <c r="O36" s="24">
        <f t="shared" si="12"/>
        <v>1.5648010887048258E-8</v>
      </c>
      <c r="P36" s="24">
        <f t="shared" si="5"/>
        <v>1.0256573135427658</v>
      </c>
      <c r="Q36" s="27">
        <f t="shared" si="6"/>
        <v>0.22004562297802543</v>
      </c>
    </row>
    <row r="37" spans="1:17" x14ac:dyDescent="0.25">
      <c r="A37" s="2" t="s">
        <v>17</v>
      </c>
      <c r="B37">
        <f>B24^2</f>
        <v>0.97662574850367367</v>
      </c>
      <c r="D37" s="23">
        <f t="shared" si="7"/>
        <v>48000</v>
      </c>
      <c r="E37" s="24">
        <f t="shared" si="7"/>
        <v>2.9716181452974917</v>
      </c>
      <c r="F37" s="24">
        <f t="shared" si="7"/>
        <v>-3.9622227373622589</v>
      </c>
      <c r="G37" s="24">
        <f t="shared" si="7"/>
        <v>0.9906046113943926</v>
      </c>
      <c r="H37" s="24">
        <f t="shared" si="7"/>
        <v>5.929186200765777</v>
      </c>
      <c r="I37" s="24">
        <f t="shared" si="7"/>
        <v>-7.9056737209907766</v>
      </c>
      <c r="J37" s="24">
        <f t="shared" si="7"/>
        <v>1.9764875395546249</v>
      </c>
      <c r="K37" s="25">
        <f t="shared" si="8"/>
        <v>84</v>
      </c>
      <c r="L37" s="26">
        <f t="shared" si="4"/>
        <v>47.863009232263856</v>
      </c>
      <c r="M37" s="24">
        <f t="shared" si="10"/>
        <v>6.2652532576158567E-3</v>
      </c>
      <c r="N37" s="24">
        <f t="shared" si="11"/>
        <v>1.6251703205405477E-8</v>
      </c>
      <c r="O37" s="24">
        <f t="shared" si="12"/>
        <v>1.5426798061213276E-8</v>
      </c>
      <c r="P37" s="24">
        <f t="shared" si="5"/>
        <v>1.0263879482355134</v>
      </c>
      <c r="Q37" s="27">
        <f t="shared" si="6"/>
        <v>0.2262308789207951</v>
      </c>
    </row>
    <row r="38" spans="1:17" x14ac:dyDescent="0.25">
      <c r="A38" s="2" t="s">
        <v>18</v>
      </c>
      <c r="B38">
        <f>B23*B24</f>
        <v>-1.9647321217398812</v>
      </c>
      <c r="D38" s="23">
        <f t="shared" si="7"/>
        <v>48000</v>
      </c>
      <c r="E38" s="24">
        <f t="shared" si="7"/>
        <v>2.9716181452974917</v>
      </c>
      <c r="F38" s="24">
        <f t="shared" si="7"/>
        <v>-3.9622227373622589</v>
      </c>
      <c r="G38" s="24">
        <f t="shared" si="7"/>
        <v>0.9906046113943926</v>
      </c>
      <c r="H38" s="24">
        <f t="shared" si="7"/>
        <v>5.929186200765777</v>
      </c>
      <c r="I38" s="24">
        <f t="shared" si="7"/>
        <v>-7.9056737209907766</v>
      </c>
      <c r="J38" s="24">
        <f t="shared" si="7"/>
        <v>1.9764875395546249</v>
      </c>
      <c r="K38" s="25">
        <f t="shared" si="8"/>
        <v>85</v>
      </c>
      <c r="L38" s="26">
        <f t="shared" si="4"/>
        <v>50.118723362727238</v>
      </c>
      <c r="M38" s="24">
        <f t="shared" si="10"/>
        <v>6.5605255468184596E-3</v>
      </c>
      <c r="N38" s="24">
        <f t="shared" si="11"/>
        <v>1.6035484051712956E-8</v>
      </c>
      <c r="O38" s="24">
        <f t="shared" si="12"/>
        <v>1.5211341297671765E-8</v>
      </c>
      <c r="P38" s="24">
        <f t="shared" si="5"/>
        <v>1.0267324347903317</v>
      </c>
      <c r="Q38" s="27">
        <f t="shared" si="6"/>
        <v>0.22914563467478405</v>
      </c>
    </row>
    <row r="39" spans="1:17" x14ac:dyDescent="0.25">
      <c r="A39" s="2" t="s">
        <v>22</v>
      </c>
      <c r="B39">
        <f>B36+B37+1</f>
        <v>5.929186200765777</v>
      </c>
      <c r="D39" s="23">
        <f t="shared" si="7"/>
        <v>48000</v>
      </c>
      <c r="E39" s="24">
        <f t="shared" si="7"/>
        <v>2.9716181452974917</v>
      </c>
      <c r="F39" s="24">
        <f t="shared" si="7"/>
        <v>-3.9622227373622589</v>
      </c>
      <c r="G39" s="24">
        <f t="shared" si="7"/>
        <v>0.9906046113943926</v>
      </c>
      <c r="H39" s="24">
        <f t="shared" si="7"/>
        <v>5.929186200765777</v>
      </c>
      <c r="I39" s="24">
        <f t="shared" si="7"/>
        <v>-7.9056737209907766</v>
      </c>
      <c r="J39" s="24">
        <f t="shared" si="7"/>
        <v>1.9764875395546249</v>
      </c>
      <c r="K39" s="25">
        <f t="shared" si="8"/>
        <v>86</v>
      </c>
      <c r="L39" s="26">
        <f t="shared" si="4"/>
        <v>52.480746024977286</v>
      </c>
      <c r="M39" s="24">
        <f t="shared" si="10"/>
        <v>6.8697135902908487E-3</v>
      </c>
      <c r="N39" s="24">
        <f t="shared" si="11"/>
        <v>1.581473496603536E-8</v>
      </c>
      <c r="O39" s="24">
        <f t="shared" si="12"/>
        <v>1.5007679987633082E-8</v>
      </c>
      <c r="P39" s="24">
        <f t="shared" si="5"/>
        <v>1.0265359866520152</v>
      </c>
      <c r="Q39" s="27">
        <f t="shared" si="6"/>
        <v>0.22748357545602035</v>
      </c>
    </row>
    <row r="40" spans="1:17" x14ac:dyDescent="0.25">
      <c r="A40" s="2" t="s">
        <v>23</v>
      </c>
      <c r="B40">
        <f>2*(B23+B38)</f>
        <v>-7.9056737209907766</v>
      </c>
      <c r="D40" s="23">
        <f t="shared" si="7"/>
        <v>48000</v>
      </c>
      <c r="E40" s="24">
        <f t="shared" si="7"/>
        <v>2.9716181452974917</v>
      </c>
      <c r="F40" s="24">
        <f t="shared" si="7"/>
        <v>-3.9622227373622589</v>
      </c>
      <c r="G40" s="24">
        <f t="shared" si="7"/>
        <v>0.9906046113943926</v>
      </c>
      <c r="H40" s="24">
        <f t="shared" si="7"/>
        <v>5.929186200765777</v>
      </c>
      <c r="I40" s="24">
        <f t="shared" si="7"/>
        <v>-7.9056737209907766</v>
      </c>
      <c r="J40" s="24">
        <f t="shared" si="7"/>
        <v>1.9764875395546249</v>
      </c>
      <c r="K40" s="25">
        <f t="shared" si="8"/>
        <v>87</v>
      </c>
      <c r="L40" s="26">
        <f t="shared" si="4"/>
        <v>54.95408738576247</v>
      </c>
      <c r="M40" s="24">
        <f t="shared" si="10"/>
        <v>7.1934732173267865E-3</v>
      </c>
      <c r="N40" s="24">
        <f t="shared" si="11"/>
        <v>1.5592319990709314E-8</v>
      </c>
      <c r="O40" s="24">
        <f t="shared" si="12"/>
        <v>1.4823540617214803E-8</v>
      </c>
      <c r="P40" s="24">
        <f t="shared" si="5"/>
        <v>1.025603267052688</v>
      </c>
      <c r="Q40" s="27">
        <f t="shared" si="6"/>
        <v>0.2195879123851443</v>
      </c>
    </row>
    <row r="41" spans="1:17" x14ac:dyDescent="0.25">
      <c r="A41" s="2" t="s">
        <v>20</v>
      </c>
      <c r="B41">
        <f>B24*2</f>
        <v>1.9764875395546249</v>
      </c>
      <c r="D41" s="23">
        <f t="shared" si="7"/>
        <v>48000</v>
      </c>
      <c r="E41" s="24">
        <f t="shared" si="7"/>
        <v>2.9716181452974917</v>
      </c>
      <c r="F41" s="24">
        <f t="shared" si="7"/>
        <v>-3.9622227373622589</v>
      </c>
      <c r="G41" s="24">
        <f t="shared" si="7"/>
        <v>0.9906046113943926</v>
      </c>
      <c r="H41" s="24">
        <f t="shared" si="7"/>
        <v>5.929186200765777</v>
      </c>
      <c r="I41" s="24">
        <f t="shared" si="7"/>
        <v>-7.9056737209907766</v>
      </c>
      <c r="J41" s="24">
        <f t="shared" si="7"/>
        <v>1.9764875395546249</v>
      </c>
      <c r="K41" s="25">
        <f t="shared" si="8"/>
        <v>88</v>
      </c>
      <c r="L41" s="26">
        <f t="shared" si="4"/>
        <v>57.543993733715695</v>
      </c>
      <c r="M41" s="24">
        <f t="shared" si="10"/>
        <v>7.53249116550243E-3</v>
      </c>
      <c r="N41" s="24">
        <f t="shared" si="11"/>
        <v>1.5372050188311448E-8</v>
      </c>
      <c r="O41" s="24">
        <f t="shared" si="12"/>
        <v>1.4668728232081207E-8</v>
      </c>
      <c r="P41" s="24">
        <f t="shared" si="5"/>
        <v>1.0236928397947846</v>
      </c>
      <c r="Q41" s="27">
        <f t="shared" si="6"/>
        <v>0.20339331261474747</v>
      </c>
    </row>
    <row r="42" spans="1:17" x14ac:dyDescent="0.25">
      <c r="D42" s="23">
        <f t="shared" ref="D42:J78" si="13">D41</f>
        <v>48000</v>
      </c>
      <c r="E42" s="24">
        <f t="shared" si="13"/>
        <v>2.9716181452974917</v>
      </c>
      <c r="F42" s="24">
        <f t="shared" si="13"/>
        <v>-3.9622227373622589</v>
      </c>
      <c r="G42" s="24">
        <f t="shared" si="13"/>
        <v>0.9906046113943926</v>
      </c>
      <c r="H42" s="24">
        <f t="shared" si="13"/>
        <v>5.929186200765777</v>
      </c>
      <c r="I42" s="24">
        <f t="shared" si="13"/>
        <v>-7.9056737209907766</v>
      </c>
      <c r="J42" s="24">
        <f t="shared" si="13"/>
        <v>1.9764875395546249</v>
      </c>
      <c r="K42" s="25">
        <f t="shared" si="8"/>
        <v>89</v>
      </c>
      <c r="L42" s="26">
        <f t="shared" si="4"/>
        <v>60.255958607435822</v>
      </c>
      <c r="M42" s="24">
        <f t="shared" si="10"/>
        <v>7.8874865373387941E-3</v>
      </c>
      <c r="N42" s="24">
        <f t="shared" si="11"/>
        <v>1.5158905686263324E-8</v>
      </c>
      <c r="O42" s="24">
        <f t="shared" si="12"/>
        <v>1.4555599392451768E-8</v>
      </c>
      <c r="P42" s="24">
        <f t="shared" si="5"/>
        <v>1.0205137917600025</v>
      </c>
      <c r="Q42" s="27">
        <f t="shared" si="6"/>
        <v>0.17637756751490211</v>
      </c>
    </row>
    <row r="43" spans="1:17" x14ac:dyDescent="0.25">
      <c r="D43" s="23">
        <f t="shared" si="13"/>
        <v>48000</v>
      </c>
      <c r="E43" s="24">
        <f t="shared" si="13"/>
        <v>2.9716181452974917</v>
      </c>
      <c r="F43" s="24">
        <f t="shared" si="13"/>
        <v>-3.9622227373622589</v>
      </c>
      <c r="G43" s="24">
        <f t="shared" si="13"/>
        <v>0.9906046113943926</v>
      </c>
      <c r="H43" s="24">
        <f t="shared" si="13"/>
        <v>5.929186200765777</v>
      </c>
      <c r="I43" s="24">
        <f t="shared" si="13"/>
        <v>-7.9056737209907766</v>
      </c>
      <c r="J43" s="24">
        <f t="shared" si="13"/>
        <v>1.9764875395546249</v>
      </c>
      <c r="K43" s="25">
        <f t="shared" si="8"/>
        <v>90</v>
      </c>
      <c r="L43" s="26">
        <f t="shared" si="4"/>
        <v>63.095734448019364</v>
      </c>
      <c r="M43" s="24">
        <f t="shared" si="10"/>
        <v>8.2592123256145858E-3</v>
      </c>
      <c r="N43" s="24">
        <f t="shared" si="11"/>
        <v>1.4959314897922127E-8</v>
      </c>
      <c r="O43" s="24">
        <f t="shared" si="12"/>
        <v>1.4499626610486871E-8</v>
      </c>
      <c r="P43" s="24">
        <f t="shared" si="5"/>
        <v>1.0157280427892712</v>
      </c>
      <c r="Q43" s="27">
        <f t="shared" si="6"/>
        <v>0.13554885726110341</v>
      </c>
    </row>
    <row r="44" spans="1:17" x14ac:dyDescent="0.25">
      <c r="D44" s="23">
        <f t="shared" si="13"/>
        <v>48000</v>
      </c>
      <c r="E44" s="24">
        <f t="shared" si="13"/>
        <v>2.9716181452974917</v>
      </c>
      <c r="F44" s="24">
        <f t="shared" si="13"/>
        <v>-3.9622227373622589</v>
      </c>
      <c r="G44" s="24">
        <f t="shared" si="13"/>
        <v>0.9906046113943926</v>
      </c>
      <c r="H44" s="24">
        <f t="shared" si="13"/>
        <v>5.929186200765777</v>
      </c>
      <c r="I44" s="24">
        <f t="shared" si="13"/>
        <v>-7.9056737209907766</v>
      </c>
      <c r="J44" s="24">
        <f t="shared" si="13"/>
        <v>1.9764875395546249</v>
      </c>
      <c r="K44" s="25">
        <f t="shared" si="8"/>
        <v>91</v>
      </c>
      <c r="L44" s="26">
        <f t="shared" si="4"/>
        <v>66.069344800759623</v>
      </c>
      <c r="M44" s="24">
        <f t="shared" si="10"/>
        <v>8.6484570105648927E-3</v>
      </c>
      <c r="N44" s="24">
        <f t="shared" si="11"/>
        <v>1.478148481393049E-8</v>
      </c>
      <c r="O44" s="24">
        <f t="shared" si="12"/>
        <v>1.4520090685365972E-8</v>
      </c>
      <c r="P44" s="24">
        <f t="shared" si="5"/>
        <v>1.0089609695217396</v>
      </c>
      <c r="Q44" s="27">
        <f t="shared" si="6"/>
        <v>7.7487327727512018E-2</v>
      </c>
    </row>
    <row r="45" spans="1:17" x14ac:dyDescent="0.25">
      <c r="D45" s="23">
        <f t="shared" si="13"/>
        <v>48000</v>
      </c>
      <c r="E45" s="24">
        <f t="shared" si="13"/>
        <v>2.9716181452974917</v>
      </c>
      <c r="F45" s="24">
        <f t="shared" si="13"/>
        <v>-3.9622227373622589</v>
      </c>
      <c r="G45" s="24">
        <f t="shared" si="13"/>
        <v>0.9906046113943926</v>
      </c>
      <c r="H45" s="24">
        <f t="shared" si="13"/>
        <v>5.929186200765777</v>
      </c>
      <c r="I45" s="24">
        <f t="shared" si="13"/>
        <v>-7.9056737209907766</v>
      </c>
      <c r="J45" s="24">
        <f t="shared" si="13"/>
        <v>1.9764875395546249</v>
      </c>
      <c r="K45" s="25">
        <f t="shared" si="8"/>
        <v>92</v>
      </c>
      <c r="L45" s="26">
        <f t="shared" si="4"/>
        <v>69.183097091893657</v>
      </c>
      <c r="M45" s="24">
        <f t="shared" si="10"/>
        <v>9.0560462323534367E-3</v>
      </c>
      <c r="N45" s="24">
        <f t="shared" si="11"/>
        <v>1.4635811451668701E-8</v>
      </c>
      <c r="O45" s="24">
        <f t="shared" si="12"/>
        <v>1.464092225234026E-8</v>
      </c>
      <c r="P45" s="24">
        <f t="shared" si="5"/>
        <v>0.9998254465573847</v>
      </c>
      <c r="Q45" s="27">
        <f t="shared" si="6"/>
        <v>-1.5162842786715185E-3</v>
      </c>
    </row>
    <row r="46" spans="1:17" x14ac:dyDescent="0.25">
      <c r="D46" s="23">
        <f t="shared" si="13"/>
        <v>48000</v>
      </c>
      <c r="E46" s="24">
        <f t="shared" si="13"/>
        <v>2.9716181452974917</v>
      </c>
      <c r="F46" s="24">
        <f t="shared" si="13"/>
        <v>-3.9622227373622589</v>
      </c>
      <c r="G46" s="24">
        <f t="shared" si="13"/>
        <v>0.9906046113943926</v>
      </c>
      <c r="H46" s="24">
        <f t="shared" si="13"/>
        <v>5.929186200765777</v>
      </c>
      <c r="I46" s="24">
        <f t="shared" si="13"/>
        <v>-7.9056737209907766</v>
      </c>
      <c r="J46" s="24">
        <f t="shared" si="13"/>
        <v>1.9764875395546249</v>
      </c>
      <c r="K46" s="25">
        <f t="shared" si="8"/>
        <v>93</v>
      </c>
      <c r="L46" s="26">
        <f t="shared" si="4"/>
        <v>72.443596007499067</v>
      </c>
      <c r="M46" s="24">
        <f t="shared" si="10"/>
        <v>9.4828445423660816E-3</v>
      </c>
      <c r="N46" s="24">
        <f t="shared" si="11"/>
        <v>1.4535371128943098E-8</v>
      </c>
      <c r="O46" s="24">
        <f t="shared" si="12"/>
        <v>1.489170209367785E-8</v>
      </c>
      <c r="P46" s="24">
        <f t="shared" si="5"/>
        <v>0.98796348333705897</v>
      </c>
      <c r="Q46" s="27">
        <f t="shared" si="6"/>
        <v>-0.10518214626961465</v>
      </c>
    </row>
    <row r="47" spans="1:17" x14ac:dyDescent="0.25">
      <c r="D47" s="23">
        <f t="shared" si="13"/>
        <v>48000</v>
      </c>
      <c r="E47" s="24">
        <f t="shared" si="13"/>
        <v>2.9716181452974917</v>
      </c>
      <c r="F47" s="24">
        <f t="shared" si="13"/>
        <v>-3.9622227373622589</v>
      </c>
      <c r="G47" s="24">
        <f t="shared" si="13"/>
        <v>0.9906046113943926</v>
      </c>
      <c r="H47" s="24">
        <f t="shared" si="13"/>
        <v>5.929186200765777</v>
      </c>
      <c r="I47" s="24">
        <f t="shared" si="13"/>
        <v>-7.9056737209907766</v>
      </c>
      <c r="J47" s="24">
        <f t="shared" si="13"/>
        <v>1.9764875395546249</v>
      </c>
      <c r="K47" s="25">
        <f t="shared" si="8"/>
        <v>94</v>
      </c>
      <c r="L47" s="26">
        <f t="shared" si="4"/>
        <v>75.857757502918361</v>
      </c>
      <c r="M47" s="24">
        <f t="shared" si="10"/>
        <v>9.92975723704018E-3</v>
      </c>
      <c r="N47" s="24">
        <f t="shared" si="11"/>
        <v>1.4496519984419365E-8</v>
      </c>
      <c r="O47" s="24">
        <f t="shared" si="12"/>
        <v>1.5308894818488739E-8</v>
      </c>
      <c r="P47" s="24">
        <f t="shared" si="5"/>
        <v>0.97310557281186794</v>
      </c>
      <c r="Q47" s="27">
        <f t="shared" si="6"/>
        <v>-0.23680080609415327</v>
      </c>
    </row>
    <row r="48" spans="1:17" x14ac:dyDescent="0.25">
      <c r="D48" s="23">
        <f t="shared" si="13"/>
        <v>48000</v>
      </c>
      <c r="E48" s="24">
        <f t="shared" si="13"/>
        <v>2.9716181452974917</v>
      </c>
      <c r="F48" s="24">
        <f t="shared" si="13"/>
        <v>-3.9622227373622589</v>
      </c>
      <c r="G48" s="24">
        <f t="shared" si="13"/>
        <v>0.9906046113943926</v>
      </c>
      <c r="H48" s="24">
        <f t="shared" si="13"/>
        <v>5.929186200765777</v>
      </c>
      <c r="I48" s="24">
        <f t="shared" si="13"/>
        <v>-7.9056737209907766</v>
      </c>
      <c r="J48" s="24">
        <f t="shared" si="13"/>
        <v>1.9764875395546249</v>
      </c>
      <c r="K48" s="25">
        <f t="shared" si="8"/>
        <v>95</v>
      </c>
      <c r="L48" s="26">
        <f t="shared" si="4"/>
        <v>79.432823472428197</v>
      </c>
      <c r="M48" s="24">
        <f t="shared" si="10"/>
        <v>1.0397732278119805E-2</v>
      </c>
      <c r="N48" s="24">
        <f t="shared" si="11"/>
        <v>1.4539615178499332E-8</v>
      </c>
      <c r="O48" s="24">
        <f t="shared" si="12"/>
        <v>1.5937319464143229E-8</v>
      </c>
      <c r="P48" s="24">
        <f t="shared" si="5"/>
        <v>0.95514392325118636</v>
      </c>
      <c r="Q48" s="27">
        <f t="shared" si="6"/>
        <v>-0.39862366017076595</v>
      </c>
    </row>
    <row r="49" spans="4:17" x14ac:dyDescent="0.25">
      <c r="D49" s="23">
        <f t="shared" si="13"/>
        <v>48000</v>
      </c>
      <c r="E49" s="24">
        <f t="shared" si="13"/>
        <v>2.9716181452974917</v>
      </c>
      <c r="F49" s="24">
        <f t="shared" si="13"/>
        <v>-3.9622227373622589</v>
      </c>
      <c r="G49" s="24">
        <f t="shared" si="13"/>
        <v>0.9906046113943926</v>
      </c>
      <c r="H49" s="24">
        <f t="shared" si="13"/>
        <v>5.929186200765777</v>
      </c>
      <c r="I49" s="24">
        <f t="shared" si="13"/>
        <v>-7.9056737209907766</v>
      </c>
      <c r="J49" s="24">
        <f t="shared" si="13"/>
        <v>1.9764875395546249</v>
      </c>
      <c r="K49" s="25">
        <f t="shared" si="8"/>
        <v>96</v>
      </c>
      <c r="L49" s="26">
        <f t="shared" si="4"/>
        <v>83.176377110267126</v>
      </c>
      <c r="M49" s="24">
        <f t="shared" si="10"/>
        <v>1.0887762303409558E-2</v>
      </c>
      <c r="N49" s="24">
        <f t="shared" si="11"/>
        <v>1.4689897742670155E-8</v>
      </c>
      <c r="O49" s="24">
        <f t="shared" si="12"/>
        <v>1.68319380655646E-8</v>
      </c>
      <c r="P49" s="24">
        <f t="shared" si="5"/>
        <v>0.93420529412163678</v>
      </c>
      <c r="Q49" s="27">
        <f t="shared" si="6"/>
        <v>-0.59115351807243766</v>
      </c>
    </row>
    <row r="50" spans="4:17" x14ac:dyDescent="0.25">
      <c r="D50" s="23">
        <f t="shared" si="13"/>
        <v>48000</v>
      </c>
      <c r="E50" s="24">
        <f t="shared" si="13"/>
        <v>2.9716181452974917</v>
      </c>
      <c r="F50" s="24">
        <f t="shared" si="13"/>
        <v>-3.9622227373622589</v>
      </c>
      <c r="G50" s="24">
        <f t="shared" si="13"/>
        <v>0.9906046113943926</v>
      </c>
      <c r="H50" s="24">
        <f t="shared" si="13"/>
        <v>5.929186200765777</v>
      </c>
      <c r="I50" s="24">
        <f t="shared" si="13"/>
        <v>-7.9056737209907766</v>
      </c>
      <c r="J50" s="24">
        <f t="shared" si="13"/>
        <v>1.9764875395546249</v>
      </c>
      <c r="K50" s="25">
        <f t="shared" si="8"/>
        <v>97</v>
      </c>
      <c r="L50" s="26">
        <f t="shared" si="4"/>
        <v>87.096358995608071</v>
      </c>
      <c r="M50" s="24">
        <f t="shared" si="10"/>
        <v>1.1400886732292568E-2</v>
      </c>
      <c r="N50" s="24">
        <f t="shared" si="11"/>
        <v>1.4978545403998567E-8</v>
      </c>
      <c r="O50" s="24">
        <f t="shared" si="12"/>
        <v>1.8060010154030692E-8</v>
      </c>
      <c r="P50" s="24">
        <f t="shared" si="5"/>
        <v>0.91070102427709909</v>
      </c>
      <c r="Q50" s="27">
        <f t="shared" si="6"/>
        <v>-0.81248349934638808</v>
      </c>
    </row>
    <row r="51" spans="4:17" x14ac:dyDescent="0.25">
      <c r="D51" s="23">
        <f t="shared" si="13"/>
        <v>48000</v>
      </c>
      <c r="E51" s="24">
        <f t="shared" si="13"/>
        <v>2.9716181452974917</v>
      </c>
      <c r="F51" s="24">
        <f t="shared" si="13"/>
        <v>-3.9622227373622589</v>
      </c>
      <c r="G51" s="24">
        <f t="shared" si="13"/>
        <v>0.9906046113943926</v>
      </c>
      <c r="H51" s="24">
        <f t="shared" si="13"/>
        <v>5.929186200765777</v>
      </c>
      <c r="I51" s="24">
        <f t="shared" si="13"/>
        <v>-7.9056737209907766</v>
      </c>
      <c r="J51" s="24">
        <f t="shared" si="13"/>
        <v>1.9764875395546249</v>
      </c>
      <c r="K51" s="25">
        <f t="shared" si="8"/>
        <v>98</v>
      </c>
      <c r="L51" s="26">
        <f t="shared" si="4"/>
        <v>91.201083935590972</v>
      </c>
      <c r="M51" s="24">
        <f t="shared" si="10"/>
        <v>1.1938193970478279E-2</v>
      </c>
      <c r="N51" s="24">
        <f t="shared" si="11"/>
        <v>1.5443960887928654E-8</v>
      </c>
      <c r="O51" s="24">
        <f t="shared" si="12"/>
        <v>1.9703692455408373E-8</v>
      </c>
      <c r="P51" s="24">
        <f t="shared" si="5"/>
        <v>0.88533072493820908</v>
      </c>
      <c r="Q51" s="27">
        <f t="shared" si="6"/>
        <v>-1.0578892711350483</v>
      </c>
    </row>
    <row r="52" spans="4:17" x14ac:dyDescent="0.25">
      <c r="D52" s="23">
        <f t="shared" si="13"/>
        <v>48000</v>
      </c>
      <c r="E52" s="24">
        <f t="shared" si="13"/>
        <v>2.9716181452974917</v>
      </c>
      <c r="F52" s="24">
        <f t="shared" si="13"/>
        <v>-3.9622227373622589</v>
      </c>
      <c r="G52" s="24">
        <f t="shared" si="13"/>
        <v>0.9906046113943926</v>
      </c>
      <c r="H52" s="24">
        <f t="shared" si="13"/>
        <v>5.929186200765777</v>
      </c>
      <c r="I52" s="24">
        <f t="shared" si="13"/>
        <v>-7.9056737209907766</v>
      </c>
      <c r="J52" s="24">
        <f t="shared" si="13"/>
        <v>1.9764875395546249</v>
      </c>
      <c r="K52" s="25">
        <f t="shared" si="8"/>
        <v>99</v>
      </c>
      <c r="L52" s="26">
        <f t="shared" si="4"/>
        <v>95.499258602143655</v>
      </c>
      <c r="M52" s="24">
        <f t="shared" si="10"/>
        <v>1.2500823718656932E-2</v>
      </c>
      <c r="N52" s="24">
        <f t="shared" si="11"/>
        <v>1.6133319236111276E-8</v>
      </c>
      <c r="O52" s="24">
        <f t="shared" si="12"/>
        <v>2.1863178378822568E-8</v>
      </c>
      <c r="P52" s="24">
        <f t="shared" si="5"/>
        <v>0.85902383588735809</v>
      </c>
      <c r="Q52" s="27">
        <f t="shared" si="6"/>
        <v>-1.3198957070601223</v>
      </c>
    </row>
    <row r="53" spans="4:17" x14ac:dyDescent="0.25">
      <c r="D53" s="23">
        <f t="shared" si="13"/>
        <v>48000</v>
      </c>
      <c r="E53" s="24">
        <f t="shared" si="13"/>
        <v>2.9716181452974917</v>
      </c>
      <c r="F53" s="24">
        <f t="shared" si="13"/>
        <v>-3.9622227373622589</v>
      </c>
      <c r="G53" s="24">
        <f t="shared" si="13"/>
        <v>0.9906046113943926</v>
      </c>
      <c r="H53" s="24">
        <f t="shared" si="13"/>
        <v>5.929186200765777</v>
      </c>
      <c r="I53" s="24">
        <f t="shared" si="13"/>
        <v>-7.9056737209907766</v>
      </c>
      <c r="J53" s="24">
        <f t="shared" si="13"/>
        <v>1.9764875395546249</v>
      </c>
      <c r="K53" s="25">
        <f t="shared" si="8"/>
        <v>100</v>
      </c>
      <c r="L53" s="26">
        <f t="shared" si="4"/>
        <v>100</v>
      </c>
      <c r="M53" s="24">
        <f t="shared" si="10"/>
        <v>1.3089969389957472E-2</v>
      </c>
      <c r="N53" s="24">
        <f t="shared" si="11"/>
        <v>1.7104437088910629E-8</v>
      </c>
      <c r="O53" s="24">
        <f t="shared" si="12"/>
        <v>2.4660483655125631E-8</v>
      </c>
      <c r="P53" s="24">
        <f t="shared" si="5"/>
        <v>0.83282470188529034</v>
      </c>
      <c r="Q53" s="27">
        <f t="shared" si="6"/>
        <v>-1.5889280394658702</v>
      </c>
    </row>
    <row r="54" spans="4:17" x14ac:dyDescent="0.25">
      <c r="D54" s="23">
        <f t="shared" si="13"/>
        <v>48000</v>
      </c>
      <c r="E54" s="24">
        <f t="shared" si="13"/>
        <v>2.9716181452974917</v>
      </c>
      <c r="F54" s="24">
        <f t="shared" si="13"/>
        <v>-3.9622227373622589</v>
      </c>
      <c r="G54" s="24">
        <f t="shared" si="13"/>
        <v>0.9906046113943926</v>
      </c>
      <c r="H54" s="24">
        <f t="shared" si="13"/>
        <v>5.929186200765777</v>
      </c>
      <c r="I54" s="24">
        <f t="shared" si="13"/>
        <v>-7.9056737209907766</v>
      </c>
      <c r="J54" s="24">
        <f t="shared" si="13"/>
        <v>1.9764875395546249</v>
      </c>
      <c r="K54" s="25">
        <f t="shared" si="8"/>
        <v>101</v>
      </c>
      <c r="L54" s="26">
        <f t="shared" si="4"/>
        <v>104.71285480508998</v>
      </c>
      <c r="M54" s="24">
        <f t="shared" si="10"/>
        <v>1.3706880641336889E-2</v>
      </c>
      <c r="N54" s="24">
        <f t="shared" si="11"/>
        <v>1.8428034209705402E-8</v>
      </c>
      <c r="O54" s="24">
        <f t="shared" si="12"/>
        <v>2.824400735512711E-8</v>
      </c>
      <c r="P54" s="24">
        <f t="shared" si="5"/>
        <v>0.80774884732433294</v>
      </c>
      <c r="Q54" s="27">
        <f t="shared" si="6"/>
        <v>-1.8544730611562605</v>
      </c>
    </row>
    <row r="55" spans="4:17" x14ac:dyDescent="0.25">
      <c r="D55" s="23">
        <f t="shared" si="13"/>
        <v>48000</v>
      </c>
      <c r="E55" s="24">
        <f t="shared" si="13"/>
        <v>2.9716181452974917</v>
      </c>
      <c r="F55" s="24">
        <f t="shared" si="13"/>
        <v>-3.9622227373622589</v>
      </c>
      <c r="G55" s="24">
        <f t="shared" si="13"/>
        <v>0.9906046113943926</v>
      </c>
      <c r="H55" s="24">
        <f t="shared" si="13"/>
        <v>5.929186200765777</v>
      </c>
      <c r="I55" s="24">
        <f t="shared" si="13"/>
        <v>-7.9056737209907766</v>
      </c>
      <c r="J55" s="24">
        <f t="shared" si="13"/>
        <v>1.9764875395546249</v>
      </c>
      <c r="K55" s="25">
        <f t="shared" si="8"/>
        <v>102</v>
      </c>
      <c r="L55" s="26">
        <f t="shared" si="4"/>
        <v>109.64781961431861</v>
      </c>
      <c r="M55" s="24">
        <f t="shared" si="10"/>
        <v>1.435286602427009E-2</v>
      </c>
      <c r="N55" s="24">
        <f t="shared" si="11"/>
        <v>2.0190458083213514E-8</v>
      </c>
      <c r="O55" s="24">
        <f t="shared" si="12"/>
        <v>3.2794033266725364E-8</v>
      </c>
      <c r="P55" s="24">
        <f t="shared" si="5"/>
        <v>0.78464944110923307</v>
      </c>
      <c r="Q55" s="27">
        <f t="shared" si="6"/>
        <v>-2.1064866051282625</v>
      </c>
    </row>
    <row r="56" spans="4:17" x14ac:dyDescent="0.25">
      <c r="D56" s="23">
        <f t="shared" si="13"/>
        <v>48000</v>
      </c>
      <c r="E56" s="24">
        <f t="shared" si="13"/>
        <v>2.9716181452974917</v>
      </c>
      <c r="F56" s="24">
        <f t="shared" si="13"/>
        <v>-3.9622227373622589</v>
      </c>
      <c r="G56" s="24">
        <f t="shared" si="13"/>
        <v>0.9906046113943926</v>
      </c>
      <c r="H56" s="24">
        <f t="shared" si="13"/>
        <v>5.929186200765777</v>
      </c>
      <c r="I56" s="24">
        <f t="shared" si="13"/>
        <v>-7.9056737209907766</v>
      </c>
      <c r="J56" s="24">
        <f t="shared" si="13"/>
        <v>1.9764875395546249</v>
      </c>
      <c r="K56" s="25">
        <f t="shared" si="8"/>
        <v>103</v>
      </c>
      <c r="L56" s="26">
        <f t="shared" si="4"/>
        <v>114.81536214968835</v>
      </c>
      <c r="M56" s="24">
        <f t="shared" si="10"/>
        <v>1.5029295760363022E-2</v>
      </c>
      <c r="N56" s="24">
        <f t="shared" si="11"/>
        <v>2.2496972840180263E-8</v>
      </c>
      <c r="O56" s="24">
        <f t="shared" si="12"/>
        <v>3.8529362145212076E-8</v>
      </c>
      <c r="P56" s="24">
        <f t="shared" si="5"/>
        <v>0.76412803252970218</v>
      </c>
      <c r="Q56" s="27">
        <f t="shared" si="6"/>
        <v>-2.3366773530260248</v>
      </c>
    </row>
    <row r="57" spans="4:17" x14ac:dyDescent="0.25">
      <c r="D57" s="23">
        <f t="shared" si="13"/>
        <v>48000</v>
      </c>
      <c r="E57" s="24">
        <f t="shared" si="13"/>
        <v>2.9716181452974917</v>
      </c>
      <c r="F57" s="24">
        <f t="shared" si="13"/>
        <v>-3.9622227373622589</v>
      </c>
      <c r="G57" s="24">
        <f t="shared" si="13"/>
        <v>0.9906046113943926</v>
      </c>
      <c r="H57" s="24">
        <f t="shared" si="13"/>
        <v>5.929186200765777</v>
      </c>
      <c r="I57" s="24">
        <f t="shared" si="13"/>
        <v>-7.9056737209907766</v>
      </c>
      <c r="J57" s="24">
        <f t="shared" si="13"/>
        <v>1.9764875395546249</v>
      </c>
      <c r="K57" s="25">
        <f t="shared" si="8"/>
        <v>104</v>
      </c>
      <c r="L57" s="26">
        <f t="shared" si="4"/>
        <v>120.22644346174135</v>
      </c>
      <c r="M57" s="24">
        <f t="shared" si="10"/>
        <v>1.573760464777647E-2</v>
      </c>
      <c r="N57" s="24">
        <f t="shared" si="11"/>
        <v>2.5475725085044587E-8</v>
      </c>
      <c r="O57" s="24">
        <f t="shared" si="12"/>
        <v>4.5715295327042327E-8</v>
      </c>
      <c r="P57" s="24">
        <f t="shared" si="5"/>
        <v>0.74650464083623103</v>
      </c>
      <c r="Q57" s="27">
        <f t="shared" si="6"/>
        <v>-2.5393497605660773</v>
      </c>
    </row>
    <row r="58" spans="4:17" x14ac:dyDescent="0.25">
      <c r="D58" s="23">
        <f t="shared" si="13"/>
        <v>48000</v>
      </c>
      <c r="E58" s="24">
        <f t="shared" si="13"/>
        <v>2.9716181452974917</v>
      </c>
      <c r="F58" s="24">
        <f t="shared" si="13"/>
        <v>-3.9622227373622589</v>
      </c>
      <c r="G58" s="24">
        <f t="shared" si="13"/>
        <v>0.9906046113943926</v>
      </c>
      <c r="H58" s="24">
        <f t="shared" si="13"/>
        <v>5.929186200765777</v>
      </c>
      <c r="I58" s="24">
        <f t="shared" si="13"/>
        <v>-7.9056737209907766</v>
      </c>
      <c r="J58" s="24">
        <f t="shared" si="13"/>
        <v>1.9764875395546249</v>
      </c>
      <c r="K58" s="25">
        <f t="shared" si="8"/>
        <v>105</v>
      </c>
      <c r="L58" s="26">
        <f t="shared" si="4"/>
        <v>125.89254117941677</v>
      </c>
      <c r="M58" s="24">
        <f t="shared" si="10"/>
        <v>1.6479295104625258E-2</v>
      </c>
      <c r="N58" s="24">
        <f t="shared" si="11"/>
        <v>2.9282525071394616E-8</v>
      </c>
      <c r="O58" s="24">
        <f t="shared" si="12"/>
        <v>5.4673258587101259E-8</v>
      </c>
      <c r="P58" s="24">
        <f t="shared" si="5"/>
        <v>0.7318410775073112</v>
      </c>
      <c r="Q58" s="27">
        <f t="shared" si="6"/>
        <v>-2.7116643530121944</v>
      </c>
    </row>
    <row r="59" spans="4:17" x14ac:dyDescent="0.25">
      <c r="D59" s="23">
        <f t="shared" si="13"/>
        <v>48000</v>
      </c>
      <c r="E59" s="24">
        <f t="shared" si="13"/>
        <v>2.9716181452974917</v>
      </c>
      <c r="F59" s="24">
        <f t="shared" si="13"/>
        <v>-3.9622227373622589</v>
      </c>
      <c r="G59" s="24">
        <f t="shared" si="13"/>
        <v>0.9906046113943926</v>
      </c>
      <c r="H59" s="24">
        <f t="shared" si="13"/>
        <v>5.929186200765777</v>
      </c>
      <c r="I59" s="24">
        <f t="shared" si="13"/>
        <v>-7.9056737209907766</v>
      </c>
      <c r="J59" s="24">
        <f t="shared" si="13"/>
        <v>1.9764875395546249</v>
      </c>
      <c r="K59" s="25">
        <f t="shared" si="8"/>
        <v>106</v>
      </c>
      <c r="L59" s="26">
        <f t="shared" si="4"/>
        <v>131.82567385564084</v>
      </c>
      <c r="M59" s="24">
        <f t="shared" si="10"/>
        <v>1.7255940355808554E-2</v>
      </c>
      <c r="N59" s="24">
        <f t="shared" si="11"/>
        <v>3.4106610535822313E-8</v>
      </c>
      <c r="O59" s="24">
        <f t="shared" si="12"/>
        <v>6.5792388870278273E-8</v>
      </c>
      <c r="P59" s="24">
        <f t="shared" si="5"/>
        <v>0.71999827049896448</v>
      </c>
      <c r="Q59" s="27">
        <f t="shared" si="6"/>
        <v>-2.8533709356429164</v>
      </c>
    </row>
    <row r="60" spans="4:17" x14ac:dyDescent="0.25">
      <c r="D60" s="23">
        <f t="shared" si="13"/>
        <v>48000</v>
      </c>
      <c r="E60" s="24">
        <f t="shared" si="13"/>
        <v>2.9716181452974917</v>
      </c>
      <c r="F60" s="24">
        <f t="shared" si="13"/>
        <v>-3.9622227373622589</v>
      </c>
      <c r="G60" s="24">
        <f t="shared" si="13"/>
        <v>0.9906046113943926</v>
      </c>
      <c r="H60" s="24">
        <f t="shared" si="13"/>
        <v>5.929186200765777</v>
      </c>
      <c r="I60" s="24">
        <f t="shared" si="13"/>
        <v>-7.9056737209907766</v>
      </c>
      <c r="J60" s="24">
        <f t="shared" si="13"/>
        <v>1.9764875395546249</v>
      </c>
      <c r="K60" s="25">
        <f t="shared" si="8"/>
        <v>107</v>
      </c>
      <c r="L60" s="26">
        <f t="shared" si="4"/>
        <v>138.0384264602886</v>
      </c>
      <c r="M60" s="24">
        <f t="shared" si="10"/>
        <v>1.8069187770030734E-2</v>
      </c>
      <c r="N60" s="24">
        <f t="shared" si="11"/>
        <v>4.0177591142942504E-8</v>
      </c>
      <c r="O60" s="24">
        <f t="shared" si="12"/>
        <v>7.9543495123957086E-8</v>
      </c>
      <c r="P60" s="24">
        <f t="shared" si="5"/>
        <v>0.7107053955538537</v>
      </c>
      <c r="Q60" s="27">
        <f t="shared" si="6"/>
        <v>-2.9662077491120336</v>
      </c>
    </row>
    <row r="61" spans="4:17" x14ac:dyDescent="0.25">
      <c r="D61" s="23">
        <f t="shared" si="13"/>
        <v>48000</v>
      </c>
      <c r="E61" s="24">
        <f t="shared" si="13"/>
        <v>2.9716181452974917</v>
      </c>
      <c r="F61" s="24">
        <f t="shared" si="13"/>
        <v>-3.9622227373622589</v>
      </c>
      <c r="G61" s="24">
        <f t="shared" si="13"/>
        <v>0.9906046113943926</v>
      </c>
      <c r="H61" s="24">
        <f t="shared" si="13"/>
        <v>5.929186200765777</v>
      </c>
      <c r="I61" s="24">
        <f t="shared" si="13"/>
        <v>-7.9056737209907766</v>
      </c>
      <c r="J61" s="24">
        <f t="shared" si="13"/>
        <v>1.9764875395546249</v>
      </c>
      <c r="K61" s="25">
        <f t="shared" si="8"/>
        <v>108</v>
      </c>
      <c r="L61" s="26">
        <f t="shared" si="4"/>
        <v>144.54397707459285</v>
      </c>
      <c r="M61" s="24">
        <f t="shared" si="10"/>
        <v>1.8920762354091351E-2</v>
      </c>
      <c r="N61" s="24">
        <f t="shared" si="11"/>
        <v>4.7773816791440993E-8</v>
      </c>
      <c r="O61" s="24">
        <f t="shared" si="12"/>
        <v>9.6495849977173975E-8</v>
      </c>
      <c r="P61" s="24">
        <f t="shared" si="5"/>
        <v>0.70362401209115488</v>
      </c>
      <c r="Q61" s="27">
        <f t="shared" si="6"/>
        <v>-3.0531869618712459</v>
      </c>
    </row>
    <row r="62" spans="4:17" x14ac:dyDescent="0.25">
      <c r="D62" s="23">
        <f t="shared" si="13"/>
        <v>48000</v>
      </c>
      <c r="E62" s="24">
        <f t="shared" si="13"/>
        <v>2.9716181452974917</v>
      </c>
      <c r="F62" s="24">
        <f t="shared" si="13"/>
        <v>-3.9622227373622589</v>
      </c>
      <c r="G62" s="24">
        <f t="shared" si="13"/>
        <v>0.9906046113943926</v>
      </c>
      <c r="H62" s="24">
        <f t="shared" si="13"/>
        <v>5.929186200765777</v>
      </c>
      <c r="I62" s="24">
        <f t="shared" si="13"/>
        <v>-7.9056737209907766</v>
      </c>
      <c r="J62" s="24">
        <f t="shared" si="13"/>
        <v>1.9764875395546249</v>
      </c>
      <c r="K62" s="25">
        <f t="shared" si="8"/>
        <v>109</v>
      </c>
      <c r="L62" s="26">
        <f t="shared" si="4"/>
        <v>151.3561248436209</v>
      </c>
      <c r="M62" s="24">
        <f t="shared" si="10"/>
        <v>1.9812470411855791E-2</v>
      </c>
      <c r="N62" s="24">
        <f t="shared" si="11"/>
        <v>5.72324558856252E-8</v>
      </c>
      <c r="O62" s="24">
        <f t="shared" si="12"/>
        <v>1.173374293284013E-7</v>
      </c>
      <c r="P62" s="24">
        <f t="shared" si="5"/>
        <v>0.6983978704423226</v>
      </c>
      <c r="Q62" s="27">
        <f t="shared" si="6"/>
        <v>-3.1179418710599922</v>
      </c>
    </row>
    <row r="63" spans="4:17" x14ac:dyDescent="0.25">
      <c r="D63" s="23">
        <f t="shared" si="13"/>
        <v>48000</v>
      </c>
      <c r="E63" s="24">
        <f t="shared" si="13"/>
        <v>2.9716181452974917</v>
      </c>
      <c r="F63" s="24">
        <f t="shared" si="13"/>
        <v>-3.9622227373622589</v>
      </c>
      <c r="G63" s="24">
        <f t="shared" si="13"/>
        <v>0.9906046113943926</v>
      </c>
      <c r="H63" s="24">
        <f t="shared" si="13"/>
        <v>5.929186200765777</v>
      </c>
      <c r="I63" s="24">
        <f t="shared" si="13"/>
        <v>-7.9056737209907766</v>
      </c>
      <c r="J63" s="24">
        <f t="shared" si="13"/>
        <v>1.9764875395546249</v>
      </c>
      <c r="K63" s="25">
        <f t="shared" si="8"/>
        <v>110</v>
      </c>
      <c r="L63" s="26">
        <f t="shared" si="4"/>
        <v>158.48931924611153</v>
      </c>
      <c r="M63" s="24">
        <f t="shared" si="10"/>
        <v>2.0746203375667974E-2</v>
      </c>
      <c r="N63" s="24">
        <f t="shared" si="11"/>
        <v>6.8961633847841597E-8</v>
      </c>
      <c r="O63" s="24">
        <f t="shared" si="12"/>
        <v>1.4289925309718399E-7</v>
      </c>
      <c r="P63" s="24">
        <f t="shared" si="5"/>
        <v>0.69468639205791127</v>
      </c>
      <c r="Q63" s="27">
        <f t="shared" si="6"/>
        <v>-3.1642241653671253</v>
      </c>
    </row>
    <row r="64" spans="4:17" x14ac:dyDescent="0.25">
      <c r="D64" s="23">
        <f t="shared" si="13"/>
        <v>48000</v>
      </c>
      <c r="E64" s="24">
        <f t="shared" si="13"/>
        <v>2.9716181452974917</v>
      </c>
      <c r="F64" s="24">
        <f t="shared" si="13"/>
        <v>-3.9622227373622589</v>
      </c>
      <c r="G64" s="24">
        <f t="shared" si="13"/>
        <v>0.9906046113943926</v>
      </c>
      <c r="H64" s="24">
        <f t="shared" si="13"/>
        <v>5.929186200765777</v>
      </c>
      <c r="I64" s="24">
        <f t="shared" si="13"/>
        <v>-7.9056737209907766</v>
      </c>
      <c r="J64" s="24">
        <f t="shared" si="13"/>
        <v>1.9764875395546249</v>
      </c>
      <c r="K64" s="25">
        <f t="shared" si="8"/>
        <v>111</v>
      </c>
      <c r="L64" s="26">
        <f t="shared" si="4"/>
        <v>165.95869074375622</v>
      </c>
      <c r="M64" s="24">
        <f t="shared" si="10"/>
        <v>2.1723941818331871E-2</v>
      </c>
      <c r="N64" s="24">
        <f t="shared" si="11"/>
        <v>8.345504787232727E-8</v>
      </c>
      <c r="O64" s="24">
        <f t="shared" si="12"/>
        <v>1.7418469089314215E-7</v>
      </c>
      <c r="P64" s="24">
        <f t="shared" si="5"/>
        <v>0.69218361423634678</v>
      </c>
      <c r="Q64" s="27">
        <f t="shared" si="6"/>
        <v>-3.1955737157169208</v>
      </c>
    </row>
    <row r="65" spans="4:17" x14ac:dyDescent="0.25">
      <c r="D65" s="23">
        <f t="shared" si="13"/>
        <v>48000</v>
      </c>
      <c r="E65" s="24">
        <f t="shared" si="13"/>
        <v>2.9716181452974917</v>
      </c>
      <c r="F65" s="24">
        <f t="shared" si="13"/>
        <v>-3.9622227373622589</v>
      </c>
      <c r="G65" s="24">
        <f t="shared" si="13"/>
        <v>0.9906046113943926</v>
      </c>
      <c r="H65" s="24">
        <f t="shared" si="13"/>
        <v>5.929186200765777</v>
      </c>
      <c r="I65" s="24">
        <f t="shared" si="13"/>
        <v>-7.9056737209907766</v>
      </c>
      <c r="J65" s="24">
        <f t="shared" si="13"/>
        <v>1.9764875395546249</v>
      </c>
      <c r="K65" s="25">
        <f t="shared" si="8"/>
        <v>112</v>
      </c>
      <c r="L65" s="26">
        <f t="shared" si="4"/>
        <v>173.78008287493768</v>
      </c>
      <c r="M65" s="24">
        <f t="shared" si="10"/>
        <v>2.2747759654172067E-2</v>
      </c>
      <c r="N65" s="24">
        <f t="shared" si="11"/>
        <v>1.0130956895615384E-7</v>
      </c>
      <c r="O65" s="24">
        <f t="shared" si="12"/>
        <v>2.1240473491168643E-7</v>
      </c>
      <c r="P65" s="24">
        <f t="shared" si="5"/>
        <v>0.69062633821137143</v>
      </c>
      <c r="Q65" s="27">
        <f t="shared" si="6"/>
        <v>-3.2151372622234735</v>
      </c>
    </row>
    <row r="66" spans="4:17" x14ac:dyDescent="0.25">
      <c r="D66" s="23">
        <f t="shared" si="13"/>
        <v>48000</v>
      </c>
      <c r="E66" s="24">
        <f t="shared" si="13"/>
        <v>2.9716181452974917</v>
      </c>
      <c r="F66" s="24">
        <f t="shared" si="13"/>
        <v>-3.9622227373622589</v>
      </c>
      <c r="G66" s="24">
        <f t="shared" si="13"/>
        <v>0.9906046113943926</v>
      </c>
      <c r="H66" s="24">
        <f t="shared" si="13"/>
        <v>5.929186200765777</v>
      </c>
      <c r="I66" s="24">
        <f t="shared" si="13"/>
        <v>-7.9056737209907766</v>
      </c>
      <c r="J66" s="24">
        <f t="shared" si="13"/>
        <v>1.9764875395546249</v>
      </c>
      <c r="K66" s="25">
        <f t="shared" si="8"/>
        <v>113</v>
      </c>
      <c r="L66" s="26">
        <f t="shared" si="4"/>
        <v>181.9700858609983</v>
      </c>
      <c r="M66" s="24">
        <f t="shared" si="10"/>
        <v>2.3819828538084006E-2</v>
      </c>
      <c r="N66" s="24">
        <f t="shared" si="11"/>
        <v>1.2324642384431428E-7</v>
      </c>
      <c r="O66" s="24">
        <f t="shared" si="12"/>
        <v>2.5902043154779619E-7</v>
      </c>
      <c r="P66" s="24">
        <f t="shared" si="5"/>
        <v>0.68979517456428951</v>
      </c>
      <c r="Q66" s="27">
        <f t="shared" si="6"/>
        <v>-3.2255969609681507</v>
      </c>
    </row>
    <row r="67" spans="4:17" x14ac:dyDescent="0.25">
      <c r="D67" s="23">
        <f t="shared" si="13"/>
        <v>48000</v>
      </c>
      <c r="E67" s="24">
        <f t="shared" si="13"/>
        <v>2.9716181452974917</v>
      </c>
      <c r="F67" s="24">
        <f t="shared" si="13"/>
        <v>-3.9622227373622589</v>
      </c>
      <c r="G67" s="24">
        <f t="shared" si="13"/>
        <v>0.9906046113943926</v>
      </c>
      <c r="H67" s="24">
        <f t="shared" si="13"/>
        <v>5.929186200765777</v>
      </c>
      <c r="I67" s="24">
        <f t="shared" si="13"/>
        <v>-7.9056737209907766</v>
      </c>
      <c r="J67" s="24">
        <f t="shared" si="13"/>
        <v>1.9764875395546249</v>
      </c>
      <c r="K67" s="25">
        <f t="shared" si="8"/>
        <v>114</v>
      </c>
      <c r="L67" s="26">
        <f t="shared" si="4"/>
        <v>190.54607179632481</v>
      </c>
      <c r="M67" s="24">
        <f t="shared" ref="M67:M98" si="14" xml:space="preserve"> 2*PI()*L67/D67</f>
        <v>2.4942422471905302E-2</v>
      </c>
      <c r="N67" s="24">
        <f t="shared" ref="N67:N98" si="15">E67+F67*COS(M67)+G67*COS(2*M67)</f>
        <v>1.5013669185659495E-7</v>
      </c>
      <c r="O67" s="24">
        <f t="shared" ref="O67:O98" si="16">H67+I67*COS(M67) + J67*COS(2*M67)</f>
        <v>3.1579394788039394E-7</v>
      </c>
      <c r="P67" s="24">
        <f t="shared" si="5"/>
        <v>0.68951150938306438</v>
      </c>
      <c r="Q67" s="27">
        <f t="shared" si="6"/>
        <v>-3.2291696029653156</v>
      </c>
    </row>
    <row r="68" spans="4:17" x14ac:dyDescent="0.25">
      <c r="D68" s="23">
        <f t="shared" si="13"/>
        <v>48000</v>
      </c>
      <c r="E68" s="24">
        <f t="shared" si="13"/>
        <v>2.9716181452974917</v>
      </c>
      <c r="F68" s="24">
        <f t="shared" si="13"/>
        <v>-3.9622227373622589</v>
      </c>
      <c r="G68" s="24">
        <f t="shared" si="13"/>
        <v>0.9906046113943926</v>
      </c>
      <c r="H68" s="24">
        <f t="shared" si="13"/>
        <v>5.929186200765777</v>
      </c>
      <c r="I68" s="24">
        <f t="shared" si="13"/>
        <v>-7.9056737209907766</v>
      </c>
      <c r="J68" s="24">
        <f t="shared" si="13"/>
        <v>1.9764875395546249</v>
      </c>
      <c r="K68" s="25">
        <f t="shared" si="8"/>
        <v>115</v>
      </c>
      <c r="L68" s="26">
        <f t="shared" ref="L68:L131" si="17">10 ^ (K68/50)</f>
        <v>199.52623149688802</v>
      </c>
      <c r="M68" s="24">
        <f t="shared" si="14"/>
        <v>2.6117922627878324E-2</v>
      </c>
      <c r="N68" s="24">
        <f t="shared" si="15"/>
        <v>1.830319986684259E-7</v>
      </c>
      <c r="O68" s="24">
        <f t="shared" si="16"/>
        <v>3.8485000830590366E-7</v>
      </c>
      <c r="P68" s="24">
        <f t="shared" ref="P68:P131" si="18">SQRT(N68/O68)</f>
        <v>0.6896325648429521</v>
      </c>
      <c r="Q68" s="27">
        <f t="shared" ref="Q68:Q131" si="19">20*LOG(P68,10)</f>
        <v>-3.2276447813211946</v>
      </c>
    </row>
    <row r="69" spans="4:17" x14ac:dyDescent="0.25">
      <c r="D69" s="23">
        <f t="shared" si="13"/>
        <v>48000</v>
      </c>
      <c r="E69" s="24">
        <f t="shared" si="13"/>
        <v>2.9716181452974917</v>
      </c>
      <c r="F69" s="24">
        <f t="shared" si="13"/>
        <v>-3.9622227373622589</v>
      </c>
      <c r="G69" s="24">
        <f t="shared" si="13"/>
        <v>0.9906046113943926</v>
      </c>
      <c r="H69" s="24">
        <f t="shared" si="13"/>
        <v>5.929186200765777</v>
      </c>
      <c r="I69" s="24">
        <f t="shared" si="13"/>
        <v>-7.9056737209907766</v>
      </c>
      <c r="J69" s="24">
        <f t="shared" si="13"/>
        <v>1.9764875395546249</v>
      </c>
      <c r="K69" s="25">
        <f t="shared" si="8"/>
        <v>116</v>
      </c>
      <c r="L69" s="26">
        <f t="shared" si="17"/>
        <v>208.92961308540396</v>
      </c>
      <c r="M69" s="24">
        <f t="shared" si="14"/>
        <v>2.7348822399435955E-2</v>
      </c>
      <c r="N69" s="24">
        <f t="shared" si="15"/>
        <v>2.2320144088538996E-7</v>
      </c>
      <c r="O69" s="24">
        <f t="shared" si="16"/>
        <v>4.6874980141886624E-7</v>
      </c>
      <c r="P69" s="24">
        <f t="shared" si="18"/>
        <v>0.6900458503683099</v>
      </c>
      <c r="Q69" s="27">
        <f t="shared" si="19"/>
        <v>-3.2224410287219496</v>
      </c>
    </row>
    <row r="70" spans="4:17" x14ac:dyDescent="0.25">
      <c r="D70" s="23">
        <f t="shared" si="13"/>
        <v>48000</v>
      </c>
      <c r="E70" s="24">
        <f t="shared" si="13"/>
        <v>2.9716181452974917</v>
      </c>
      <c r="F70" s="24">
        <f t="shared" si="13"/>
        <v>-3.9622227373622589</v>
      </c>
      <c r="G70" s="24">
        <f t="shared" si="13"/>
        <v>0.9906046113943926</v>
      </c>
      <c r="H70" s="24">
        <f t="shared" si="13"/>
        <v>5.929186200765777</v>
      </c>
      <c r="I70" s="24">
        <f t="shared" si="13"/>
        <v>-7.9056737209907766</v>
      </c>
      <c r="J70" s="24">
        <f t="shared" si="13"/>
        <v>1.9764875395546249</v>
      </c>
      <c r="K70" s="25">
        <f t="shared" si="8"/>
        <v>117</v>
      </c>
      <c r="L70" s="26">
        <f t="shared" si="17"/>
        <v>218.77616239495524</v>
      </c>
      <c r="M70" s="24">
        <f t="shared" si="14"/>
        <v>2.8637732690023288E-2</v>
      </c>
      <c r="N70" s="24">
        <f t="shared" si="15"/>
        <v>2.7217602882601E-7</v>
      </c>
      <c r="O70" s="24">
        <f t="shared" si="16"/>
        <v>5.7057989066855441E-7</v>
      </c>
      <c r="P70" s="24">
        <f t="shared" si="18"/>
        <v>0.690663819258169</v>
      </c>
      <c r="Q70" s="27">
        <f t="shared" si="19"/>
        <v>-3.2146658822830281</v>
      </c>
    </row>
    <row r="71" spans="4:17" x14ac:dyDescent="0.25">
      <c r="D71" s="23">
        <f t="shared" si="13"/>
        <v>48000</v>
      </c>
      <c r="E71" s="24">
        <f t="shared" si="13"/>
        <v>2.9716181452974917</v>
      </c>
      <c r="F71" s="24">
        <f t="shared" si="13"/>
        <v>-3.9622227373622589</v>
      </c>
      <c r="G71" s="24">
        <f t="shared" si="13"/>
        <v>0.9906046113943926</v>
      </c>
      <c r="H71" s="24">
        <f t="shared" si="13"/>
        <v>5.929186200765777</v>
      </c>
      <c r="I71" s="24">
        <f t="shared" si="13"/>
        <v>-7.9056737209907766</v>
      </c>
      <c r="J71" s="24">
        <f t="shared" si="13"/>
        <v>1.9764875395546249</v>
      </c>
      <c r="K71" s="25">
        <f t="shared" ref="K71:K134" si="20">K70+1</f>
        <v>118</v>
      </c>
      <c r="L71" s="26">
        <f t="shared" si="17"/>
        <v>229.08676527677744</v>
      </c>
      <c r="M71" s="24">
        <f t="shared" si="14"/>
        <v>2.9987387451173887E-2</v>
      </c>
      <c r="N71" s="24">
        <f t="shared" si="15"/>
        <v>3.3180214908945516E-7</v>
      </c>
      <c r="O71" s="24">
        <f t="shared" si="16"/>
        <v>6.9405916192089023E-7</v>
      </c>
      <c r="P71" s="24">
        <f t="shared" si="18"/>
        <v>0.6914190667204716</v>
      </c>
      <c r="Q71" s="27">
        <f t="shared" si="19"/>
        <v>-3.2051729686140868</v>
      </c>
    </row>
    <row r="72" spans="4:17" x14ac:dyDescent="0.25">
      <c r="D72" s="23">
        <f t="shared" si="13"/>
        <v>48000</v>
      </c>
      <c r="E72" s="24">
        <f t="shared" si="13"/>
        <v>2.9716181452974917</v>
      </c>
      <c r="F72" s="24">
        <f t="shared" si="13"/>
        <v>-3.9622227373622589</v>
      </c>
      <c r="G72" s="24">
        <f t="shared" si="13"/>
        <v>0.9906046113943926</v>
      </c>
      <c r="H72" s="24">
        <f t="shared" si="13"/>
        <v>5.929186200765777</v>
      </c>
      <c r="I72" s="24">
        <f t="shared" si="13"/>
        <v>-7.9056737209907766</v>
      </c>
      <c r="J72" s="24">
        <f t="shared" si="13"/>
        <v>1.9764875395546249</v>
      </c>
      <c r="K72" s="25">
        <f t="shared" si="20"/>
        <v>119</v>
      </c>
      <c r="L72" s="26">
        <f t="shared" si="17"/>
        <v>239.88329190194912</v>
      </c>
      <c r="M72" s="24">
        <f t="shared" si="14"/>
        <v>3.1400649481587467E-2</v>
      </c>
      <c r="N72" s="24">
        <f t="shared" si="15"/>
        <v>4.0430588943429768E-7</v>
      </c>
      <c r="O72" s="24">
        <f t="shared" si="16"/>
        <v>8.4366746122555014E-7</v>
      </c>
      <c r="P72" s="24">
        <f t="shared" si="18"/>
        <v>0.69226023281972038</v>
      </c>
      <c r="Q72" s="27">
        <f t="shared" si="19"/>
        <v>-3.1946123180242623</v>
      </c>
    </row>
    <row r="73" spans="4:17" x14ac:dyDescent="0.25">
      <c r="D73" s="23">
        <f t="shared" si="13"/>
        <v>48000</v>
      </c>
      <c r="E73" s="24">
        <f t="shared" si="13"/>
        <v>2.9716181452974917</v>
      </c>
      <c r="F73" s="24">
        <f t="shared" si="13"/>
        <v>-3.9622227373622589</v>
      </c>
      <c r="G73" s="24">
        <f t="shared" si="13"/>
        <v>0.9906046113943926</v>
      </c>
      <c r="H73" s="24">
        <f t="shared" si="13"/>
        <v>5.929186200765777</v>
      </c>
      <c r="I73" s="24">
        <f t="shared" si="13"/>
        <v>-7.9056737209907766</v>
      </c>
      <c r="J73" s="24">
        <f t="shared" si="13"/>
        <v>1.9764875395546249</v>
      </c>
      <c r="K73" s="25">
        <f t="shared" si="20"/>
        <v>120</v>
      </c>
      <c r="L73" s="26">
        <f t="shared" si="17"/>
        <v>251.18864315095806</v>
      </c>
      <c r="M73" s="24">
        <f t="shared" si="14"/>
        <v>3.2880516499509911E-2</v>
      </c>
      <c r="N73" s="24">
        <f t="shared" si="15"/>
        <v>4.9237042265559694E-7</v>
      </c>
      <c r="O73" s="24">
        <f t="shared" si="16"/>
        <v>1.0248003132762307E-6</v>
      </c>
      <c r="P73" s="24">
        <f t="shared" si="18"/>
        <v>0.69314860486584551</v>
      </c>
      <c r="Q73" s="27">
        <f t="shared" si="19"/>
        <v>-3.1834729310102796</v>
      </c>
    </row>
    <row r="74" spans="4:17" x14ac:dyDescent="0.25">
      <c r="D74" s="23">
        <f t="shared" si="13"/>
        <v>48000</v>
      </c>
      <c r="E74" s="24">
        <f t="shared" si="13"/>
        <v>2.9716181452974917</v>
      </c>
      <c r="F74" s="24">
        <f t="shared" si="13"/>
        <v>-3.9622227373622589</v>
      </c>
      <c r="G74" s="24">
        <f t="shared" si="13"/>
        <v>0.9906046113943926</v>
      </c>
      <c r="H74" s="24">
        <f t="shared" si="13"/>
        <v>5.929186200765777</v>
      </c>
      <c r="I74" s="24">
        <f t="shared" si="13"/>
        <v>-7.9056737209907766</v>
      </c>
      <c r="J74" s="24">
        <f t="shared" si="13"/>
        <v>1.9764875395546249</v>
      </c>
      <c r="K74" s="25">
        <f t="shared" si="20"/>
        <v>121</v>
      </c>
      <c r="L74" s="26">
        <f t="shared" si="17"/>
        <v>263.02679918953817</v>
      </c>
      <c r="M74" s="24">
        <f t="shared" si="14"/>
        <v>3.4430127501295454E-2</v>
      </c>
      <c r="N74" s="24">
        <f t="shared" si="15"/>
        <v>5.9922908168807965E-7</v>
      </c>
      <c r="O74" s="24">
        <f t="shared" si="16"/>
        <v>1.2439549912368619E-6</v>
      </c>
      <c r="P74" s="24">
        <f t="shared" si="18"/>
        <v>0.69405535224720105</v>
      </c>
      <c r="Q74" s="27">
        <f t="shared" si="19"/>
        <v>-3.1721178468997415</v>
      </c>
    </row>
    <row r="75" spans="4:17" x14ac:dyDescent="0.25">
      <c r="D75" s="23">
        <f t="shared" si="13"/>
        <v>48000</v>
      </c>
      <c r="E75" s="24">
        <f t="shared" si="13"/>
        <v>2.9716181452974917</v>
      </c>
      <c r="F75" s="24">
        <f t="shared" si="13"/>
        <v>-3.9622227373622589</v>
      </c>
      <c r="G75" s="24">
        <f t="shared" si="13"/>
        <v>0.9906046113943926</v>
      </c>
      <c r="H75" s="24">
        <f t="shared" si="13"/>
        <v>5.929186200765777</v>
      </c>
      <c r="I75" s="24">
        <f t="shared" si="13"/>
        <v>-7.9056737209907766</v>
      </c>
      <c r="J75" s="24">
        <f t="shared" si="13"/>
        <v>1.9764875395546249</v>
      </c>
      <c r="K75" s="25">
        <f t="shared" si="20"/>
        <v>122</v>
      </c>
      <c r="L75" s="26">
        <f t="shared" si="17"/>
        <v>275.42287033381683</v>
      </c>
      <c r="M75" s="24">
        <f t="shared" si="14"/>
        <v>3.6052769419638885E-2</v>
      </c>
      <c r="N75" s="24">
        <f t="shared" si="15"/>
        <v>7.2877732604226253E-7</v>
      </c>
      <c r="O75" s="24">
        <f t="shared" si="16"/>
        <v>1.5089542979573878E-6</v>
      </c>
      <c r="P75" s="24">
        <f t="shared" si="18"/>
        <v>0.69495931899722319</v>
      </c>
      <c r="Q75" s="27">
        <f t="shared" si="19"/>
        <v>-3.1608123413522131</v>
      </c>
    </row>
    <row r="76" spans="4:17" x14ac:dyDescent="0.25">
      <c r="D76" s="23">
        <f t="shared" si="13"/>
        <v>48000</v>
      </c>
      <c r="E76" s="24">
        <f t="shared" si="13"/>
        <v>2.9716181452974917</v>
      </c>
      <c r="F76" s="24">
        <f t="shared" si="13"/>
        <v>-3.9622227373622589</v>
      </c>
      <c r="G76" s="24">
        <f t="shared" si="13"/>
        <v>0.9906046113943926</v>
      </c>
      <c r="H76" s="24">
        <f t="shared" si="13"/>
        <v>5.929186200765777</v>
      </c>
      <c r="I76" s="24">
        <f t="shared" si="13"/>
        <v>-7.9056737209907766</v>
      </c>
      <c r="J76" s="24">
        <f t="shared" si="13"/>
        <v>1.9764875395546249</v>
      </c>
      <c r="K76" s="25">
        <f t="shared" si="20"/>
        <v>123</v>
      </c>
      <c r="L76" s="26">
        <f t="shared" si="17"/>
        <v>288.40315031266073</v>
      </c>
      <c r="M76" s="24">
        <f t="shared" si="14"/>
        <v>3.7751884095600319E-2</v>
      </c>
      <c r="N76" s="24">
        <f t="shared" si="15"/>
        <v>8.8570739675830623E-7</v>
      </c>
      <c r="O76" s="24">
        <f t="shared" si="16"/>
        <v>1.8292156680477234E-6</v>
      </c>
      <c r="P76" s="24">
        <f t="shared" si="18"/>
        <v>0.69584526999665597</v>
      </c>
      <c r="Q76" s="27">
        <f t="shared" si="19"/>
        <v>-3.1497464105844299</v>
      </c>
    </row>
    <row r="77" spans="4:17" x14ac:dyDescent="0.25">
      <c r="D77" s="23">
        <f t="shared" si="13"/>
        <v>48000</v>
      </c>
      <c r="E77" s="24">
        <f t="shared" si="13"/>
        <v>2.9716181452974917</v>
      </c>
      <c r="F77" s="24">
        <f t="shared" si="13"/>
        <v>-3.9622227373622589</v>
      </c>
      <c r="G77" s="24">
        <f t="shared" si="13"/>
        <v>0.9906046113943926</v>
      </c>
      <c r="H77" s="24">
        <f t="shared" si="13"/>
        <v>5.929186200765777</v>
      </c>
      <c r="I77" s="24">
        <f t="shared" si="13"/>
        <v>-7.9056737209907766</v>
      </c>
      <c r="J77" s="24">
        <f t="shared" si="13"/>
        <v>1.9764875395546249</v>
      </c>
      <c r="K77" s="25">
        <f t="shared" si="20"/>
        <v>124</v>
      </c>
      <c r="L77" s="26">
        <f t="shared" si="17"/>
        <v>301.99517204020168</v>
      </c>
      <c r="M77" s="24">
        <f t="shared" si="14"/>
        <v>3.9531075579211802E-2</v>
      </c>
      <c r="N77" s="24">
        <f t="shared" si="15"/>
        <v>1.0756702690795095E-6</v>
      </c>
      <c r="O77" s="24">
        <f t="shared" si="16"/>
        <v>2.2160747634725197E-6</v>
      </c>
      <c r="P77" s="24">
        <f t="shared" si="18"/>
        <v>0.69670251542177974</v>
      </c>
      <c r="Q77" s="27">
        <f t="shared" si="19"/>
        <v>-3.1390524291298711</v>
      </c>
    </row>
    <row r="78" spans="4:17" x14ac:dyDescent="0.25">
      <c r="D78" s="23">
        <f t="shared" si="13"/>
        <v>48000</v>
      </c>
      <c r="E78" s="24">
        <f t="shared" si="13"/>
        <v>2.9716181452974917</v>
      </c>
      <c r="F78" s="24">
        <f t="shared" si="13"/>
        <v>-3.9622227373622589</v>
      </c>
      <c r="G78" s="24">
        <f t="shared" ref="D78:J114" si="21">G77</f>
        <v>0.9906046113943926</v>
      </c>
      <c r="H78" s="24">
        <f t="shared" si="21"/>
        <v>5.929186200765777</v>
      </c>
      <c r="I78" s="24">
        <f t="shared" si="21"/>
        <v>-7.9056737209907766</v>
      </c>
      <c r="J78" s="24">
        <f t="shared" si="21"/>
        <v>1.9764875395546249</v>
      </c>
      <c r="K78" s="25">
        <f t="shared" si="20"/>
        <v>125</v>
      </c>
      <c r="L78" s="26">
        <f t="shared" si="17"/>
        <v>316.22776601683825</v>
      </c>
      <c r="M78" s="24">
        <f t="shared" si="14"/>
        <v>4.139411777415046E-2</v>
      </c>
      <c r="N78" s="24">
        <f t="shared" si="15"/>
        <v>1.3054704148807161E-6</v>
      </c>
      <c r="O78" s="24">
        <f t="shared" si="16"/>
        <v>2.683174591400217E-6</v>
      </c>
      <c r="P78" s="24">
        <f t="shared" si="18"/>
        <v>0.69752383225188486</v>
      </c>
      <c r="Q78" s="27">
        <f t="shared" si="19"/>
        <v>-3.1288189857850646</v>
      </c>
    </row>
    <row r="79" spans="4:17" x14ac:dyDescent="0.25">
      <c r="D79" s="23">
        <f t="shared" si="21"/>
        <v>48000</v>
      </c>
      <c r="E79" s="24">
        <f t="shared" si="21"/>
        <v>2.9716181452974917</v>
      </c>
      <c r="F79" s="24">
        <f t="shared" si="21"/>
        <v>-3.9622227373622589</v>
      </c>
      <c r="G79" s="24">
        <f t="shared" si="21"/>
        <v>0.9906046113943926</v>
      </c>
      <c r="H79" s="24">
        <f t="shared" si="21"/>
        <v>5.929186200765777</v>
      </c>
      <c r="I79" s="24">
        <f t="shared" si="21"/>
        <v>-7.9056737209907766</v>
      </c>
      <c r="J79" s="24">
        <f t="shared" si="21"/>
        <v>1.9764875395546249</v>
      </c>
      <c r="K79" s="25">
        <f t="shared" si="20"/>
        <v>126</v>
      </c>
      <c r="L79" s="26">
        <f t="shared" si="17"/>
        <v>331.13112148259137</v>
      </c>
      <c r="M79" s="24">
        <f t="shared" si="14"/>
        <v>4.3344962442694104E-2</v>
      </c>
      <c r="N79" s="24">
        <f t="shared" si="15"/>
        <v>1.5833000143183895E-6</v>
      </c>
      <c r="O79" s="24">
        <f t="shared" si="16"/>
        <v>3.2469333643980747E-6</v>
      </c>
      <c r="P79" s="24">
        <f t="shared" si="18"/>
        <v>0.69830462734375431</v>
      </c>
      <c r="Q79" s="27">
        <f t="shared" si="19"/>
        <v>-3.1191016015912427</v>
      </c>
    </row>
    <row r="80" spans="4:17" x14ac:dyDescent="0.25">
      <c r="D80" s="23">
        <f t="shared" si="21"/>
        <v>48000</v>
      </c>
      <c r="E80" s="24">
        <f t="shared" si="21"/>
        <v>2.9716181452974917</v>
      </c>
      <c r="F80" s="24">
        <f t="shared" si="21"/>
        <v>-3.9622227373622589</v>
      </c>
      <c r="G80" s="24">
        <f t="shared" si="21"/>
        <v>0.9906046113943926</v>
      </c>
      <c r="H80" s="24">
        <f t="shared" si="21"/>
        <v>5.929186200765777</v>
      </c>
      <c r="I80" s="24">
        <f t="shared" si="21"/>
        <v>-7.9056737209907766</v>
      </c>
      <c r="J80" s="24">
        <f t="shared" si="21"/>
        <v>1.9764875395546249</v>
      </c>
      <c r="K80" s="25">
        <f t="shared" si="20"/>
        <v>127</v>
      </c>
      <c r="L80" s="26">
        <f t="shared" si="17"/>
        <v>346.73685045253183</v>
      </c>
      <c r="M80" s="24">
        <f t="shared" si="14"/>
        <v>4.538774758793903E-2</v>
      </c>
      <c r="N80" s="24">
        <f t="shared" si="15"/>
        <v>1.9190205914343395E-6</v>
      </c>
      <c r="O80" s="24">
        <f t="shared" si="16"/>
        <v>3.927107053547374E-6</v>
      </c>
      <c r="P80" s="24">
        <f t="shared" si="18"/>
        <v>0.69904228540930669</v>
      </c>
      <c r="Q80" s="27">
        <f t="shared" si="19"/>
        <v>-3.109931055487448</v>
      </c>
    </row>
    <row r="81" spans="4:17" x14ac:dyDescent="0.25">
      <c r="D81" s="23">
        <f t="shared" si="21"/>
        <v>48000</v>
      </c>
      <c r="E81" s="24">
        <f t="shared" si="21"/>
        <v>2.9716181452974917</v>
      </c>
      <c r="F81" s="24">
        <f t="shared" si="21"/>
        <v>-3.9622227373622589</v>
      </c>
      <c r="G81" s="24">
        <f t="shared" si="21"/>
        <v>0.9906046113943926</v>
      </c>
      <c r="H81" s="24">
        <f t="shared" si="21"/>
        <v>5.929186200765777</v>
      </c>
      <c r="I81" s="24">
        <f t="shared" si="21"/>
        <v>-7.9056737209907766</v>
      </c>
      <c r="J81" s="24">
        <f t="shared" si="21"/>
        <v>1.9764875395546249</v>
      </c>
      <c r="K81" s="25">
        <f t="shared" si="20"/>
        <v>128</v>
      </c>
      <c r="L81" s="26">
        <f t="shared" si="17"/>
        <v>363.07805477010152</v>
      </c>
      <c r="M81" s="24">
        <f t="shared" si="14"/>
        <v>4.7526806231059308E-2</v>
      </c>
      <c r="N81" s="24">
        <f t="shared" si="15"/>
        <v>2.3245016526063367E-6</v>
      </c>
      <c r="O81" s="24">
        <f t="shared" si="16"/>
        <v>4.747465725207789E-6</v>
      </c>
      <c r="P81" s="24">
        <f t="shared" si="18"/>
        <v>0.69973566581703694</v>
      </c>
      <c r="Q81" s="27">
        <f t="shared" si="19"/>
        <v>-3.1013197870773901</v>
      </c>
    </row>
    <row r="82" spans="4:17" x14ac:dyDescent="0.25">
      <c r="D82" s="23">
        <f t="shared" si="21"/>
        <v>48000</v>
      </c>
      <c r="E82" s="24">
        <f t="shared" si="21"/>
        <v>2.9716181452974917</v>
      </c>
      <c r="F82" s="24">
        <f t="shared" si="21"/>
        <v>-3.9622227373622589</v>
      </c>
      <c r="G82" s="24">
        <f t="shared" si="21"/>
        <v>0.9906046113943926</v>
      </c>
      <c r="H82" s="24">
        <f t="shared" si="21"/>
        <v>5.929186200765777</v>
      </c>
      <c r="I82" s="24">
        <f t="shared" si="21"/>
        <v>-7.9056737209907766</v>
      </c>
      <c r="J82" s="24">
        <f t="shared" si="21"/>
        <v>1.9764875395546249</v>
      </c>
      <c r="K82" s="25">
        <f t="shared" si="20"/>
        <v>129</v>
      </c>
      <c r="L82" s="26">
        <f t="shared" si="17"/>
        <v>380.18939632056163</v>
      </c>
      <c r="M82" s="24">
        <f t="shared" si="14"/>
        <v>4.9766675602225613E-2</v>
      </c>
      <c r="N82" s="24">
        <f t="shared" si="15"/>
        <v>2.814027863395907E-6</v>
      </c>
      <c r="O82" s="24">
        <f t="shared" si="16"/>
        <v>5.7366066934516624E-6</v>
      </c>
      <c r="P82" s="24">
        <f t="shared" si="18"/>
        <v>0.70038471406078673</v>
      </c>
      <c r="Q82" s="27">
        <f t="shared" si="19"/>
        <v>-3.0932668197756681</v>
      </c>
    </row>
    <row r="83" spans="4:17" x14ac:dyDescent="0.25">
      <c r="D83" s="23">
        <f t="shared" si="21"/>
        <v>48000</v>
      </c>
      <c r="E83" s="24">
        <f t="shared" si="21"/>
        <v>2.9716181452974917</v>
      </c>
      <c r="F83" s="24">
        <f t="shared" si="21"/>
        <v>-3.9622227373622589</v>
      </c>
      <c r="G83" s="24">
        <f t="shared" si="21"/>
        <v>0.9906046113943926</v>
      </c>
      <c r="H83" s="24">
        <f t="shared" si="21"/>
        <v>5.929186200765777</v>
      </c>
      <c r="I83" s="24">
        <f t="shared" si="21"/>
        <v>-7.9056737209907766</v>
      </c>
      <c r="J83" s="24">
        <f t="shared" si="21"/>
        <v>1.9764875395546249</v>
      </c>
      <c r="K83" s="25">
        <f t="shared" si="20"/>
        <v>130</v>
      </c>
      <c r="L83" s="26">
        <f t="shared" si="17"/>
        <v>398.10717055349761</v>
      </c>
      <c r="M83" s="24">
        <f t="shared" si="14"/>
        <v>5.2112106764678617E-2</v>
      </c>
      <c r="N83" s="24">
        <f t="shared" si="15"/>
        <v>3.4047885862920069E-6</v>
      </c>
      <c r="O83" s="24">
        <f t="shared" si="16"/>
        <v>6.9289320729915005E-6</v>
      </c>
      <c r="P83" s="24">
        <f t="shared" si="18"/>
        <v>0.70099016260963998</v>
      </c>
      <c r="Q83" s="27">
        <f t="shared" si="19"/>
        <v>-3.0857615338002793</v>
      </c>
    </row>
    <row r="84" spans="4:17" x14ac:dyDescent="0.25">
      <c r="D84" s="23">
        <f t="shared" si="21"/>
        <v>48000</v>
      </c>
      <c r="E84" s="24">
        <f t="shared" si="21"/>
        <v>2.9716181452974917</v>
      </c>
      <c r="F84" s="24">
        <f t="shared" si="21"/>
        <v>-3.9622227373622589</v>
      </c>
      <c r="G84" s="24">
        <f t="shared" si="21"/>
        <v>0.9906046113943926</v>
      </c>
      <c r="H84" s="24">
        <f t="shared" si="21"/>
        <v>5.929186200765777</v>
      </c>
      <c r="I84" s="24">
        <f t="shared" si="21"/>
        <v>-7.9056737209907766</v>
      </c>
      <c r="J84" s="24">
        <f t="shared" si="21"/>
        <v>1.9764875395546249</v>
      </c>
      <c r="K84" s="25">
        <f t="shared" si="20"/>
        <v>131</v>
      </c>
      <c r="L84" s="26">
        <f t="shared" si="17"/>
        <v>416.86938347033572</v>
      </c>
      <c r="M84" s="24">
        <f t="shared" si="14"/>
        <v>5.4568074692371377E-2</v>
      </c>
      <c r="N84" s="24">
        <f t="shared" si="15"/>
        <v>4.1174664363596847E-6</v>
      </c>
      <c r="O84" s="24">
        <f t="shared" si="16"/>
        <v>8.3658239826700509E-6</v>
      </c>
      <c r="P84" s="24">
        <f t="shared" si="18"/>
        <v>0.70155330103394242</v>
      </c>
      <c r="Q84" s="27">
        <f t="shared" si="19"/>
        <v>-3.0787865507154959</v>
      </c>
    </row>
    <row r="85" spans="4:17" x14ac:dyDescent="0.25">
      <c r="D85" s="23">
        <f t="shared" si="21"/>
        <v>48000</v>
      </c>
      <c r="E85" s="24">
        <f t="shared" si="21"/>
        <v>2.9716181452974917</v>
      </c>
      <c r="F85" s="24">
        <f t="shared" si="21"/>
        <v>-3.9622227373622589</v>
      </c>
      <c r="G85" s="24">
        <f t="shared" si="21"/>
        <v>0.9906046113943926</v>
      </c>
      <c r="H85" s="24">
        <f t="shared" si="21"/>
        <v>5.929186200765777</v>
      </c>
      <c r="I85" s="24">
        <f t="shared" si="21"/>
        <v>-7.9056737209907766</v>
      </c>
      <c r="J85" s="24">
        <f t="shared" si="21"/>
        <v>1.9764875395546249</v>
      </c>
      <c r="K85" s="25">
        <f t="shared" si="20"/>
        <v>132</v>
      </c>
      <c r="L85" s="26">
        <f t="shared" si="17"/>
        <v>436.51583224016622</v>
      </c>
      <c r="M85" s="24">
        <f t="shared" si="14"/>
        <v>5.7139788822555868E-2</v>
      </c>
      <c r="N85" s="24">
        <f t="shared" si="15"/>
        <v>4.9769448287051432E-6</v>
      </c>
      <c r="O85" s="24">
        <f t="shared" si="16"/>
        <v>1.0097057231428508E-5</v>
      </c>
      <c r="P85" s="24">
        <f t="shared" si="18"/>
        <v>0.70207580124652924</v>
      </c>
      <c r="Q85" s="27">
        <f t="shared" si="19"/>
        <v>-3.0723199145013447</v>
      </c>
    </row>
    <row r="86" spans="4:17" x14ac:dyDescent="0.25">
      <c r="D86" s="23">
        <f t="shared" si="21"/>
        <v>48000</v>
      </c>
      <c r="E86" s="24">
        <f t="shared" si="21"/>
        <v>2.9716181452974917</v>
      </c>
      <c r="F86" s="24">
        <f t="shared" si="21"/>
        <v>-3.9622227373622589</v>
      </c>
      <c r="G86" s="24">
        <f t="shared" si="21"/>
        <v>0.9906046113943926</v>
      </c>
      <c r="H86" s="24">
        <f t="shared" si="21"/>
        <v>5.929186200765777</v>
      </c>
      <c r="I86" s="24">
        <f t="shared" si="21"/>
        <v>-7.9056737209907766</v>
      </c>
      <c r="J86" s="24">
        <f t="shared" si="21"/>
        <v>1.9764875395546249</v>
      </c>
      <c r="K86" s="25">
        <f t="shared" si="20"/>
        <v>133</v>
      </c>
      <c r="L86" s="26">
        <f t="shared" si="17"/>
        <v>457.0881896148756</v>
      </c>
      <c r="M86" s="24">
        <f t="shared" si="14"/>
        <v>5.9832704105697986E-2</v>
      </c>
      <c r="N86" s="24">
        <f t="shared" si="15"/>
        <v>6.0131585488676365E-6</v>
      </c>
      <c r="O86" s="24">
        <f t="shared" si="16"/>
        <v>1.2182497482360333E-5</v>
      </c>
      <c r="P86" s="24">
        <f t="shared" si="18"/>
        <v>0.70255958361157322</v>
      </c>
      <c r="Q86" s="27">
        <f t="shared" si="19"/>
        <v>-3.0663367526885805</v>
      </c>
    </row>
    <row r="87" spans="4:17" x14ac:dyDescent="0.25">
      <c r="D87" s="23">
        <f t="shared" si="21"/>
        <v>48000</v>
      </c>
      <c r="E87" s="24">
        <f t="shared" si="21"/>
        <v>2.9716181452974917</v>
      </c>
      <c r="F87" s="24">
        <f t="shared" si="21"/>
        <v>-3.9622227373622589</v>
      </c>
      <c r="G87" s="24">
        <f t="shared" si="21"/>
        <v>0.9906046113943926</v>
      </c>
      <c r="H87" s="24">
        <f t="shared" si="21"/>
        <v>5.929186200765777</v>
      </c>
      <c r="I87" s="24">
        <f t="shared" si="21"/>
        <v>-7.9056737209907766</v>
      </c>
      <c r="J87" s="24">
        <f t="shared" si="21"/>
        <v>1.9764875395546249</v>
      </c>
      <c r="K87" s="25">
        <f t="shared" si="20"/>
        <v>134</v>
      </c>
      <c r="L87" s="26">
        <f t="shared" si="17"/>
        <v>478.63009232263886</v>
      </c>
      <c r="M87" s="24">
        <f t="shared" si="14"/>
        <v>6.2652532576158618E-2</v>
      </c>
      <c r="N87" s="24">
        <f t="shared" si="15"/>
        <v>7.2621161943953183E-6</v>
      </c>
      <c r="O87" s="24">
        <f t="shared" si="16"/>
        <v>1.4694142430604629E-5</v>
      </c>
      <c r="P87" s="24">
        <f t="shared" si="18"/>
        <v>0.70300671623842548</v>
      </c>
      <c r="Q87" s="27">
        <f t="shared" si="19"/>
        <v>-3.0608105177726754</v>
      </c>
    </row>
    <row r="88" spans="4:17" x14ac:dyDescent="0.25">
      <c r="D88" s="23">
        <f t="shared" si="21"/>
        <v>48000</v>
      </c>
      <c r="E88" s="24">
        <f t="shared" si="21"/>
        <v>2.9716181452974917</v>
      </c>
      <c r="F88" s="24">
        <f t="shared" si="21"/>
        <v>-3.9622227373622589</v>
      </c>
      <c r="G88" s="24">
        <f t="shared" si="21"/>
        <v>0.9906046113943926</v>
      </c>
      <c r="H88" s="24">
        <f t="shared" si="21"/>
        <v>5.929186200765777</v>
      </c>
      <c r="I88" s="24">
        <f t="shared" si="21"/>
        <v>-7.9056737209907766</v>
      </c>
      <c r="J88" s="24">
        <f t="shared" si="21"/>
        <v>1.9764875395546249</v>
      </c>
      <c r="K88" s="25">
        <f t="shared" si="20"/>
        <v>135</v>
      </c>
      <c r="L88" s="26">
        <f t="shared" si="17"/>
        <v>501.18723362727269</v>
      </c>
      <c r="M88" s="24">
        <f t="shared" si="14"/>
        <v>6.5605255468184631E-2</v>
      </c>
      <c r="N88" s="24">
        <f t="shared" si="15"/>
        <v>8.7671291634228155E-6</v>
      </c>
      <c r="O88" s="24">
        <f t="shared" si="16"/>
        <v>1.7718575201719489E-5</v>
      </c>
      <c r="P88" s="24">
        <f t="shared" si="18"/>
        <v>0.70341933939487522</v>
      </c>
      <c r="Q88" s="27">
        <f t="shared" si="19"/>
        <v>-3.0557139123912447</v>
      </c>
    </row>
    <row r="89" spans="4:17" x14ac:dyDescent="0.25">
      <c r="D89" s="23">
        <f t="shared" si="21"/>
        <v>48000</v>
      </c>
      <c r="E89" s="24">
        <f t="shared" si="21"/>
        <v>2.9716181452974917</v>
      </c>
      <c r="F89" s="24">
        <f t="shared" si="21"/>
        <v>-3.9622227373622589</v>
      </c>
      <c r="G89" s="24">
        <f t="shared" si="21"/>
        <v>0.9906046113943926</v>
      </c>
      <c r="H89" s="24">
        <f t="shared" si="21"/>
        <v>5.929186200765777</v>
      </c>
      <c r="I89" s="24">
        <f t="shared" si="21"/>
        <v>-7.9056737209907766</v>
      </c>
      <c r="J89" s="24">
        <f t="shared" si="21"/>
        <v>1.9764875395546249</v>
      </c>
      <c r="K89" s="25">
        <f t="shared" si="20"/>
        <v>136</v>
      </c>
      <c r="L89" s="26">
        <f t="shared" si="17"/>
        <v>524.80746024977293</v>
      </c>
      <c r="M89" s="24">
        <f t="shared" si="14"/>
        <v>6.8697135902908504E-2</v>
      </c>
      <c r="N89" s="24">
        <f t="shared" si="15"/>
        <v>1.0580288832828799E-5</v>
      </c>
      <c r="O89" s="24">
        <f t="shared" si="16"/>
        <v>2.1359913076945958E-5</v>
      </c>
      <c r="P89" s="24">
        <f t="shared" si="18"/>
        <v>0.70379960920945006</v>
      </c>
      <c r="Q89" s="27">
        <f t="shared" si="19"/>
        <v>-3.0510195729272138</v>
      </c>
    </row>
    <row r="90" spans="4:17" x14ac:dyDescent="0.25">
      <c r="D90" s="23">
        <f t="shared" si="21"/>
        <v>48000</v>
      </c>
      <c r="E90" s="24">
        <f t="shared" si="21"/>
        <v>2.9716181452974917</v>
      </c>
      <c r="F90" s="24">
        <f t="shared" si="21"/>
        <v>-3.9622227373622589</v>
      </c>
      <c r="G90" s="24">
        <f t="shared" si="21"/>
        <v>0.9906046113943926</v>
      </c>
      <c r="H90" s="24">
        <f t="shared" si="21"/>
        <v>5.929186200765777</v>
      </c>
      <c r="I90" s="24">
        <f t="shared" si="21"/>
        <v>-7.9056737209907766</v>
      </c>
      <c r="J90" s="24">
        <f t="shared" si="21"/>
        <v>1.9764875395546249</v>
      </c>
      <c r="K90" s="25">
        <f t="shared" si="20"/>
        <v>137</v>
      </c>
      <c r="L90" s="26">
        <f t="shared" si="17"/>
        <v>549.54087385762534</v>
      </c>
      <c r="M90" s="24">
        <f t="shared" si="14"/>
        <v>7.1934732173267957E-2</v>
      </c>
      <c r="N90" s="24">
        <f t="shared" si="15"/>
        <v>1.2764241951290778E-5</v>
      </c>
      <c r="O90" s="24">
        <f t="shared" si="16"/>
        <v>2.5743351355966837E-5</v>
      </c>
      <c r="P90" s="24">
        <f t="shared" si="18"/>
        <v>0.70414965661006523</v>
      </c>
      <c r="Q90" s="27">
        <f t="shared" si="19"/>
        <v>-3.0467005633914375</v>
      </c>
    </row>
    <row r="91" spans="4:17" x14ac:dyDescent="0.25">
      <c r="D91" s="23">
        <f t="shared" si="21"/>
        <v>48000</v>
      </c>
      <c r="E91" s="24">
        <f t="shared" si="21"/>
        <v>2.9716181452974917</v>
      </c>
      <c r="F91" s="24">
        <f t="shared" si="21"/>
        <v>-3.9622227373622589</v>
      </c>
      <c r="G91" s="24">
        <f t="shared" si="21"/>
        <v>0.9906046113943926</v>
      </c>
      <c r="H91" s="24">
        <f t="shared" si="21"/>
        <v>5.929186200765777</v>
      </c>
      <c r="I91" s="24">
        <f t="shared" si="21"/>
        <v>-7.9056737209907766</v>
      </c>
      <c r="J91" s="24">
        <f t="shared" si="21"/>
        <v>1.9764875395546249</v>
      </c>
      <c r="K91" s="25">
        <f t="shared" si="20"/>
        <v>138</v>
      </c>
      <c r="L91" s="26">
        <f t="shared" si="17"/>
        <v>575.43993733715706</v>
      </c>
      <c r="M91" s="24">
        <f t="shared" si="14"/>
        <v>7.5324911655024307E-2</v>
      </c>
      <c r="N91" s="24">
        <f t="shared" si="15"/>
        <v>1.5394324330952891E-5</v>
      </c>
      <c r="O91" s="24">
        <f t="shared" si="16"/>
        <v>3.10194222483684E-5</v>
      </c>
      <c r="P91" s="24">
        <f t="shared" si="18"/>
        <v>0.70447155793488869</v>
      </c>
      <c r="Q91" s="27">
        <f t="shared" si="19"/>
        <v>-3.0427307247981177</v>
      </c>
    </row>
    <row r="92" spans="4:17" x14ac:dyDescent="0.25">
      <c r="D92" s="23">
        <f t="shared" si="21"/>
        <v>48000</v>
      </c>
      <c r="E92" s="24">
        <f t="shared" si="21"/>
        <v>2.9716181452974917</v>
      </c>
      <c r="F92" s="24">
        <f t="shared" si="21"/>
        <v>-3.9622227373622589</v>
      </c>
      <c r="G92" s="24">
        <f t="shared" si="21"/>
        <v>0.9906046113943926</v>
      </c>
      <c r="H92" s="24">
        <f t="shared" si="21"/>
        <v>5.929186200765777</v>
      </c>
      <c r="I92" s="24">
        <f t="shared" si="21"/>
        <v>-7.9056737209907766</v>
      </c>
      <c r="J92" s="24">
        <f t="shared" si="21"/>
        <v>1.9764875395546249</v>
      </c>
      <c r="K92" s="25">
        <f t="shared" si="20"/>
        <v>139</v>
      </c>
      <c r="L92" s="26">
        <f t="shared" si="17"/>
        <v>602.55958607435775</v>
      </c>
      <c r="M92" s="24">
        <f t="shared" si="14"/>
        <v>7.8874865373387865E-2</v>
      </c>
      <c r="N92" s="24">
        <f t="shared" si="15"/>
        <v>1.856112498366258E-5</v>
      </c>
      <c r="O92" s="24">
        <f t="shared" si="16"/>
        <v>3.7369112782625891E-5</v>
      </c>
      <c r="P92" s="24">
        <f t="shared" si="18"/>
        <v>0.70476731417906646</v>
      </c>
      <c r="Q92" s="27">
        <f t="shared" si="19"/>
        <v>-3.0390849182776671</v>
      </c>
    </row>
    <row r="93" spans="4:17" x14ac:dyDescent="0.25">
      <c r="D93" s="23">
        <f t="shared" si="21"/>
        <v>48000</v>
      </c>
      <c r="E93" s="24">
        <f t="shared" si="21"/>
        <v>2.9716181452974917</v>
      </c>
      <c r="F93" s="24">
        <f t="shared" si="21"/>
        <v>-3.9622227373622589</v>
      </c>
      <c r="G93" s="24">
        <f t="shared" si="21"/>
        <v>0.9906046113943926</v>
      </c>
      <c r="H93" s="24">
        <f t="shared" si="21"/>
        <v>5.929186200765777</v>
      </c>
      <c r="I93" s="24">
        <f t="shared" si="21"/>
        <v>-7.9056737209907766</v>
      </c>
      <c r="J93" s="24">
        <f t="shared" si="21"/>
        <v>1.9764875395546249</v>
      </c>
      <c r="K93" s="25">
        <f t="shared" si="20"/>
        <v>140</v>
      </c>
      <c r="L93" s="26">
        <f t="shared" si="17"/>
        <v>630.95734448019323</v>
      </c>
      <c r="M93" s="24">
        <f t="shared" si="14"/>
        <v>8.2592123256145816E-2</v>
      </c>
      <c r="N93" s="24">
        <f t="shared" si="15"/>
        <v>2.2373567351463564E-5</v>
      </c>
      <c r="O93" s="24">
        <f t="shared" si="16"/>
        <v>4.501001459034093E-5</v>
      </c>
      <c r="P93" s="24">
        <f t="shared" si="18"/>
        <v>0.70503883740586881</v>
      </c>
      <c r="Q93" s="27">
        <f t="shared" si="19"/>
        <v>-3.0357391805552361</v>
      </c>
    </row>
    <row r="94" spans="4:17" x14ac:dyDescent="0.25">
      <c r="D94" s="23">
        <f t="shared" si="21"/>
        <v>48000</v>
      </c>
      <c r="E94" s="24">
        <f t="shared" si="21"/>
        <v>2.9716181452974917</v>
      </c>
      <c r="F94" s="24">
        <f t="shared" si="21"/>
        <v>-3.9622227373622589</v>
      </c>
      <c r="G94" s="24">
        <f t="shared" si="21"/>
        <v>0.9906046113943926</v>
      </c>
      <c r="H94" s="24">
        <f t="shared" si="21"/>
        <v>5.929186200765777</v>
      </c>
      <c r="I94" s="24">
        <f t="shared" si="21"/>
        <v>-7.9056737209907766</v>
      </c>
      <c r="J94" s="24">
        <f t="shared" si="21"/>
        <v>1.9764875395546249</v>
      </c>
      <c r="K94" s="25">
        <f t="shared" si="20"/>
        <v>141</v>
      </c>
      <c r="L94" s="26">
        <f t="shared" si="17"/>
        <v>660.69344800759643</v>
      </c>
      <c r="M94" s="24">
        <f t="shared" si="14"/>
        <v>8.6484570105648945E-2</v>
      </c>
      <c r="N94" s="24">
        <f t="shared" si="15"/>
        <v>2.6962611644587575E-5</v>
      </c>
      <c r="O94" s="24">
        <f t="shared" si="16"/>
        <v>5.4203713158118561E-5</v>
      </c>
      <c r="P94" s="24">
        <f t="shared" si="18"/>
        <v>0.70528794209223289</v>
      </c>
      <c r="Q94" s="27">
        <f t="shared" si="19"/>
        <v>-3.0326708195653747</v>
      </c>
    </row>
    <row r="95" spans="4:17" x14ac:dyDescent="0.25">
      <c r="D95" s="23">
        <f t="shared" si="21"/>
        <v>48000</v>
      </c>
      <c r="E95" s="24">
        <f t="shared" si="21"/>
        <v>2.9716181452974917</v>
      </c>
      <c r="F95" s="24">
        <f t="shared" si="21"/>
        <v>-3.9622227373622589</v>
      </c>
      <c r="G95" s="24">
        <f t="shared" si="21"/>
        <v>0.9906046113943926</v>
      </c>
      <c r="H95" s="24">
        <f t="shared" si="21"/>
        <v>5.929186200765777</v>
      </c>
      <c r="I95" s="24">
        <f t="shared" si="21"/>
        <v>-7.9056737209907766</v>
      </c>
      <c r="J95" s="24">
        <f t="shared" si="21"/>
        <v>1.9764875395546249</v>
      </c>
      <c r="K95" s="25">
        <f t="shared" si="20"/>
        <v>142</v>
      </c>
      <c r="L95" s="26">
        <f t="shared" si="17"/>
        <v>691.83097091893671</v>
      </c>
      <c r="M95" s="24">
        <f t="shared" si="14"/>
        <v>9.0560462323534388E-2</v>
      </c>
      <c r="N95" s="24">
        <f t="shared" si="15"/>
        <v>3.2485703171603042E-5</v>
      </c>
      <c r="O95" s="24">
        <f t="shared" si="16"/>
        <v>6.5264665703335112E-5</v>
      </c>
      <c r="P95" s="24">
        <f t="shared" si="18"/>
        <v>0.70551634056820811</v>
      </c>
      <c r="Q95" s="27">
        <f t="shared" si="19"/>
        <v>-3.0298584606896082</v>
      </c>
    </row>
    <row r="96" spans="4:17" x14ac:dyDescent="0.25">
      <c r="D96" s="23">
        <f t="shared" si="21"/>
        <v>48000</v>
      </c>
      <c r="E96" s="24">
        <f t="shared" si="21"/>
        <v>2.9716181452974917</v>
      </c>
      <c r="F96" s="24">
        <f t="shared" si="21"/>
        <v>-3.9622227373622589</v>
      </c>
      <c r="G96" s="24">
        <f t="shared" si="21"/>
        <v>0.9906046113943926</v>
      </c>
      <c r="H96" s="24">
        <f t="shared" si="21"/>
        <v>5.929186200765777</v>
      </c>
      <c r="I96" s="24">
        <f t="shared" si="21"/>
        <v>-7.9056737209907766</v>
      </c>
      <c r="J96" s="24">
        <f t="shared" si="21"/>
        <v>1.9764875395546249</v>
      </c>
      <c r="K96" s="25">
        <f t="shared" si="20"/>
        <v>143</v>
      </c>
      <c r="L96" s="26">
        <f t="shared" si="17"/>
        <v>724.43596007499025</v>
      </c>
      <c r="M96" s="24">
        <f t="shared" si="14"/>
        <v>9.4828445423660757E-2</v>
      </c>
      <c r="N96" s="24">
        <f t="shared" si="15"/>
        <v>3.9132116535278705E-5</v>
      </c>
      <c r="O96" s="24">
        <f t="shared" si="16"/>
        <v>7.8570866745009127E-5</v>
      </c>
      <c r="P96" s="24">
        <f t="shared" si="18"/>
        <v>0.70572564134088311</v>
      </c>
      <c r="Q96" s="27">
        <f t="shared" si="19"/>
        <v>-3.0272820585569473</v>
      </c>
    </row>
    <row r="97" spans="4:17" x14ac:dyDescent="0.25">
      <c r="D97" s="23">
        <f t="shared" si="21"/>
        <v>48000</v>
      </c>
      <c r="E97" s="24">
        <f t="shared" si="21"/>
        <v>2.9716181452974917</v>
      </c>
      <c r="F97" s="24">
        <f t="shared" si="21"/>
        <v>-3.9622227373622589</v>
      </c>
      <c r="G97" s="24">
        <f t="shared" si="21"/>
        <v>0.9906046113943926</v>
      </c>
      <c r="H97" s="24">
        <f t="shared" si="21"/>
        <v>5.929186200765777</v>
      </c>
      <c r="I97" s="24">
        <f t="shared" si="21"/>
        <v>-7.9056737209907766</v>
      </c>
      <c r="J97" s="24">
        <f t="shared" si="21"/>
        <v>1.9764875395546249</v>
      </c>
      <c r="K97" s="25">
        <f t="shared" si="20"/>
        <v>144</v>
      </c>
      <c r="L97" s="26">
        <f t="shared" si="17"/>
        <v>758.57757502918378</v>
      </c>
      <c r="M97" s="24">
        <f t="shared" si="14"/>
        <v>9.9297572370401821E-2</v>
      </c>
      <c r="N97" s="24">
        <f t="shared" si="15"/>
        <v>4.7129375585597266E-5</v>
      </c>
      <c r="O97" s="24">
        <f t="shared" si="16"/>
        <v>9.4576660316869621E-5</v>
      </c>
      <c r="P97" s="24">
        <f t="shared" si="18"/>
        <v>0.70591734958315211</v>
      </c>
      <c r="Q97" s="27">
        <f t="shared" si="19"/>
        <v>-3.0249228832470436</v>
      </c>
    </row>
    <row r="98" spans="4:17" x14ac:dyDescent="0.25">
      <c r="D98" s="23">
        <f t="shared" si="21"/>
        <v>48000</v>
      </c>
      <c r="E98" s="24">
        <f t="shared" si="21"/>
        <v>2.9716181452974917</v>
      </c>
      <c r="F98" s="24">
        <f t="shared" si="21"/>
        <v>-3.9622227373622589</v>
      </c>
      <c r="G98" s="24">
        <f t="shared" si="21"/>
        <v>0.9906046113943926</v>
      </c>
      <c r="H98" s="24">
        <f t="shared" si="21"/>
        <v>5.929186200765777</v>
      </c>
      <c r="I98" s="24">
        <f t="shared" si="21"/>
        <v>-7.9056737209907766</v>
      </c>
      <c r="J98" s="24">
        <f t="shared" si="21"/>
        <v>1.9764875395546249</v>
      </c>
      <c r="K98" s="25">
        <f t="shared" si="20"/>
        <v>145</v>
      </c>
      <c r="L98" s="26">
        <f t="shared" si="17"/>
        <v>794.32823472428208</v>
      </c>
      <c r="M98" s="24">
        <f t="shared" si="14"/>
        <v>0.10397732278119806</v>
      </c>
      <c r="N98" s="24">
        <f t="shared" si="15"/>
        <v>5.6750964944729532E-5</v>
      </c>
      <c r="O98" s="24">
        <f t="shared" si="16"/>
        <v>1.1382812943505627E-4</v>
      </c>
      <c r="P98" s="24">
        <f t="shared" si="18"/>
        <v>0.706092869250592</v>
      </c>
      <c r="Q98" s="27">
        <f t="shared" si="19"/>
        <v>-3.0227634874463472</v>
      </c>
    </row>
    <row r="99" spans="4:17" x14ac:dyDescent="0.25">
      <c r="D99" s="23">
        <f t="shared" si="21"/>
        <v>48000</v>
      </c>
      <c r="E99" s="24">
        <f t="shared" si="21"/>
        <v>2.9716181452974917</v>
      </c>
      <c r="F99" s="24">
        <f t="shared" si="21"/>
        <v>-3.9622227373622589</v>
      </c>
      <c r="G99" s="24">
        <f t="shared" si="21"/>
        <v>0.9906046113943926</v>
      </c>
      <c r="H99" s="24">
        <f t="shared" si="21"/>
        <v>5.929186200765777</v>
      </c>
      <c r="I99" s="24">
        <f t="shared" si="21"/>
        <v>-7.9056737209907766</v>
      </c>
      <c r="J99" s="24">
        <f t="shared" si="21"/>
        <v>1.9764875395546249</v>
      </c>
      <c r="K99" s="25">
        <f t="shared" si="20"/>
        <v>146</v>
      </c>
      <c r="L99" s="26">
        <f t="shared" si="17"/>
        <v>831.7637711026714</v>
      </c>
      <c r="M99" s="24">
        <f t="shared" ref="M99:M130" si="22" xml:space="preserve"> 2*PI()*L99/D99</f>
        <v>0.10887762303409562</v>
      </c>
      <c r="N99" s="24">
        <f t="shared" ref="N99:N130" si="23">E99+F99*COS(M99)+G99*COS(2*M99)</f>
        <v>6.8325592026852178E-5</v>
      </c>
      <c r="O99" s="24">
        <f t="shared" ref="O99:O130" si="24">H99+I99*COS(M99) + J99*COS(2*M99)</f>
        <v>1.3698157946362421E-4</v>
      </c>
      <c r="P99" s="24">
        <f t="shared" si="18"/>
        <v>0.70625350631596706</v>
      </c>
      <c r="Q99" s="27">
        <f t="shared" si="19"/>
        <v>-3.0207876607627733</v>
      </c>
    </row>
    <row r="100" spans="4:17" x14ac:dyDescent="0.25">
      <c r="D100" s="23">
        <f t="shared" si="21"/>
        <v>48000</v>
      </c>
      <c r="E100" s="24">
        <f t="shared" si="21"/>
        <v>2.9716181452974917</v>
      </c>
      <c r="F100" s="24">
        <f t="shared" si="21"/>
        <v>-3.9622227373622589</v>
      </c>
      <c r="G100" s="24">
        <f t="shared" si="21"/>
        <v>0.9906046113943926</v>
      </c>
      <c r="H100" s="24">
        <f t="shared" si="21"/>
        <v>5.929186200765777</v>
      </c>
      <c r="I100" s="24">
        <f t="shared" si="21"/>
        <v>-7.9056737209907766</v>
      </c>
      <c r="J100" s="24">
        <f t="shared" si="21"/>
        <v>1.9764875395546249</v>
      </c>
      <c r="K100" s="25">
        <f t="shared" si="20"/>
        <v>147</v>
      </c>
      <c r="L100" s="26">
        <f t="shared" si="17"/>
        <v>870.96358995608091</v>
      </c>
      <c r="M100" s="24">
        <f t="shared" si="22"/>
        <v>0.11400886732292569</v>
      </c>
      <c r="N100" s="24">
        <f t="shared" si="23"/>
        <v>8.2248310080412779E-5</v>
      </c>
      <c r="O100" s="24">
        <f t="shared" si="24"/>
        <v>1.6482573498777242E-4</v>
      </c>
      <c r="P100" s="24">
        <f t="shared" si="18"/>
        <v>0.70640047275629425</v>
      </c>
      <c r="Q100" s="27">
        <f t="shared" si="19"/>
        <v>-3.0189803756034941</v>
      </c>
    </row>
    <row r="101" spans="4:17" x14ac:dyDescent="0.25">
      <c r="D101" s="23">
        <f t="shared" si="21"/>
        <v>48000</v>
      </c>
      <c r="E101" s="24">
        <f t="shared" si="21"/>
        <v>2.9716181452974917</v>
      </c>
      <c r="F101" s="24">
        <f t="shared" si="21"/>
        <v>-3.9622227373622589</v>
      </c>
      <c r="G101" s="24">
        <f t="shared" si="21"/>
        <v>0.9906046113943926</v>
      </c>
      <c r="H101" s="24">
        <f t="shared" si="21"/>
        <v>5.929186200765777</v>
      </c>
      <c r="I101" s="24">
        <f t="shared" si="21"/>
        <v>-7.9056737209907766</v>
      </c>
      <c r="J101" s="24">
        <f t="shared" si="21"/>
        <v>1.9764875395546249</v>
      </c>
      <c r="K101" s="25">
        <f t="shared" si="20"/>
        <v>148</v>
      </c>
      <c r="L101" s="26">
        <f t="shared" si="17"/>
        <v>912.01083935590987</v>
      </c>
      <c r="M101" s="24">
        <f t="shared" si="22"/>
        <v>0.11938193970478279</v>
      </c>
      <c r="N101" s="24">
        <f t="shared" si="23"/>
        <v>9.8993874609876187E-5</v>
      </c>
      <c r="O101" s="24">
        <f t="shared" si="24"/>
        <v>1.9830839314605164E-4</v>
      </c>
      <c r="P101" s="24">
        <f t="shared" si="18"/>
        <v>0.70653489107470857</v>
      </c>
      <c r="Q101" s="27">
        <f t="shared" si="19"/>
        <v>-3.0173277272057106</v>
      </c>
    </row>
    <row r="102" spans="4:17" x14ac:dyDescent="0.25">
      <c r="D102" s="23">
        <f t="shared" si="21"/>
        <v>48000</v>
      </c>
      <c r="E102" s="24">
        <f t="shared" si="21"/>
        <v>2.9716181452974917</v>
      </c>
      <c r="F102" s="24">
        <f t="shared" si="21"/>
        <v>-3.9622227373622589</v>
      </c>
      <c r="G102" s="24">
        <f t="shared" si="21"/>
        <v>0.9906046113943926</v>
      </c>
      <c r="H102" s="24">
        <f t="shared" si="21"/>
        <v>5.929186200765777</v>
      </c>
      <c r="I102" s="24">
        <f t="shared" si="21"/>
        <v>-7.9056737209907766</v>
      </c>
      <c r="J102" s="24">
        <f t="shared" si="21"/>
        <v>1.9764875395546249</v>
      </c>
      <c r="K102" s="25">
        <f t="shared" si="20"/>
        <v>149</v>
      </c>
      <c r="L102" s="26">
        <f t="shared" si="17"/>
        <v>954.99258602143675</v>
      </c>
      <c r="M102" s="24">
        <f t="shared" si="22"/>
        <v>0.12500823718656934</v>
      </c>
      <c r="N102" s="24">
        <f t="shared" si="23"/>
        <v>1.1913277954733736E-4</v>
      </c>
      <c r="O102" s="24">
        <f t="shared" si="24"/>
        <v>2.3856842408309653E-4</v>
      </c>
      <c r="P102" s="24">
        <f t="shared" si="18"/>
        <v>0.70665779909683801</v>
      </c>
      <c r="Q102" s="27">
        <f t="shared" si="19"/>
        <v>-3.015816870935415</v>
      </c>
    </row>
    <row r="103" spans="4:17" x14ac:dyDescent="0.25">
      <c r="D103" s="23">
        <f t="shared" si="21"/>
        <v>48000</v>
      </c>
      <c r="E103" s="24">
        <f t="shared" si="21"/>
        <v>2.9716181452974917</v>
      </c>
      <c r="F103" s="24">
        <f t="shared" si="21"/>
        <v>-3.9622227373622589</v>
      </c>
      <c r="G103" s="24">
        <f t="shared" si="21"/>
        <v>0.9906046113943926</v>
      </c>
      <c r="H103" s="24">
        <f t="shared" si="21"/>
        <v>5.929186200765777</v>
      </c>
      <c r="I103" s="24">
        <f t="shared" si="21"/>
        <v>-7.9056737209907766</v>
      </c>
      <c r="J103" s="24">
        <f t="shared" si="21"/>
        <v>1.9764875395546249</v>
      </c>
      <c r="K103" s="25">
        <f t="shared" si="20"/>
        <v>150</v>
      </c>
      <c r="L103" s="26">
        <f t="shared" si="17"/>
        <v>1000</v>
      </c>
      <c r="M103" s="24">
        <f t="shared" si="22"/>
        <v>0.1308996938995747</v>
      </c>
      <c r="N103" s="24">
        <f t="shared" si="23"/>
        <v>1.4335050809766159E-4</v>
      </c>
      <c r="O103" s="24">
        <f t="shared" si="24"/>
        <v>2.8697418584910928E-4</v>
      </c>
      <c r="P103" s="24">
        <f t="shared" si="18"/>
        <v>0.70677015490947759</v>
      </c>
      <c r="Q103" s="27">
        <f t="shared" si="19"/>
        <v>-3.014435958398527</v>
      </c>
    </row>
    <row r="104" spans="4:17" x14ac:dyDescent="0.25">
      <c r="D104" s="23">
        <f t="shared" si="21"/>
        <v>48000</v>
      </c>
      <c r="E104" s="24">
        <f t="shared" si="21"/>
        <v>2.9716181452974917</v>
      </c>
      <c r="F104" s="24">
        <f t="shared" si="21"/>
        <v>-3.9622227373622589</v>
      </c>
      <c r="G104" s="24">
        <f t="shared" si="21"/>
        <v>0.9906046113943926</v>
      </c>
      <c r="H104" s="24">
        <f t="shared" si="21"/>
        <v>5.929186200765777</v>
      </c>
      <c r="I104" s="24">
        <f t="shared" si="21"/>
        <v>-7.9056737209907766</v>
      </c>
      <c r="J104" s="24">
        <f t="shared" si="21"/>
        <v>1.9764875395546249</v>
      </c>
      <c r="K104" s="25">
        <f t="shared" si="20"/>
        <v>151</v>
      </c>
      <c r="L104" s="26">
        <f t="shared" si="17"/>
        <v>1047.1285480509</v>
      </c>
      <c r="M104" s="24">
        <f t="shared" si="22"/>
        <v>0.13706880641336891</v>
      </c>
      <c r="N104" s="24">
        <f t="shared" si="23"/>
        <v>1.7247063913750083E-4</v>
      </c>
      <c r="O104" s="24">
        <f t="shared" si="24"/>
        <v>3.4516963248676369E-4</v>
      </c>
      <c r="P104" s="24">
        <f t="shared" si="18"/>
        <v>0.70687284182545085</v>
      </c>
      <c r="Q104" s="27">
        <f t="shared" si="19"/>
        <v>-3.0131740737175345</v>
      </c>
    </row>
    <row r="105" spans="4:17" x14ac:dyDescent="0.25">
      <c r="D105" s="23">
        <f t="shared" si="21"/>
        <v>48000</v>
      </c>
      <c r="E105" s="24">
        <f t="shared" si="21"/>
        <v>2.9716181452974917</v>
      </c>
      <c r="F105" s="24">
        <f t="shared" si="21"/>
        <v>-3.9622227373622589</v>
      </c>
      <c r="G105" s="24">
        <f t="shared" si="21"/>
        <v>0.9906046113943926</v>
      </c>
      <c r="H105" s="24">
        <f t="shared" si="21"/>
        <v>5.929186200765777</v>
      </c>
      <c r="I105" s="24">
        <f t="shared" si="21"/>
        <v>-7.9056737209907766</v>
      </c>
      <c r="J105" s="24">
        <f t="shared" si="21"/>
        <v>1.9764875395546249</v>
      </c>
      <c r="K105" s="25">
        <f t="shared" si="20"/>
        <v>152</v>
      </c>
      <c r="L105" s="26">
        <f t="shared" si="17"/>
        <v>1096.4781961431863</v>
      </c>
      <c r="M105" s="24">
        <f t="shared" si="22"/>
        <v>0.14352866024270095</v>
      </c>
      <c r="N105" s="24">
        <f t="shared" si="23"/>
        <v>2.074825766853472E-4</v>
      </c>
      <c r="O105" s="24">
        <f t="shared" si="24"/>
        <v>4.151296467203025E-4</v>
      </c>
      <c r="P105" s="24">
        <f t="shared" si="18"/>
        <v>0.70696667328478979</v>
      </c>
      <c r="Q105" s="27">
        <f t="shared" si="19"/>
        <v>-3.0120211710112752</v>
      </c>
    </row>
    <row r="106" spans="4:17" x14ac:dyDescent="0.25">
      <c r="D106" s="23">
        <f t="shared" si="21"/>
        <v>48000</v>
      </c>
      <c r="E106" s="24">
        <f t="shared" si="21"/>
        <v>2.9716181452974917</v>
      </c>
      <c r="F106" s="24">
        <f t="shared" si="21"/>
        <v>-3.9622227373622589</v>
      </c>
      <c r="G106" s="24">
        <f t="shared" si="21"/>
        <v>0.9906046113943926</v>
      </c>
      <c r="H106" s="24">
        <f t="shared" si="21"/>
        <v>5.929186200765777</v>
      </c>
      <c r="I106" s="24">
        <f t="shared" si="21"/>
        <v>-7.9056737209907766</v>
      </c>
      <c r="J106" s="24">
        <f t="shared" si="21"/>
        <v>1.9764875395546249</v>
      </c>
      <c r="K106" s="25">
        <f t="shared" si="20"/>
        <v>153</v>
      </c>
      <c r="L106" s="26">
        <f t="shared" si="17"/>
        <v>1148.1536214968839</v>
      </c>
      <c r="M106" s="24">
        <f t="shared" si="22"/>
        <v>0.15029295760363026</v>
      </c>
      <c r="N106" s="24">
        <f t="shared" si="23"/>
        <v>2.4957482127208053E-4</v>
      </c>
      <c r="O106" s="24">
        <f t="shared" si="24"/>
        <v>4.9922643058253335E-4</v>
      </c>
      <c r="P106" s="24">
        <f t="shared" si="18"/>
        <v>0.70705239761688377</v>
      </c>
      <c r="Q106" s="27">
        <f t="shared" si="19"/>
        <v>-3.0109680139441615</v>
      </c>
    </row>
    <row r="107" spans="4:17" x14ac:dyDescent="0.25">
      <c r="D107" s="23">
        <f t="shared" si="21"/>
        <v>48000</v>
      </c>
      <c r="E107" s="24">
        <f t="shared" si="21"/>
        <v>2.9716181452974917</v>
      </c>
      <c r="F107" s="24">
        <f t="shared" si="21"/>
        <v>-3.9622227373622589</v>
      </c>
      <c r="G107" s="24">
        <f t="shared" si="21"/>
        <v>0.9906046113943926</v>
      </c>
      <c r="H107" s="24">
        <f t="shared" si="21"/>
        <v>5.929186200765777</v>
      </c>
      <c r="I107" s="24">
        <f t="shared" si="21"/>
        <v>-7.9056737209907766</v>
      </c>
      <c r="J107" s="24">
        <f t="shared" si="21"/>
        <v>1.9764875395546249</v>
      </c>
      <c r="K107" s="25">
        <f t="shared" si="20"/>
        <v>154</v>
      </c>
      <c r="L107" s="26">
        <f t="shared" si="17"/>
        <v>1202.2644346174138</v>
      </c>
      <c r="M107" s="24">
        <f t="shared" si="22"/>
        <v>0.15737604647776471</v>
      </c>
      <c r="N107" s="24">
        <f t="shared" si="23"/>
        <v>3.0017488274314275E-4</v>
      </c>
      <c r="O107" s="24">
        <f t="shared" si="24"/>
        <v>6.0030914783282263E-4</v>
      </c>
      <c r="P107" s="24">
        <f t="shared" si="18"/>
        <v>0.70713070263809852</v>
      </c>
      <c r="Q107" s="27">
        <f t="shared" si="19"/>
        <v>-3.0100061176056321</v>
      </c>
    </row>
    <row r="108" spans="4:17" x14ac:dyDescent="0.25">
      <c r="D108" s="23">
        <f t="shared" si="21"/>
        <v>48000</v>
      </c>
      <c r="E108" s="24">
        <f t="shared" si="21"/>
        <v>2.9716181452974917</v>
      </c>
      <c r="F108" s="24">
        <f t="shared" si="21"/>
        <v>-3.9622227373622589</v>
      </c>
      <c r="G108" s="24">
        <f t="shared" si="21"/>
        <v>0.9906046113943926</v>
      </c>
      <c r="H108" s="24">
        <f t="shared" si="21"/>
        <v>5.929186200765777</v>
      </c>
      <c r="I108" s="24">
        <f t="shared" si="21"/>
        <v>-7.9056737209907766</v>
      </c>
      <c r="J108" s="24">
        <f t="shared" si="21"/>
        <v>1.9764875395546249</v>
      </c>
      <c r="K108" s="25">
        <f t="shared" si="20"/>
        <v>155</v>
      </c>
      <c r="L108" s="26">
        <f t="shared" si="17"/>
        <v>1258.925411794168</v>
      </c>
      <c r="M108" s="24">
        <f t="shared" si="22"/>
        <v>0.16479295104625263</v>
      </c>
      <c r="N108" s="24">
        <f t="shared" si="23"/>
        <v>3.6099714961512763E-4</v>
      </c>
      <c r="O108" s="24">
        <f t="shared" si="24"/>
        <v>7.217994421990781E-4</v>
      </c>
      <c r="P108" s="24">
        <f t="shared" si="18"/>
        <v>0.70720222004546973</v>
      </c>
      <c r="Q108" s="27">
        <f t="shared" si="19"/>
        <v>-3.0091276931580446</v>
      </c>
    </row>
    <row r="109" spans="4:17" x14ac:dyDescent="0.25">
      <c r="D109" s="23">
        <f t="shared" si="21"/>
        <v>48000</v>
      </c>
      <c r="E109" s="24">
        <f t="shared" si="21"/>
        <v>2.9716181452974917</v>
      </c>
      <c r="F109" s="24">
        <f t="shared" si="21"/>
        <v>-3.9622227373622589</v>
      </c>
      <c r="G109" s="24">
        <f t="shared" si="21"/>
        <v>0.9906046113943926</v>
      </c>
      <c r="H109" s="24">
        <f t="shared" si="21"/>
        <v>5.929186200765777</v>
      </c>
      <c r="I109" s="24">
        <f t="shared" si="21"/>
        <v>-7.9056737209907766</v>
      </c>
      <c r="J109" s="24">
        <f t="shared" si="21"/>
        <v>1.9764875395546249</v>
      </c>
      <c r="K109" s="25">
        <f t="shared" si="20"/>
        <v>156</v>
      </c>
      <c r="L109" s="26">
        <f t="shared" si="17"/>
        <v>1318.2567385564089</v>
      </c>
      <c r="M109" s="24">
        <f t="shared" si="22"/>
        <v>0.17255940355808563</v>
      </c>
      <c r="N109" s="24">
        <f t="shared" si="23"/>
        <v>4.3410028716561744E-4</v>
      </c>
      <c r="O109" s="24">
        <f t="shared" si="24"/>
        <v>8.6780596836422141E-4</v>
      </c>
      <c r="P109" s="24">
        <f t="shared" si="18"/>
        <v>0.70726752958700123</v>
      </c>
      <c r="Q109" s="27">
        <f t="shared" si="19"/>
        <v>-3.0083255954523769</v>
      </c>
    </row>
    <row r="110" spans="4:17" x14ac:dyDescent="0.25">
      <c r="D110" s="23">
        <f t="shared" si="21"/>
        <v>48000</v>
      </c>
      <c r="E110" s="24">
        <f t="shared" si="21"/>
        <v>2.9716181452974917</v>
      </c>
      <c r="F110" s="24">
        <f t="shared" si="21"/>
        <v>-3.9622227373622589</v>
      </c>
      <c r="G110" s="24">
        <f t="shared" si="21"/>
        <v>0.9906046113943926</v>
      </c>
      <c r="H110" s="24">
        <f t="shared" si="21"/>
        <v>5.929186200765777</v>
      </c>
      <c r="I110" s="24">
        <f t="shared" si="21"/>
        <v>-7.9056737209907766</v>
      </c>
      <c r="J110" s="24">
        <f t="shared" si="21"/>
        <v>1.9764875395546249</v>
      </c>
      <c r="K110" s="25">
        <f t="shared" si="20"/>
        <v>157</v>
      </c>
      <c r="L110" s="26">
        <f t="shared" si="17"/>
        <v>1380.3842646028863</v>
      </c>
      <c r="M110" s="24">
        <f t="shared" si="22"/>
        <v>0.18069187770030737</v>
      </c>
      <c r="N110" s="24">
        <f t="shared" si="23"/>
        <v>5.219560426861225E-4</v>
      </c>
      <c r="O110" s="24">
        <f t="shared" si="24"/>
        <v>1.0432616836495434E-3</v>
      </c>
      <c r="P110" s="24">
        <f t="shared" si="18"/>
        <v>0.70732716300380116</v>
      </c>
      <c r="Q110" s="27">
        <f t="shared" si="19"/>
        <v>-3.0075932736359801</v>
      </c>
    </row>
    <row r="111" spans="4:17" x14ac:dyDescent="0.25">
      <c r="D111" s="23">
        <f t="shared" si="21"/>
        <v>48000</v>
      </c>
      <c r="E111" s="24">
        <f t="shared" si="21"/>
        <v>2.9716181452974917</v>
      </c>
      <c r="F111" s="24">
        <f t="shared" si="21"/>
        <v>-3.9622227373622589</v>
      </c>
      <c r="G111" s="24">
        <f t="shared" si="21"/>
        <v>0.9906046113943926</v>
      </c>
      <c r="H111" s="24">
        <f t="shared" si="21"/>
        <v>5.929186200765777</v>
      </c>
      <c r="I111" s="24">
        <f t="shared" si="21"/>
        <v>-7.9056737209907766</v>
      </c>
      <c r="J111" s="24">
        <f t="shared" si="21"/>
        <v>1.9764875395546249</v>
      </c>
      <c r="K111" s="25">
        <f t="shared" si="20"/>
        <v>158</v>
      </c>
      <c r="L111" s="26">
        <f t="shared" si="17"/>
        <v>1445.4397707459289</v>
      </c>
      <c r="M111" s="24">
        <f t="shared" si="22"/>
        <v>0.18920762354091353</v>
      </c>
      <c r="N111" s="24">
        <f t="shared" si="23"/>
        <v>6.2753170077267661E-4</v>
      </c>
      <c r="O111" s="24">
        <f t="shared" si="24"/>
        <v>1.2540883755349785E-3</v>
      </c>
      <c r="P111" s="24">
        <f t="shared" si="18"/>
        <v>0.70738160773056702</v>
      </c>
      <c r="Q111" s="27">
        <f t="shared" si="19"/>
        <v>-3.0069247248885924</v>
      </c>
    </row>
    <row r="112" spans="4:17" x14ac:dyDescent="0.25">
      <c r="D112" s="23">
        <f t="shared" si="21"/>
        <v>48000</v>
      </c>
      <c r="E112" s="24">
        <f t="shared" si="21"/>
        <v>2.9716181452974917</v>
      </c>
      <c r="F112" s="24">
        <f t="shared" si="21"/>
        <v>-3.9622227373622589</v>
      </c>
      <c r="G112" s="24">
        <f t="shared" si="21"/>
        <v>0.9906046113943926</v>
      </c>
      <c r="H112" s="24">
        <f t="shared" si="21"/>
        <v>5.929186200765777</v>
      </c>
      <c r="I112" s="24">
        <f t="shared" si="21"/>
        <v>-7.9056737209907766</v>
      </c>
      <c r="J112" s="24">
        <f t="shared" si="21"/>
        <v>1.9764875395546249</v>
      </c>
      <c r="K112" s="25">
        <f t="shared" si="20"/>
        <v>159</v>
      </c>
      <c r="L112" s="26">
        <f t="shared" si="17"/>
        <v>1513.5612484362093</v>
      </c>
      <c r="M112" s="24">
        <f t="shared" si="22"/>
        <v>0.19812470411855795</v>
      </c>
      <c r="N112" s="24">
        <f t="shared" si="23"/>
        <v>7.5438886488177204E-4</v>
      </c>
      <c r="O112" s="24">
        <f t="shared" si="24"/>
        <v>1.5073937647533953E-3</v>
      </c>
      <c r="P112" s="24">
        <f t="shared" si="18"/>
        <v>0.70743131036713869</v>
      </c>
      <c r="Q112" s="27">
        <f t="shared" si="19"/>
        <v>-3.0063144511052</v>
      </c>
    </row>
    <row r="113" spans="4:17" x14ac:dyDescent="0.25">
      <c r="D113" s="23">
        <f t="shared" si="21"/>
        <v>48000</v>
      </c>
      <c r="E113" s="24">
        <f t="shared" si="21"/>
        <v>2.9716181452974917</v>
      </c>
      <c r="F113" s="24">
        <f t="shared" si="21"/>
        <v>-3.9622227373622589</v>
      </c>
      <c r="G113" s="24">
        <f t="shared" si="21"/>
        <v>0.9906046113943926</v>
      </c>
      <c r="H113" s="24">
        <f t="shared" si="21"/>
        <v>5.929186200765777</v>
      </c>
      <c r="I113" s="24">
        <f t="shared" si="21"/>
        <v>-7.9056737209907766</v>
      </c>
      <c r="J113" s="24">
        <f t="shared" si="21"/>
        <v>1.9764875395546249</v>
      </c>
      <c r="K113" s="25">
        <f t="shared" si="20"/>
        <v>160</v>
      </c>
      <c r="L113" s="26">
        <f t="shared" si="17"/>
        <v>1584.8931924611156</v>
      </c>
      <c r="M113" s="24">
        <f t="shared" si="22"/>
        <v>0.20746203375667979</v>
      </c>
      <c r="N113" s="24">
        <f t="shared" si="23"/>
        <v>9.0680175590762691E-4</v>
      </c>
      <c r="O113" s="24">
        <f t="shared" si="24"/>
        <v>1.8117075503507607E-3</v>
      </c>
      <c r="P113" s="24">
        <f t="shared" si="18"/>
        <v>0.70747667991633323</v>
      </c>
      <c r="Q113" s="27">
        <f t="shared" si="19"/>
        <v>-3.0057574185630505</v>
      </c>
    </row>
    <row r="114" spans="4:17" x14ac:dyDescent="0.25">
      <c r="D114" s="23">
        <f t="shared" si="21"/>
        <v>48000</v>
      </c>
      <c r="E114" s="24">
        <f t="shared" si="21"/>
        <v>2.9716181452974917</v>
      </c>
      <c r="F114" s="24">
        <f t="shared" si="21"/>
        <v>-3.9622227373622589</v>
      </c>
      <c r="G114" s="24">
        <f t="shared" si="21"/>
        <v>0.9906046113943926</v>
      </c>
      <c r="H114" s="24">
        <f t="shared" si="21"/>
        <v>5.929186200765777</v>
      </c>
      <c r="I114" s="24">
        <f t="shared" si="21"/>
        <v>-7.9056737209907766</v>
      </c>
      <c r="J114" s="24">
        <f t="shared" ref="H114:J140" si="25">J113</f>
        <v>1.9764875395546249</v>
      </c>
      <c r="K114" s="25">
        <f t="shared" si="20"/>
        <v>161</v>
      </c>
      <c r="L114" s="26">
        <f t="shared" si="17"/>
        <v>1659.5869074375626</v>
      </c>
      <c r="M114" s="24">
        <f t="shared" si="22"/>
        <v>0.21723941818331877</v>
      </c>
      <c r="N114" s="24">
        <f t="shared" si="23"/>
        <v>1.0898988288262634E-3</v>
      </c>
      <c r="O114" s="24">
        <f t="shared" si="24"/>
        <v>2.1772639807353666E-3</v>
      </c>
      <c r="P114" s="24">
        <f t="shared" si="18"/>
        <v>0.70751809080126826</v>
      </c>
      <c r="Q114" s="27">
        <f t="shared" si="19"/>
        <v>-3.0052490203923905</v>
      </c>
    </row>
    <row r="115" spans="4:17" x14ac:dyDescent="0.25">
      <c r="D115" s="23">
        <f t="shared" ref="D115:J162" si="26">D114</f>
        <v>48000</v>
      </c>
      <c r="E115" s="24">
        <f t="shared" si="26"/>
        <v>2.9716181452974917</v>
      </c>
      <c r="F115" s="24">
        <f t="shared" si="26"/>
        <v>-3.9622227373622589</v>
      </c>
      <c r="G115" s="24">
        <f t="shared" si="26"/>
        <v>0.9906046113943926</v>
      </c>
      <c r="H115" s="24">
        <f t="shared" si="25"/>
        <v>5.929186200765777</v>
      </c>
      <c r="I115" s="24">
        <f t="shared" si="25"/>
        <v>-7.9056737209907766</v>
      </c>
      <c r="J115" s="24">
        <f t="shared" si="25"/>
        <v>1.9764875395546249</v>
      </c>
      <c r="K115" s="25">
        <f t="shared" si="20"/>
        <v>162</v>
      </c>
      <c r="L115" s="26">
        <f t="shared" si="17"/>
        <v>1737.8008287493772</v>
      </c>
      <c r="M115" s="24">
        <f t="shared" si="22"/>
        <v>0.22747759654172073</v>
      </c>
      <c r="N115" s="24">
        <f t="shared" si="23"/>
        <v>1.3098322310998167E-3</v>
      </c>
      <c r="O115" s="24">
        <f t="shared" si="24"/>
        <v>2.6163399766458983E-3</v>
      </c>
      <c r="P115" s="24">
        <f t="shared" si="18"/>
        <v>0.70755588566385164</v>
      </c>
      <c r="Q115" s="27">
        <f t="shared" si="19"/>
        <v>-3.0047850418148419</v>
      </c>
    </row>
    <row r="116" spans="4:17" x14ac:dyDescent="0.25">
      <c r="D116" s="23">
        <f t="shared" si="26"/>
        <v>48000</v>
      </c>
      <c r="E116" s="24">
        <f t="shared" si="26"/>
        <v>2.9716181452974917</v>
      </c>
      <c r="F116" s="24">
        <f t="shared" si="26"/>
        <v>-3.9622227373622589</v>
      </c>
      <c r="G116" s="24">
        <f t="shared" si="26"/>
        <v>0.9906046113943926</v>
      </c>
      <c r="H116" s="24">
        <f t="shared" si="25"/>
        <v>5.929186200765777</v>
      </c>
      <c r="I116" s="24">
        <f t="shared" si="25"/>
        <v>-7.9056737209907766</v>
      </c>
      <c r="J116" s="24">
        <f t="shared" si="25"/>
        <v>1.9764875395546249</v>
      </c>
      <c r="K116" s="25">
        <f t="shared" si="20"/>
        <v>163</v>
      </c>
      <c r="L116" s="26">
        <f t="shared" si="17"/>
        <v>1819.7008586099832</v>
      </c>
      <c r="M116" s="24">
        <f t="shared" si="22"/>
        <v>0.23819828538084009</v>
      </c>
      <c r="N116" s="24">
        <f t="shared" si="23"/>
        <v>1.5739804809473679E-3</v>
      </c>
      <c r="O116" s="24">
        <f t="shared" si="24"/>
        <v>3.1436595366500786E-3</v>
      </c>
      <c r="P116" s="24">
        <f t="shared" si="18"/>
        <v>0.70759037796311675</v>
      </c>
      <c r="Q116" s="27">
        <f t="shared" si="19"/>
        <v>-3.00436162790698</v>
      </c>
    </row>
    <row r="117" spans="4:17" x14ac:dyDescent="0.25">
      <c r="D117" s="23">
        <f t="shared" si="26"/>
        <v>48000</v>
      </c>
      <c r="E117" s="24">
        <f t="shared" si="26"/>
        <v>2.9716181452974917</v>
      </c>
      <c r="F117" s="24">
        <f t="shared" si="26"/>
        <v>-3.9622227373622589</v>
      </c>
      <c r="G117" s="24">
        <f t="shared" si="26"/>
        <v>0.9906046113943926</v>
      </c>
      <c r="H117" s="24">
        <f t="shared" si="25"/>
        <v>5.929186200765777</v>
      </c>
      <c r="I117" s="24">
        <f t="shared" si="25"/>
        <v>-7.9056737209907766</v>
      </c>
      <c r="J117" s="24">
        <f t="shared" si="25"/>
        <v>1.9764875395546249</v>
      </c>
      <c r="K117" s="25">
        <f t="shared" si="20"/>
        <v>164</v>
      </c>
      <c r="L117" s="26">
        <f t="shared" si="17"/>
        <v>1905.4607179632485</v>
      </c>
      <c r="M117" s="24">
        <f t="shared" si="22"/>
        <v>0.24942422471905309</v>
      </c>
      <c r="N117" s="24">
        <f t="shared" si="23"/>
        <v>1.891190751858951E-3</v>
      </c>
      <c r="O117" s="24">
        <f t="shared" si="24"/>
        <v>3.7768771676016666E-3</v>
      </c>
      <c r="P117" s="24">
        <f t="shared" si="18"/>
        <v>0.70762185437653913</v>
      </c>
      <c r="Q117" s="27">
        <f t="shared" si="19"/>
        <v>-3.0039752538395623</v>
      </c>
    </row>
    <row r="118" spans="4:17" x14ac:dyDescent="0.25">
      <c r="D118" s="23">
        <f t="shared" si="26"/>
        <v>48000</v>
      </c>
      <c r="E118" s="24">
        <f t="shared" si="26"/>
        <v>2.9716181452974917</v>
      </c>
      <c r="F118" s="24">
        <f t="shared" si="26"/>
        <v>-3.9622227373622589</v>
      </c>
      <c r="G118" s="24">
        <f t="shared" si="26"/>
        <v>0.9906046113943926</v>
      </c>
      <c r="H118" s="24">
        <f t="shared" si="25"/>
        <v>5.929186200765777</v>
      </c>
      <c r="I118" s="24">
        <f t="shared" si="25"/>
        <v>-7.9056737209907766</v>
      </c>
      <c r="J118" s="24">
        <f t="shared" si="25"/>
        <v>1.9764875395546249</v>
      </c>
      <c r="K118" s="25">
        <f t="shared" si="20"/>
        <v>165</v>
      </c>
      <c r="L118" s="26">
        <f t="shared" si="17"/>
        <v>1995.2623149688804</v>
      </c>
      <c r="M118" s="24">
        <f t="shared" si="22"/>
        <v>0.26117922627878332</v>
      </c>
      <c r="N118" s="24">
        <f t="shared" si="23"/>
        <v>2.2720683371553196E-3</v>
      </c>
      <c r="O118" s="24">
        <f t="shared" si="24"/>
        <v>4.5371554516056012E-3</v>
      </c>
      <c r="P118" s="24">
        <f t="shared" si="18"/>
        <v>0.70765057702052747</v>
      </c>
      <c r="Q118" s="27">
        <f t="shared" si="19"/>
        <v>-3.0036226973842881</v>
      </c>
    </row>
    <row r="119" spans="4:17" x14ac:dyDescent="0.25">
      <c r="D119" s="23">
        <f t="shared" si="26"/>
        <v>48000</v>
      </c>
      <c r="E119" s="24">
        <f t="shared" si="26"/>
        <v>2.9716181452974917</v>
      </c>
      <c r="F119" s="24">
        <f t="shared" si="26"/>
        <v>-3.9622227373622589</v>
      </c>
      <c r="G119" s="24">
        <f t="shared" si="26"/>
        <v>0.9906046113943926</v>
      </c>
      <c r="H119" s="24">
        <f t="shared" si="25"/>
        <v>5.929186200765777</v>
      </c>
      <c r="I119" s="24">
        <f t="shared" si="25"/>
        <v>-7.9056737209907766</v>
      </c>
      <c r="J119" s="24">
        <f t="shared" si="25"/>
        <v>1.9764875395546249</v>
      </c>
      <c r="K119" s="25">
        <f t="shared" si="20"/>
        <v>166</v>
      </c>
      <c r="L119" s="26">
        <f t="shared" si="17"/>
        <v>2089.2961308540398</v>
      </c>
      <c r="M119" s="24">
        <f t="shared" si="22"/>
        <v>0.27348822399435962</v>
      </c>
      <c r="N119" s="24">
        <f t="shared" si="23"/>
        <v>2.7293222634855452E-3</v>
      </c>
      <c r="O119" s="24">
        <f t="shared" si="24"/>
        <v>5.4498546446322127E-3</v>
      </c>
      <c r="P119" s="24">
        <f t="shared" si="18"/>
        <v>0.70767678549736501</v>
      </c>
      <c r="Q119" s="27">
        <f t="shared" si="19"/>
        <v>-3.0033010135909173</v>
      </c>
    </row>
    <row r="120" spans="4:17" x14ac:dyDescent="0.25">
      <c r="D120" s="23">
        <f t="shared" si="26"/>
        <v>48000</v>
      </c>
      <c r="E120" s="24">
        <f t="shared" si="26"/>
        <v>2.9716181452974917</v>
      </c>
      <c r="F120" s="24">
        <f t="shared" si="26"/>
        <v>-3.9622227373622589</v>
      </c>
      <c r="G120" s="24">
        <f t="shared" si="26"/>
        <v>0.9906046113943926</v>
      </c>
      <c r="H120" s="24">
        <f t="shared" si="25"/>
        <v>5.929186200765777</v>
      </c>
      <c r="I120" s="24">
        <f t="shared" si="25"/>
        <v>-7.9056737209907766</v>
      </c>
      <c r="J120" s="24">
        <f t="shared" si="25"/>
        <v>1.9764875395546249</v>
      </c>
      <c r="K120" s="25">
        <f t="shared" si="20"/>
        <v>167</v>
      </c>
      <c r="L120" s="26">
        <f t="shared" si="17"/>
        <v>2187.7616239495528</v>
      </c>
      <c r="M120" s="24">
        <f t="shared" si="22"/>
        <v>0.28637732690023293</v>
      </c>
      <c r="N120" s="24">
        <f t="shared" si="23"/>
        <v>3.278177656989345E-3</v>
      </c>
      <c r="O120" s="24">
        <f t="shared" si="24"/>
        <v>6.5453554637320277E-3</v>
      </c>
      <c r="P120" s="24">
        <f t="shared" si="18"/>
        <v>0.70770069878303687</v>
      </c>
      <c r="Q120" s="27">
        <f t="shared" si="19"/>
        <v>-3.0030075114509498</v>
      </c>
    </row>
    <row r="121" spans="4:17" x14ac:dyDescent="0.25">
      <c r="D121" s="23">
        <f t="shared" si="26"/>
        <v>48000</v>
      </c>
      <c r="E121" s="24">
        <f t="shared" si="26"/>
        <v>2.9716181452974917</v>
      </c>
      <c r="F121" s="24">
        <f t="shared" si="26"/>
        <v>-3.9622227373622589</v>
      </c>
      <c r="G121" s="24">
        <f t="shared" si="26"/>
        <v>0.9906046113943926</v>
      </c>
      <c r="H121" s="24">
        <f t="shared" si="25"/>
        <v>5.929186200765777</v>
      </c>
      <c r="I121" s="24">
        <f t="shared" si="25"/>
        <v>-7.9056737209907766</v>
      </c>
      <c r="J121" s="24">
        <f t="shared" si="25"/>
        <v>1.9764875395546249</v>
      </c>
      <c r="K121" s="25">
        <f t="shared" si="20"/>
        <v>168</v>
      </c>
      <c r="L121" s="26">
        <f t="shared" si="17"/>
        <v>2290.8676527677749</v>
      </c>
      <c r="M121" s="24">
        <f t="shared" si="22"/>
        <v>0.29987387451173897</v>
      </c>
      <c r="N121" s="24">
        <f t="shared" si="23"/>
        <v>3.9368673757459449E-3</v>
      </c>
      <c r="O121" s="24">
        <f t="shared" si="24"/>
        <v>7.8600400305515183E-3</v>
      </c>
      <c r="P121" s="24">
        <f t="shared" si="18"/>
        <v>0.70772251696370847</v>
      </c>
      <c r="Q121" s="27">
        <f t="shared" si="19"/>
        <v>-3.0027397324470111</v>
      </c>
    </row>
    <row r="122" spans="4:17" x14ac:dyDescent="0.25">
      <c r="D122" s="23">
        <f t="shared" si="26"/>
        <v>48000</v>
      </c>
      <c r="E122" s="24">
        <f t="shared" si="26"/>
        <v>2.9716181452974917</v>
      </c>
      <c r="F122" s="24">
        <f t="shared" si="26"/>
        <v>-3.9622227373622589</v>
      </c>
      <c r="G122" s="24">
        <f t="shared" si="26"/>
        <v>0.9906046113943926</v>
      </c>
      <c r="H122" s="24">
        <f t="shared" si="25"/>
        <v>5.929186200765777</v>
      </c>
      <c r="I122" s="24">
        <f t="shared" si="25"/>
        <v>-7.9056737209907766</v>
      </c>
      <c r="J122" s="24">
        <f t="shared" si="25"/>
        <v>1.9764875395546249</v>
      </c>
      <c r="K122" s="25">
        <f t="shared" si="20"/>
        <v>169</v>
      </c>
      <c r="L122" s="26">
        <f t="shared" si="17"/>
        <v>2398.8329190194918</v>
      </c>
      <c r="M122" s="24">
        <f t="shared" si="22"/>
        <v>0.31400649481587478</v>
      </c>
      <c r="N122" s="24">
        <f t="shared" si="23"/>
        <v>4.7272176458141857E-3</v>
      </c>
      <c r="O122" s="24">
        <f t="shared" si="24"/>
        <v>9.4374603755476016E-3</v>
      </c>
      <c r="P122" s="24">
        <f t="shared" si="18"/>
        <v>0.70774242283352273</v>
      </c>
      <c r="Q122" s="27">
        <f t="shared" si="19"/>
        <v>-3.0024954308277954</v>
      </c>
    </row>
    <row r="123" spans="4:17" x14ac:dyDescent="0.25">
      <c r="D123" s="23">
        <f t="shared" si="26"/>
        <v>48000</v>
      </c>
      <c r="E123" s="24">
        <f t="shared" si="26"/>
        <v>2.9716181452974917</v>
      </c>
      <c r="F123" s="24">
        <f t="shared" si="26"/>
        <v>-3.9622227373622589</v>
      </c>
      <c r="G123" s="24">
        <f t="shared" si="26"/>
        <v>0.9906046113943926</v>
      </c>
      <c r="H123" s="24">
        <f t="shared" si="25"/>
        <v>5.929186200765777</v>
      </c>
      <c r="I123" s="24">
        <f t="shared" si="25"/>
        <v>-7.9056737209907766</v>
      </c>
      <c r="J123" s="24">
        <f t="shared" si="25"/>
        <v>1.9764875395546249</v>
      </c>
      <c r="K123" s="25">
        <f t="shared" si="20"/>
        <v>170</v>
      </c>
      <c r="L123" s="26">
        <f t="shared" si="17"/>
        <v>2511.8864315095811</v>
      </c>
      <c r="M123" s="24">
        <f t="shared" si="22"/>
        <v>0.32880516499509921</v>
      </c>
      <c r="N123" s="24">
        <f t="shared" si="23"/>
        <v>5.6753450169559905E-3</v>
      </c>
      <c r="O123" s="24">
        <f t="shared" si="24"/>
        <v>1.132972905260532E-2</v>
      </c>
      <c r="P123" s="24">
        <f t="shared" si="18"/>
        <v>0.70776058336276149</v>
      </c>
      <c r="Q123" s="27">
        <f t="shared" si="19"/>
        <v>-3.0022725554936498</v>
      </c>
    </row>
    <row r="124" spans="4:17" x14ac:dyDescent="0.25">
      <c r="D124" s="23">
        <f t="shared" si="26"/>
        <v>48000</v>
      </c>
      <c r="E124" s="24">
        <f t="shared" si="26"/>
        <v>2.9716181452974917</v>
      </c>
      <c r="F124" s="24">
        <f t="shared" si="26"/>
        <v>-3.9622227373622589</v>
      </c>
      <c r="G124" s="24">
        <f t="shared" si="26"/>
        <v>0.9906046113943926</v>
      </c>
      <c r="H124" s="24">
        <f t="shared" si="25"/>
        <v>5.929186200765777</v>
      </c>
      <c r="I124" s="24">
        <f t="shared" si="25"/>
        <v>-7.9056737209907766</v>
      </c>
      <c r="J124" s="24">
        <f t="shared" si="25"/>
        <v>1.9764875395546249</v>
      </c>
      <c r="K124" s="25">
        <f t="shared" si="20"/>
        <v>171</v>
      </c>
      <c r="L124" s="26">
        <f t="shared" si="17"/>
        <v>2630.2679918953822</v>
      </c>
      <c r="M124" s="24">
        <f t="shared" si="22"/>
        <v>0.34430127501295454</v>
      </c>
      <c r="N124" s="24">
        <f t="shared" si="23"/>
        <v>6.8124849310035041E-3</v>
      </c>
      <c r="O124" s="24">
        <f t="shared" si="24"/>
        <v>1.3599172353304878E-2</v>
      </c>
      <c r="P124" s="24">
        <f t="shared" si="18"/>
        <v>0.70777715104539174</v>
      </c>
      <c r="Q124" s="27">
        <f t="shared" si="19"/>
        <v>-3.0020692333788186</v>
      </c>
    </row>
    <row r="125" spans="4:17" x14ac:dyDescent="0.25">
      <c r="D125" s="23">
        <f t="shared" si="26"/>
        <v>48000</v>
      </c>
      <c r="E125" s="24">
        <f t="shared" si="26"/>
        <v>2.9716181452974917</v>
      </c>
      <c r="F125" s="24">
        <f t="shared" si="26"/>
        <v>-3.9622227373622589</v>
      </c>
      <c r="G125" s="24">
        <f t="shared" si="26"/>
        <v>0.9906046113943926</v>
      </c>
      <c r="H125" s="24">
        <f t="shared" si="25"/>
        <v>5.929186200765777</v>
      </c>
      <c r="I125" s="24">
        <f t="shared" si="25"/>
        <v>-7.9056737209907766</v>
      </c>
      <c r="J125" s="24">
        <f t="shared" si="25"/>
        <v>1.9764875395546249</v>
      </c>
      <c r="K125" s="25">
        <f t="shared" si="20"/>
        <v>172</v>
      </c>
      <c r="L125" s="26">
        <f t="shared" si="17"/>
        <v>2754.228703338169</v>
      </c>
      <c r="M125" s="24">
        <f t="shared" si="22"/>
        <v>0.36052769419638891</v>
      </c>
      <c r="N125" s="24">
        <f t="shared" si="23"/>
        <v>8.1759756141921436E-3</v>
      </c>
      <c r="O125" s="24">
        <f t="shared" si="24"/>
        <v>1.6320293430445387E-2</v>
      </c>
      <c r="P125" s="24">
        <f t="shared" si="18"/>
        <v>0.70779226513620752</v>
      </c>
      <c r="Q125" s="27">
        <f t="shared" si="19"/>
        <v>-3.0018837542022982</v>
      </c>
    </row>
    <row r="126" spans="4:17" x14ac:dyDescent="0.25">
      <c r="D126" s="23">
        <f t="shared" si="26"/>
        <v>48000</v>
      </c>
      <c r="E126" s="24">
        <f t="shared" si="26"/>
        <v>2.9716181452974917</v>
      </c>
      <c r="F126" s="24">
        <f t="shared" si="26"/>
        <v>-3.9622227373622589</v>
      </c>
      <c r="G126" s="24">
        <f t="shared" si="26"/>
        <v>0.9906046113943926</v>
      </c>
      <c r="H126" s="24">
        <f t="shared" si="25"/>
        <v>5.929186200765777</v>
      </c>
      <c r="I126" s="24">
        <f t="shared" si="25"/>
        <v>-7.9056737209907766</v>
      </c>
      <c r="J126" s="24">
        <f t="shared" si="25"/>
        <v>1.9764875395546249</v>
      </c>
      <c r="K126" s="25">
        <f t="shared" si="20"/>
        <v>173</v>
      </c>
      <c r="L126" s="26">
        <f t="shared" si="17"/>
        <v>2884.0315031266077</v>
      </c>
      <c r="M126" s="24">
        <f t="shared" si="22"/>
        <v>0.37751884095600335</v>
      </c>
      <c r="N126" s="24">
        <f t="shared" si="23"/>
        <v>9.8104249054162818E-3</v>
      </c>
      <c r="O126" s="24">
        <f t="shared" si="24"/>
        <v>1.9582100423138238E-2</v>
      </c>
      <c r="P126" s="24">
        <f t="shared" si="18"/>
        <v>0.70780605278500441</v>
      </c>
      <c r="Q126" s="27">
        <f t="shared" si="19"/>
        <v>-3.0017145564937309</v>
      </c>
    </row>
    <row r="127" spans="4:17" x14ac:dyDescent="0.25">
      <c r="D127" s="23">
        <f t="shared" si="26"/>
        <v>48000</v>
      </c>
      <c r="E127" s="24">
        <f t="shared" si="26"/>
        <v>2.9716181452974917</v>
      </c>
      <c r="F127" s="24">
        <f t="shared" si="26"/>
        <v>-3.9622227373622589</v>
      </c>
      <c r="G127" s="24">
        <f t="shared" si="26"/>
        <v>0.9906046113943926</v>
      </c>
      <c r="H127" s="24">
        <f t="shared" si="25"/>
        <v>5.929186200765777</v>
      </c>
      <c r="I127" s="24">
        <f t="shared" si="25"/>
        <v>-7.9056737209907766</v>
      </c>
      <c r="J127" s="24">
        <f t="shared" si="25"/>
        <v>1.9764875395546249</v>
      </c>
      <c r="K127" s="25">
        <f t="shared" si="20"/>
        <v>174</v>
      </c>
      <c r="L127" s="26">
        <f t="shared" si="17"/>
        <v>3019.9517204020176</v>
      </c>
      <c r="M127" s="24">
        <f t="shared" si="22"/>
        <v>0.39531075579211816</v>
      </c>
      <c r="N127" s="24">
        <f t="shared" si="23"/>
        <v>1.1769092050541552E-2</v>
      </c>
      <c r="O127" s="24">
        <f t="shared" si="24"/>
        <v>2.3490863491005154E-2</v>
      </c>
      <c r="P127" s="24">
        <f t="shared" si="18"/>
        <v>0.70781863007623236</v>
      </c>
      <c r="Q127" s="27">
        <f t="shared" si="19"/>
        <v>-3.0015602147887899</v>
      </c>
    </row>
    <row r="128" spans="4:17" x14ac:dyDescent="0.25">
      <c r="D128" s="23">
        <f t="shared" si="26"/>
        <v>48000</v>
      </c>
      <c r="E128" s="24">
        <f t="shared" si="26"/>
        <v>2.9716181452974917</v>
      </c>
      <c r="F128" s="24">
        <f t="shared" si="26"/>
        <v>-3.9622227373622589</v>
      </c>
      <c r="G128" s="24">
        <f t="shared" si="26"/>
        <v>0.9906046113943926</v>
      </c>
      <c r="H128" s="24">
        <f t="shared" si="25"/>
        <v>5.929186200765777</v>
      </c>
      <c r="I128" s="24">
        <f t="shared" si="25"/>
        <v>-7.9056737209907766</v>
      </c>
      <c r="J128" s="24">
        <f t="shared" si="25"/>
        <v>1.9764875395546249</v>
      </c>
      <c r="K128" s="25">
        <f t="shared" si="20"/>
        <v>175</v>
      </c>
      <c r="L128" s="26">
        <f t="shared" si="17"/>
        <v>3162.2776601683804</v>
      </c>
      <c r="M128" s="24">
        <f t="shared" si="22"/>
        <v>0.41394117774150435</v>
      </c>
      <c r="N128" s="24">
        <f t="shared" si="23"/>
        <v>1.4115521452703006E-2</v>
      </c>
      <c r="O128" s="24">
        <f t="shared" si="24"/>
        <v>2.817337456093516E-2</v>
      </c>
      <c r="P128" s="24">
        <f t="shared" si="18"/>
        <v>0.70783010298145077</v>
      </c>
      <c r="Q128" s="27">
        <f t="shared" si="19"/>
        <v>-3.0014194279025652</v>
      </c>
    </row>
    <row r="129" spans="4:17" x14ac:dyDescent="0.25">
      <c r="D129" s="23">
        <f t="shared" si="26"/>
        <v>48000</v>
      </c>
      <c r="E129" s="24">
        <f t="shared" si="26"/>
        <v>2.9716181452974917</v>
      </c>
      <c r="F129" s="24">
        <f t="shared" si="26"/>
        <v>-3.9622227373622589</v>
      </c>
      <c r="G129" s="24">
        <f t="shared" si="26"/>
        <v>0.9906046113943926</v>
      </c>
      <c r="H129" s="24">
        <f t="shared" si="25"/>
        <v>5.929186200765777</v>
      </c>
      <c r="I129" s="24">
        <f t="shared" si="25"/>
        <v>-7.9056737209907766</v>
      </c>
      <c r="J129" s="24">
        <f t="shared" si="25"/>
        <v>1.9764875395546249</v>
      </c>
      <c r="K129" s="25">
        <f t="shared" si="20"/>
        <v>176</v>
      </c>
      <c r="L129" s="26">
        <f t="shared" si="17"/>
        <v>3311.3112148259115</v>
      </c>
      <c r="M129" s="24">
        <f t="shared" si="22"/>
        <v>0.43344962442694068</v>
      </c>
      <c r="N129" s="24">
        <f t="shared" si="23"/>
        <v>1.6925470875866488E-2</v>
      </c>
      <c r="O129" s="24">
        <f t="shared" si="24"/>
        <v>3.378079457823735E-2</v>
      </c>
      <c r="P129" s="24">
        <f t="shared" si="18"/>
        <v>0.70784056823155495</v>
      </c>
      <c r="Q129" s="27">
        <f t="shared" si="19"/>
        <v>-3.001291008194098</v>
      </c>
    </row>
    <row r="130" spans="4:17" x14ac:dyDescent="0.25">
      <c r="D130" s="23">
        <f t="shared" si="26"/>
        <v>48000</v>
      </c>
      <c r="E130" s="24">
        <f t="shared" si="26"/>
        <v>2.9716181452974917</v>
      </c>
      <c r="F130" s="24">
        <f t="shared" si="26"/>
        <v>-3.9622227373622589</v>
      </c>
      <c r="G130" s="24">
        <f t="shared" si="26"/>
        <v>0.9906046113943926</v>
      </c>
      <c r="H130" s="24">
        <f t="shared" si="25"/>
        <v>5.929186200765777</v>
      </c>
      <c r="I130" s="24">
        <f t="shared" si="25"/>
        <v>-7.9056737209907766</v>
      </c>
      <c r="J130" s="24">
        <f t="shared" si="25"/>
        <v>1.9764875395546249</v>
      </c>
      <c r="K130" s="25">
        <f t="shared" si="20"/>
        <v>177</v>
      </c>
      <c r="L130" s="26">
        <f t="shared" si="17"/>
        <v>3467.3685045253224</v>
      </c>
      <c r="M130" s="24">
        <f t="shared" si="22"/>
        <v>0.45387747587939081</v>
      </c>
      <c r="N130" s="24">
        <f t="shared" si="23"/>
        <v>2.0289182631628599E-2</v>
      </c>
      <c r="O130" s="24">
        <f t="shared" si="24"/>
        <v>4.0493185090606509E-2</v>
      </c>
      <c r="P130" s="24">
        <f t="shared" si="18"/>
        <v>0.70785011411512755</v>
      </c>
      <c r="Q130" s="27">
        <f t="shared" si="19"/>
        <v>-3.0011738717429726</v>
      </c>
    </row>
    <row r="131" spans="4:17" x14ac:dyDescent="0.25">
      <c r="D131" s="23">
        <f t="shared" si="26"/>
        <v>48000</v>
      </c>
      <c r="E131" s="24">
        <f t="shared" si="26"/>
        <v>2.9716181452974917</v>
      </c>
      <c r="F131" s="24">
        <f t="shared" si="26"/>
        <v>-3.9622227373622589</v>
      </c>
      <c r="G131" s="24">
        <f t="shared" si="26"/>
        <v>0.9906046113943926</v>
      </c>
      <c r="H131" s="24">
        <f t="shared" si="25"/>
        <v>5.929186200765777</v>
      </c>
      <c r="I131" s="24">
        <f t="shared" si="25"/>
        <v>-7.9056737209907766</v>
      </c>
      <c r="J131" s="24">
        <f t="shared" si="25"/>
        <v>1.9764875395546249</v>
      </c>
      <c r="K131" s="25">
        <f t="shared" si="20"/>
        <v>178</v>
      </c>
      <c r="L131" s="26">
        <f t="shared" si="17"/>
        <v>3630.7805477010188</v>
      </c>
      <c r="M131" s="24">
        <f t="shared" ref="M131:M162" si="27" xml:space="preserve"> 2*PI()*L131/D131</f>
        <v>0.4752680623105936</v>
      </c>
      <c r="N131" s="24">
        <f t="shared" ref="N131:N162" si="28">E131+F131*COS(M131)+G131*COS(2*M131)</f>
        <v>2.4314052773376171E-2</v>
      </c>
      <c r="O131" s="24">
        <f t="shared" ref="O131:O162" si="29">H131+I131*COS(M131) + J131*COS(2*M131)</f>
        <v>4.852483395055418E-2</v>
      </c>
      <c r="P131" s="24">
        <f t="shared" si="18"/>
        <v>0.70785882120900501</v>
      </c>
      <c r="Q131" s="27">
        <f t="shared" si="19"/>
        <v>-3.001067029362309</v>
      </c>
    </row>
    <row r="132" spans="4:17" x14ac:dyDescent="0.25">
      <c r="D132" s="23">
        <f t="shared" si="26"/>
        <v>48000</v>
      </c>
      <c r="E132" s="24">
        <f t="shared" si="26"/>
        <v>2.9716181452974917</v>
      </c>
      <c r="F132" s="24">
        <f t="shared" si="26"/>
        <v>-3.9622227373622589</v>
      </c>
      <c r="G132" s="24">
        <f t="shared" si="26"/>
        <v>0.9906046113943926</v>
      </c>
      <c r="H132" s="24">
        <f t="shared" si="25"/>
        <v>5.929186200765777</v>
      </c>
      <c r="I132" s="24">
        <f t="shared" si="25"/>
        <v>-7.9056737209907766</v>
      </c>
      <c r="J132" s="24">
        <f t="shared" si="25"/>
        <v>1.9764875395546249</v>
      </c>
      <c r="K132" s="25">
        <f t="shared" si="20"/>
        <v>179</v>
      </c>
      <c r="L132" s="26">
        <f t="shared" ref="L132:L170" si="30">10 ^ (K132/50)</f>
        <v>3801.8939632056172</v>
      </c>
      <c r="M132" s="24">
        <f t="shared" si="27"/>
        <v>0.49766675602225624</v>
      </c>
      <c r="N132" s="24">
        <f t="shared" si="28"/>
        <v>2.912776015401497E-2</v>
      </c>
      <c r="O132" s="24">
        <f t="shared" si="29"/>
        <v>5.8130498553458976E-2</v>
      </c>
      <c r="P132" s="24">
        <f t="shared" ref="P132:P170" si="31">SQRT(N132/O132)</f>
        <v>0.70786676304662899</v>
      </c>
      <c r="Q132" s="27">
        <f t="shared" ref="Q132:Q170" si="32">20*LOG(P132,10)</f>
        <v>-3.0009695783790202</v>
      </c>
    </row>
    <row r="133" spans="4:17" x14ac:dyDescent="0.25">
      <c r="D133" s="23">
        <f t="shared" si="26"/>
        <v>48000</v>
      </c>
      <c r="E133" s="24">
        <f t="shared" si="26"/>
        <v>2.9716181452974917</v>
      </c>
      <c r="F133" s="24">
        <f t="shared" si="26"/>
        <v>-3.9622227373622589</v>
      </c>
      <c r="G133" s="24">
        <f t="shared" si="26"/>
        <v>0.9906046113943926</v>
      </c>
      <c r="H133" s="24">
        <f t="shared" si="25"/>
        <v>5.929186200765777</v>
      </c>
      <c r="I133" s="24">
        <f t="shared" si="25"/>
        <v>-7.9056737209907766</v>
      </c>
      <c r="J133" s="24">
        <f t="shared" si="25"/>
        <v>1.9764875395546249</v>
      </c>
      <c r="K133" s="25">
        <f t="shared" si="20"/>
        <v>180</v>
      </c>
      <c r="L133" s="26">
        <f t="shared" si="30"/>
        <v>3981.0717055349769</v>
      </c>
      <c r="M133" s="24">
        <f t="shared" si="27"/>
        <v>0.52112106764678634</v>
      </c>
      <c r="N133" s="24">
        <f t="shared" si="28"/>
        <v>3.4881924166339617E-2</v>
      </c>
      <c r="O133" s="24">
        <f t="shared" si="29"/>
        <v>6.9612703920816643E-2</v>
      </c>
      <c r="P133" s="24">
        <f t="shared" si="31"/>
        <v>0.707874006729169</v>
      </c>
      <c r="Q133" s="27">
        <f t="shared" si="32"/>
        <v>-3.0008806951195144</v>
      </c>
    </row>
    <row r="134" spans="4:17" x14ac:dyDescent="0.25">
      <c r="D134" s="23">
        <f t="shared" si="26"/>
        <v>48000</v>
      </c>
      <c r="E134" s="24">
        <f t="shared" si="26"/>
        <v>2.9716181452974917</v>
      </c>
      <c r="F134" s="24">
        <f t="shared" si="26"/>
        <v>-3.9622227373622589</v>
      </c>
      <c r="G134" s="24">
        <f t="shared" si="26"/>
        <v>0.9906046113943926</v>
      </c>
      <c r="H134" s="24">
        <f t="shared" si="25"/>
        <v>5.929186200765777</v>
      </c>
      <c r="I134" s="24">
        <f t="shared" si="25"/>
        <v>-7.9056737209907766</v>
      </c>
      <c r="J134" s="24">
        <f t="shared" si="25"/>
        <v>1.9764875395546249</v>
      </c>
      <c r="K134" s="25">
        <f t="shared" si="20"/>
        <v>181</v>
      </c>
      <c r="L134" s="26">
        <f t="shared" si="30"/>
        <v>4168.6938347033583</v>
      </c>
      <c r="M134" s="24">
        <f t="shared" si="27"/>
        <v>0.54568074692371393</v>
      </c>
      <c r="N134" s="24">
        <f t="shared" si="28"/>
        <v>4.1756366757070673E-2</v>
      </c>
      <c r="O134" s="24">
        <f t="shared" si="29"/>
        <v>8.3330246449703327E-2</v>
      </c>
      <c r="P134" s="24">
        <f t="shared" si="31"/>
        <v>0.70788061348429832</v>
      </c>
      <c r="Q134" s="27">
        <f t="shared" si="32"/>
        <v>-3.0007996280403755</v>
      </c>
    </row>
    <row r="135" spans="4:17" x14ac:dyDescent="0.25">
      <c r="D135" s="23">
        <f t="shared" si="26"/>
        <v>48000</v>
      </c>
      <c r="E135" s="24">
        <f t="shared" si="26"/>
        <v>2.9716181452974917</v>
      </c>
      <c r="F135" s="24">
        <f t="shared" si="26"/>
        <v>-3.9622227373622589</v>
      </c>
      <c r="G135" s="24">
        <f t="shared" si="26"/>
        <v>0.9906046113943926</v>
      </c>
      <c r="H135" s="24">
        <f t="shared" si="25"/>
        <v>5.929186200765777</v>
      </c>
      <c r="I135" s="24">
        <f t="shared" si="25"/>
        <v>-7.9056737209907766</v>
      </c>
      <c r="J135" s="24">
        <f t="shared" si="25"/>
        <v>1.9764875395546249</v>
      </c>
      <c r="K135" s="25">
        <f t="shared" ref="K135:K170" si="33">K134+1</f>
        <v>182</v>
      </c>
      <c r="L135" s="26">
        <f t="shared" si="30"/>
        <v>4365.1583224016631</v>
      </c>
      <c r="M135" s="24">
        <f t="shared" si="27"/>
        <v>0.5713978882255587</v>
      </c>
      <c r="N135" s="24">
        <f t="shared" si="28"/>
        <v>4.9964060410056021E-2</v>
      </c>
      <c r="O135" s="24">
        <f t="shared" si="29"/>
        <v>9.9708066329140976E-2</v>
      </c>
      <c r="P135" s="24">
        <f t="shared" si="31"/>
        <v>0.70788663917690864</v>
      </c>
      <c r="Q135" s="27">
        <f t="shared" si="32"/>
        <v>-3.0007256914509988</v>
      </c>
    </row>
    <row r="136" spans="4:17" x14ac:dyDescent="0.25">
      <c r="D136" s="23">
        <f t="shared" si="26"/>
        <v>48000</v>
      </c>
      <c r="E136" s="24">
        <f t="shared" si="26"/>
        <v>2.9716181452974917</v>
      </c>
      <c r="F136" s="24">
        <f t="shared" si="26"/>
        <v>-3.9622227373622589</v>
      </c>
      <c r="G136" s="24">
        <f t="shared" si="26"/>
        <v>0.9906046113943926</v>
      </c>
      <c r="H136" s="24">
        <f t="shared" si="25"/>
        <v>5.929186200765777</v>
      </c>
      <c r="I136" s="24">
        <f t="shared" si="25"/>
        <v>-7.9056737209907766</v>
      </c>
      <c r="J136" s="24">
        <f t="shared" si="25"/>
        <v>1.9764875395546249</v>
      </c>
      <c r="K136" s="25">
        <f t="shared" si="33"/>
        <v>183</v>
      </c>
      <c r="L136" s="26">
        <f t="shared" si="30"/>
        <v>4570.8818961487532</v>
      </c>
      <c r="M136" s="24">
        <f t="shared" si="27"/>
        <v>0.59832704105697943</v>
      </c>
      <c r="N136" s="24">
        <f t="shared" si="28"/>
        <v>5.9756848548667696E-2</v>
      </c>
      <c r="O136" s="24">
        <f t="shared" si="29"/>
        <v>0.11924866111020915</v>
      </c>
      <c r="P136" s="24">
        <f t="shared" si="31"/>
        <v>0.70789213477581492</v>
      </c>
      <c r="Q136" s="27">
        <f t="shared" si="32"/>
        <v>-3.0006582597780946</v>
      </c>
    </row>
    <row r="137" spans="4:17" x14ac:dyDescent="0.25">
      <c r="D137" s="23">
        <f t="shared" si="26"/>
        <v>48000</v>
      </c>
      <c r="E137" s="24">
        <f t="shared" si="26"/>
        <v>2.9716181452974917</v>
      </c>
      <c r="F137" s="24">
        <f t="shared" si="26"/>
        <v>-3.9622227373622589</v>
      </c>
      <c r="G137" s="24">
        <f t="shared" si="26"/>
        <v>0.9906046113943926</v>
      </c>
      <c r="H137" s="24">
        <f t="shared" si="25"/>
        <v>5.929186200765777</v>
      </c>
      <c r="I137" s="24">
        <f t="shared" si="25"/>
        <v>-7.9056737209907766</v>
      </c>
      <c r="J137" s="24">
        <f t="shared" si="25"/>
        <v>1.9764875395546249</v>
      </c>
      <c r="K137" s="25">
        <f t="shared" si="33"/>
        <v>184</v>
      </c>
      <c r="L137" s="26">
        <f t="shared" si="30"/>
        <v>4786.3009232263848</v>
      </c>
      <c r="M137" s="24">
        <f t="shared" si="27"/>
        <v>0.62652532576158559</v>
      </c>
      <c r="N137" s="24">
        <f t="shared" si="28"/>
        <v>7.1432027259521857E-2</v>
      </c>
      <c r="O137" s="24">
        <f t="shared" si="29"/>
        <v>0.14254521780896734</v>
      </c>
      <c r="P137" s="24">
        <f t="shared" si="31"/>
        <v>0.70789714678016336</v>
      </c>
      <c r="Q137" s="27">
        <f t="shared" si="32"/>
        <v>-3.0005967623261731</v>
      </c>
    </row>
    <row r="138" spans="4:17" x14ac:dyDescent="0.25">
      <c r="D138" s="23">
        <f t="shared" si="26"/>
        <v>48000</v>
      </c>
      <c r="E138" s="24">
        <f t="shared" si="26"/>
        <v>2.9716181452974917</v>
      </c>
      <c r="F138" s="24">
        <f t="shared" si="26"/>
        <v>-3.9622227373622589</v>
      </c>
      <c r="G138" s="24">
        <f t="shared" si="26"/>
        <v>0.9906046113943926</v>
      </c>
      <c r="H138" s="24">
        <f t="shared" si="25"/>
        <v>5.929186200765777</v>
      </c>
      <c r="I138" s="24">
        <f t="shared" si="25"/>
        <v>-7.9056737209907766</v>
      </c>
      <c r="J138" s="24">
        <f t="shared" si="25"/>
        <v>1.9764875395546249</v>
      </c>
      <c r="K138" s="25">
        <f t="shared" si="33"/>
        <v>185</v>
      </c>
      <c r="L138" s="26">
        <f t="shared" si="30"/>
        <v>5011.8723362727324</v>
      </c>
      <c r="M138" s="24">
        <f t="shared" si="27"/>
        <v>0.65605255468184709</v>
      </c>
      <c r="N138" s="24">
        <f t="shared" si="28"/>
        <v>8.5339876087181132E-2</v>
      </c>
      <c r="O138" s="24">
        <f t="shared" si="29"/>
        <v>0.17029663862147504</v>
      </c>
      <c r="P138" s="24">
        <f t="shared" si="31"/>
        <v>0.70790171760893039</v>
      </c>
      <c r="Q138" s="27">
        <f t="shared" si="32"/>
        <v>-3.0005406784922002</v>
      </c>
    </row>
    <row r="139" spans="4:17" x14ac:dyDescent="0.25">
      <c r="D139" s="23">
        <f t="shared" si="26"/>
        <v>48000</v>
      </c>
      <c r="E139" s="24">
        <f t="shared" si="26"/>
        <v>2.9716181452974917</v>
      </c>
      <c r="F139" s="24">
        <f t="shared" si="26"/>
        <v>-3.9622227373622589</v>
      </c>
      <c r="G139" s="24">
        <f t="shared" si="26"/>
        <v>0.9906046113943926</v>
      </c>
      <c r="H139" s="24">
        <f t="shared" si="25"/>
        <v>5.929186200765777</v>
      </c>
      <c r="I139" s="24">
        <f t="shared" si="25"/>
        <v>-7.9056737209907766</v>
      </c>
      <c r="J139" s="24">
        <f t="shared" si="25"/>
        <v>1.9764875395546249</v>
      </c>
      <c r="K139" s="25">
        <f t="shared" si="33"/>
        <v>186</v>
      </c>
      <c r="L139" s="26">
        <f t="shared" si="30"/>
        <v>5248.0746024977352</v>
      </c>
      <c r="M139" s="24">
        <f t="shared" si="27"/>
        <v>0.68697135902908579</v>
      </c>
      <c r="N139" s="24">
        <f t="shared" si="28"/>
        <v>0.10189221914414645</v>
      </c>
      <c r="O139" s="24">
        <f t="shared" si="29"/>
        <v>0.20332462235011006</v>
      </c>
      <c r="P139" s="24">
        <f t="shared" si="31"/>
        <v>0.70790588595661696</v>
      </c>
      <c r="Q139" s="27">
        <f t="shared" si="32"/>
        <v>-3.0004895333960899</v>
      </c>
    </row>
    <row r="140" spans="4:17" x14ac:dyDescent="0.25">
      <c r="D140" s="23">
        <f t="shared" si="26"/>
        <v>48000</v>
      </c>
      <c r="E140" s="24">
        <f t="shared" si="26"/>
        <v>2.9716181452974917</v>
      </c>
      <c r="F140" s="24">
        <f t="shared" si="26"/>
        <v>-3.9622227373622589</v>
      </c>
      <c r="G140" s="24">
        <f t="shared" si="26"/>
        <v>0.9906046113943926</v>
      </c>
      <c r="H140" s="24">
        <f t="shared" si="25"/>
        <v>5.929186200765777</v>
      </c>
      <c r="I140" s="24">
        <f t="shared" si="25"/>
        <v>-7.9056737209907766</v>
      </c>
      <c r="J140" s="24">
        <f t="shared" si="25"/>
        <v>1.9764875395546249</v>
      </c>
      <c r="K140" s="25">
        <f t="shared" si="33"/>
        <v>187</v>
      </c>
      <c r="L140" s="26">
        <f t="shared" si="30"/>
        <v>5495.4087385762541</v>
      </c>
      <c r="M140" s="24">
        <f t="shared" si="27"/>
        <v>0.71934732173267968</v>
      </c>
      <c r="N140" s="24">
        <f t="shared" si="28"/>
        <v>0.1215720836124764</v>
      </c>
      <c r="O140" s="24">
        <f t="shared" si="29"/>
        <v>0.24259293537145837</v>
      </c>
      <c r="P140" s="24">
        <f t="shared" si="31"/>
        <v>0.70790968711808067</v>
      </c>
      <c r="Q140" s="27">
        <f t="shared" si="32"/>
        <v>-3.0004428938907783</v>
      </c>
    </row>
    <row r="141" spans="4:17" x14ac:dyDescent="0.25">
      <c r="D141" s="23">
        <f t="shared" si="26"/>
        <v>48000</v>
      </c>
      <c r="E141" s="24">
        <f t="shared" si="26"/>
        <v>2.9716181452974917</v>
      </c>
      <c r="F141" s="24">
        <f t="shared" si="26"/>
        <v>-3.9622227373622589</v>
      </c>
      <c r="G141" s="24">
        <f t="shared" si="26"/>
        <v>0.9906046113943926</v>
      </c>
      <c r="H141" s="24">
        <f t="shared" si="26"/>
        <v>5.929186200765777</v>
      </c>
      <c r="I141" s="24">
        <f t="shared" si="26"/>
        <v>-7.9056737209907766</v>
      </c>
      <c r="J141" s="24">
        <f t="shared" si="26"/>
        <v>1.9764875395546249</v>
      </c>
      <c r="K141" s="25">
        <f t="shared" si="33"/>
        <v>188</v>
      </c>
      <c r="L141" s="26">
        <f t="shared" si="30"/>
        <v>5754.399373371567</v>
      </c>
      <c r="M141" s="24">
        <f t="shared" si="27"/>
        <v>0.75324911655024263</v>
      </c>
      <c r="N141" s="24">
        <f t="shared" si="28"/>
        <v>0.14494449787791402</v>
      </c>
      <c r="O141" s="24">
        <f t="shared" si="29"/>
        <v>0.28922895642303581</v>
      </c>
      <c r="P141" s="24">
        <f t="shared" si="31"/>
        <v>0.7079131532850349</v>
      </c>
      <c r="Q141" s="27">
        <f t="shared" si="32"/>
        <v>-3.000400364920667</v>
      </c>
    </row>
    <row r="142" spans="4:17" x14ac:dyDescent="0.25">
      <c r="D142" s="23">
        <f t="shared" si="26"/>
        <v>48000</v>
      </c>
      <c r="E142" s="24">
        <f t="shared" si="26"/>
        <v>2.9716181452974917</v>
      </c>
      <c r="F142" s="24">
        <f t="shared" si="26"/>
        <v>-3.9622227373622589</v>
      </c>
      <c r="G142" s="24">
        <f t="shared" si="26"/>
        <v>0.9906046113943926</v>
      </c>
      <c r="H142" s="24">
        <f t="shared" si="26"/>
        <v>5.929186200765777</v>
      </c>
      <c r="I142" s="24">
        <f t="shared" si="26"/>
        <v>-7.9056737209907766</v>
      </c>
      <c r="J142" s="24">
        <f t="shared" si="26"/>
        <v>1.9764875395546249</v>
      </c>
      <c r="K142" s="25">
        <f t="shared" si="33"/>
        <v>189</v>
      </c>
      <c r="L142" s="26">
        <f t="shared" si="30"/>
        <v>6025.595860743585</v>
      </c>
      <c r="M142" s="24">
        <f t="shared" si="27"/>
        <v>0.7887486537338797</v>
      </c>
      <c r="N142" s="24">
        <f t="shared" si="28"/>
        <v>0.17266843218467434</v>
      </c>
      <c r="O142" s="24">
        <f t="shared" si="29"/>
        <v>0.34454750096748138</v>
      </c>
      <c r="P142" s="24">
        <f t="shared" si="31"/>
        <v>0.70791631381672027</v>
      </c>
      <c r="Q142" s="27">
        <f t="shared" si="32"/>
        <v>-3.0003615861975863</v>
      </c>
    </row>
    <row r="143" spans="4:17" x14ac:dyDescent="0.25">
      <c r="D143" s="23">
        <f t="shared" si="26"/>
        <v>48000</v>
      </c>
      <c r="E143" s="24">
        <f t="shared" si="26"/>
        <v>2.9716181452974917</v>
      </c>
      <c r="F143" s="24">
        <f t="shared" si="26"/>
        <v>-3.9622227373622589</v>
      </c>
      <c r="G143" s="24">
        <f t="shared" si="26"/>
        <v>0.9906046113943926</v>
      </c>
      <c r="H143" s="24">
        <f t="shared" si="26"/>
        <v>5.929186200765777</v>
      </c>
      <c r="I143" s="24">
        <f t="shared" si="26"/>
        <v>-7.9056737209907766</v>
      </c>
      <c r="J143" s="24">
        <f t="shared" si="26"/>
        <v>1.9764875395546249</v>
      </c>
      <c r="K143" s="25">
        <f t="shared" si="33"/>
        <v>190</v>
      </c>
      <c r="L143" s="26">
        <f t="shared" si="30"/>
        <v>6309.5734448019384</v>
      </c>
      <c r="M143" s="24">
        <f t="shared" si="27"/>
        <v>0.825921232561459</v>
      </c>
      <c r="N143" s="24">
        <f t="shared" si="28"/>
        <v>0.20550982597379075</v>
      </c>
      <c r="O143" s="24">
        <f t="shared" si="29"/>
        <v>0.41007681372160459</v>
      </c>
      <c r="P143" s="24">
        <f t="shared" si="31"/>
        <v>0.70791919548688376</v>
      </c>
      <c r="Q143" s="27">
        <f t="shared" si="32"/>
        <v>-3.0003262291679751</v>
      </c>
    </row>
    <row r="144" spans="4:17" x14ac:dyDescent="0.25">
      <c r="D144" s="23">
        <f t="shared" si="26"/>
        <v>48000</v>
      </c>
      <c r="E144" s="24">
        <f t="shared" si="26"/>
        <v>2.9716181452974917</v>
      </c>
      <c r="F144" s="24">
        <f t="shared" si="26"/>
        <v>-3.9622227373622589</v>
      </c>
      <c r="G144" s="24">
        <f t="shared" si="26"/>
        <v>0.9906046113943926</v>
      </c>
      <c r="H144" s="24">
        <f t="shared" si="26"/>
        <v>5.929186200765777</v>
      </c>
      <c r="I144" s="24">
        <f t="shared" si="26"/>
        <v>-7.9056737209907766</v>
      </c>
      <c r="J144" s="24">
        <f t="shared" si="26"/>
        <v>1.9764875395546249</v>
      </c>
      <c r="K144" s="25">
        <f t="shared" si="33"/>
        <v>191</v>
      </c>
      <c r="L144" s="26">
        <f t="shared" si="30"/>
        <v>6606.9344800759654</v>
      </c>
      <c r="M144" s="24">
        <f t="shared" si="27"/>
        <v>0.86484570105648961</v>
      </c>
      <c r="N144" s="24">
        <f t="shared" si="28"/>
        <v>0.24435556195159336</v>
      </c>
      <c r="O144" s="24">
        <f t="shared" si="29"/>
        <v>0.48758645010502283</v>
      </c>
      <c r="P144" s="24">
        <f t="shared" si="31"/>
        <v>0.70792182270913595</v>
      </c>
      <c r="Q144" s="27">
        <f t="shared" si="32"/>
        <v>-3.000293994245772</v>
      </c>
    </row>
    <row r="145" spans="4:17" x14ac:dyDescent="0.25">
      <c r="D145" s="23">
        <f t="shared" si="26"/>
        <v>48000</v>
      </c>
      <c r="E145" s="24">
        <f t="shared" si="26"/>
        <v>2.9716181452974917</v>
      </c>
      <c r="F145" s="24">
        <f t="shared" si="26"/>
        <v>-3.9622227373622589</v>
      </c>
      <c r="G145" s="24">
        <f t="shared" si="26"/>
        <v>0.9906046113943926</v>
      </c>
      <c r="H145" s="24">
        <f t="shared" si="26"/>
        <v>5.929186200765777</v>
      </c>
      <c r="I145" s="24">
        <f t="shared" si="26"/>
        <v>-7.9056737209907766</v>
      </c>
      <c r="J145" s="24">
        <f t="shared" si="26"/>
        <v>1.9764875395546249</v>
      </c>
      <c r="K145" s="25">
        <f t="shared" si="33"/>
        <v>192</v>
      </c>
      <c r="L145" s="26">
        <f t="shared" si="30"/>
        <v>6918.3097091893687</v>
      </c>
      <c r="M145" s="24">
        <f t="shared" si="27"/>
        <v>0.90560462323534408</v>
      </c>
      <c r="N145" s="24">
        <f t="shared" si="28"/>
        <v>0.29022813010880044</v>
      </c>
      <c r="O145" s="24">
        <f t="shared" si="29"/>
        <v>0.57911653426688525</v>
      </c>
      <c r="P145" s="24">
        <f t="shared" si="31"/>
        <v>0.70792421774248937</v>
      </c>
      <c r="Q145" s="27">
        <f t="shared" si="32"/>
        <v>-3.000264608288834</v>
      </c>
    </row>
    <row r="146" spans="4:17" x14ac:dyDescent="0.25">
      <c r="D146" s="23">
        <f t="shared" si="26"/>
        <v>48000</v>
      </c>
      <c r="E146" s="24">
        <f t="shared" si="26"/>
        <v>2.9716181452974917</v>
      </c>
      <c r="F146" s="24">
        <f t="shared" si="26"/>
        <v>-3.9622227373622589</v>
      </c>
      <c r="G146" s="24">
        <f t="shared" si="26"/>
        <v>0.9906046113943926</v>
      </c>
      <c r="H146" s="24">
        <f t="shared" si="26"/>
        <v>5.929186200765777</v>
      </c>
      <c r="I146" s="24">
        <f t="shared" si="26"/>
        <v>-7.9056737209907766</v>
      </c>
      <c r="J146" s="24">
        <f t="shared" si="26"/>
        <v>1.9764875395546249</v>
      </c>
      <c r="K146" s="25">
        <f t="shared" si="33"/>
        <v>193</v>
      </c>
      <c r="L146" s="26">
        <f t="shared" si="30"/>
        <v>7244.3596007499036</v>
      </c>
      <c r="M146" s="24">
        <f t="shared" si="27"/>
        <v>0.94828445423660768</v>
      </c>
      <c r="N146" s="24">
        <f t="shared" si="28"/>
        <v>0.34430056667699638</v>
      </c>
      <c r="O146" s="24">
        <f t="shared" si="29"/>
        <v>0.68700756563481036</v>
      </c>
      <c r="P146" s="24">
        <f t="shared" si="31"/>
        <v>0.70792640087879843</v>
      </c>
      <c r="Q146" s="27">
        <f t="shared" si="32"/>
        <v>-3.0002378222977191</v>
      </c>
    </row>
    <row r="147" spans="4:17" x14ac:dyDescent="0.25">
      <c r="D147" s="23">
        <f t="shared" si="26"/>
        <v>48000</v>
      </c>
      <c r="E147" s="24">
        <f t="shared" si="26"/>
        <v>2.9716181452974917</v>
      </c>
      <c r="F147" s="24">
        <f t="shared" si="26"/>
        <v>-3.9622227373622589</v>
      </c>
      <c r="G147" s="24">
        <f t="shared" si="26"/>
        <v>0.9906046113943926</v>
      </c>
      <c r="H147" s="24">
        <f t="shared" si="26"/>
        <v>5.929186200765777</v>
      </c>
      <c r="I147" s="24">
        <f t="shared" si="26"/>
        <v>-7.9056737209907766</v>
      </c>
      <c r="J147" s="24">
        <f t="shared" si="26"/>
        <v>1.9764875395546249</v>
      </c>
      <c r="K147" s="25">
        <f t="shared" si="33"/>
        <v>194</v>
      </c>
      <c r="L147" s="26">
        <f t="shared" si="30"/>
        <v>7585.7757502918394</v>
      </c>
      <c r="M147" s="24">
        <f t="shared" si="27"/>
        <v>0.99297572370401854</v>
      </c>
      <c r="N147" s="24">
        <f t="shared" si="28"/>
        <v>0.40791104331768896</v>
      </c>
      <c r="O147" s="24">
        <f t="shared" si="29"/>
        <v>0.81392952754534065</v>
      </c>
      <c r="P147" s="24">
        <f t="shared" si="31"/>
        <v>0.70792839061360857</v>
      </c>
      <c r="Q147" s="27">
        <f t="shared" si="32"/>
        <v>-3.0002134093182615</v>
      </c>
    </row>
    <row r="148" spans="4:17" x14ac:dyDescent="0.25">
      <c r="D148" s="23">
        <f t="shared" si="26"/>
        <v>48000</v>
      </c>
      <c r="E148" s="24">
        <f t="shared" si="26"/>
        <v>2.9716181452974917</v>
      </c>
      <c r="F148" s="24">
        <f t="shared" si="26"/>
        <v>-3.9622227373622589</v>
      </c>
      <c r="G148" s="24">
        <f t="shared" si="26"/>
        <v>0.9906046113943926</v>
      </c>
      <c r="H148" s="24">
        <f t="shared" si="26"/>
        <v>5.929186200765777</v>
      </c>
      <c r="I148" s="24">
        <f t="shared" si="26"/>
        <v>-7.9056737209907766</v>
      </c>
      <c r="J148" s="24">
        <f t="shared" si="26"/>
        <v>1.9764875395546249</v>
      </c>
      <c r="K148" s="25">
        <f t="shared" si="33"/>
        <v>195</v>
      </c>
      <c r="L148" s="26">
        <f t="shared" si="30"/>
        <v>7943.2823472428154</v>
      </c>
      <c r="M148" s="24">
        <f t="shared" si="27"/>
        <v>1.0397732278119798</v>
      </c>
      <c r="N148" s="24">
        <f t="shared" si="28"/>
        <v>0.48257620949970803</v>
      </c>
      <c r="O148" s="24">
        <f t="shared" si="29"/>
        <v>0.9629085081330776</v>
      </c>
      <c r="P148" s="24">
        <f t="shared" si="31"/>
        <v>0.70793020380182603</v>
      </c>
      <c r="Q148" s="27">
        <f t="shared" si="32"/>
        <v>-3.0001911625306059</v>
      </c>
    </row>
    <row r="149" spans="4:17" x14ac:dyDescent="0.25">
      <c r="D149" s="23">
        <f t="shared" si="26"/>
        <v>48000</v>
      </c>
      <c r="E149" s="24">
        <f t="shared" si="26"/>
        <v>2.9716181452974917</v>
      </c>
      <c r="F149" s="24">
        <f t="shared" si="26"/>
        <v>-3.9622227373622589</v>
      </c>
      <c r="G149" s="24">
        <f t="shared" si="26"/>
        <v>0.9906046113943926</v>
      </c>
      <c r="H149" s="24">
        <f t="shared" si="26"/>
        <v>5.929186200765777</v>
      </c>
      <c r="I149" s="24">
        <f t="shared" si="26"/>
        <v>-7.9056737209907766</v>
      </c>
      <c r="J149" s="24">
        <f t="shared" si="26"/>
        <v>1.9764875395546249</v>
      </c>
      <c r="K149" s="25">
        <f t="shared" si="33"/>
        <v>196</v>
      </c>
      <c r="L149" s="26">
        <f t="shared" si="30"/>
        <v>8317.6377110267094</v>
      </c>
      <c r="M149" s="24">
        <f t="shared" si="27"/>
        <v>1.0887762303409556</v>
      </c>
      <c r="N149" s="24">
        <f t="shared" si="28"/>
        <v>0.57000204420856881</v>
      </c>
      <c r="O149" s="24">
        <f t="shared" si="29"/>
        <v>1.1373483516830289</v>
      </c>
      <c r="P149" s="24">
        <f t="shared" si="31"/>
        <v>0.70793185579947959</v>
      </c>
      <c r="Q149" s="27">
        <f t="shared" si="32"/>
        <v>-3.0001708935090527</v>
      </c>
    </row>
    <row r="150" spans="4:17" x14ac:dyDescent="0.25">
      <c r="D150" s="23">
        <f t="shared" si="26"/>
        <v>48000</v>
      </c>
      <c r="E150" s="24">
        <f t="shared" si="26"/>
        <v>2.9716181452974917</v>
      </c>
      <c r="F150" s="24">
        <f t="shared" si="26"/>
        <v>-3.9622227373622589</v>
      </c>
      <c r="G150" s="24">
        <f t="shared" si="26"/>
        <v>0.9906046113943926</v>
      </c>
      <c r="H150" s="24">
        <f t="shared" si="26"/>
        <v>5.929186200765777</v>
      </c>
      <c r="I150" s="24">
        <f t="shared" si="26"/>
        <v>-7.9056737209907766</v>
      </c>
      <c r="J150" s="24">
        <f t="shared" si="26"/>
        <v>1.9764875395546249</v>
      </c>
      <c r="K150" s="25">
        <f t="shared" si="33"/>
        <v>197</v>
      </c>
      <c r="L150" s="26">
        <f t="shared" si="30"/>
        <v>8709.6358995608189</v>
      </c>
      <c r="M150" s="24">
        <f t="shared" si="27"/>
        <v>1.1400886732292581</v>
      </c>
      <c r="N150" s="24">
        <f t="shared" si="28"/>
        <v>0.67209054033735094</v>
      </c>
      <c r="O150" s="24">
        <f t="shared" si="29"/>
        <v>1.3410439951239896</v>
      </c>
      <c r="P150" s="24">
        <f t="shared" si="31"/>
        <v>0.70793336059271395</v>
      </c>
      <c r="Q150" s="27">
        <f t="shared" si="32"/>
        <v>-3.0001524306387028</v>
      </c>
    </row>
    <row r="151" spans="4:17" x14ac:dyDescent="0.25">
      <c r="D151" s="23">
        <f t="shared" si="26"/>
        <v>48000</v>
      </c>
      <c r="E151" s="24">
        <f t="shared" si="26"/>
        <v>2.9716181452974917</v>
      </c>
      <c r="F151" s="24">
        <f t="shared" si="26"/>
        <v>-3.9622227373622589</v>
      </c>
      <c r="G151" s="24">
        <f t="shared" si="26"/>
        <v>0.9906046113943926</v>
      </c>
      <c r="H151" s="24">
        <f t="shared" si="26"/>
        <v>5.929186200765777</v>
      </c>
      <c r="I151" s="24">
        <f t="shared" si="26"/>
        <v>-7.9056737209907766</v>
      </c>
      <c r="J151" s="24">
        <f t="shared" si="26"/>
        <v>1.9764875395546249</v>
      </c>
      <c r="K151" s="25">
        <f t="shared" si="33"/>
        <v>198</v>
      </c>
      <c r="L151" s="26">
        <f t="shared" si="30"/>
        <v>9120.1083935591087</v>
      </c>
      <c r="M151" s="24">
        <f t="shared" si="27"/>
        <v>1.1938193970478292</v>
      </c>
      <c r="N151" s="24">
        <f t="shared" si="28"/>
        <v>0.7909400167365338</v>
      </c>
      <c r="O151" s="24">
        <f t="shared" si="29"/>
        <v>1.5781820901134949</v>
      </c>
      <c r="P151" s="24">
        <f t="shared" si="31"/>
        <v>0.70793473091506165</v>
      </c>
      <c r="Q151" s="27">
        <f t="shared" si="32"/>
        <v>-3.0001356176760376</v>
      </c>
    </row>
    <row r="152" spans="4:17" x14ac:dyDescent="0.25">
      <c r="D152" s="23">
        <f t="shared" si="26"/>
        <v>48000</v>
      </c>
      <c r="E152" s="24">
        <f t="shared" si="26"/>
        <v>2.9716181452974917</v>
      </c>
      <c r="F152" s="24">
        <f t="shared" si="26"/>
        <v>-3.9622227373622589</v>
      </c>
      <c r="G152" s="24">
        <f t="shared" si="26"/>
        <v>0.9906046113943926</v>
      </c>
      <c r="H152" s="24">
        <f t="shared" si="26"/>
        <v>5.929186200765777</v>
      </c>
      <c r="I152" s="24">
        <f t="shared" si="26"/>
        <v>-7.9056737209907766</v>
      </c>
      <c r="J152" s="24">
        <f t="shared" si="26"/>
        <v>1.9764875395546249</v>
      </c>
      <c r="K152" s="25">
        <f t="shared" si="33"/>
        <v>199</v>
      </c>
      <c r="L152" s="26">
        <f t="shared" si="30"/>
        <v>9549.9258602143691</v>
      </c>
      <c r="M152" s="24">
        <f t="shared" si="27"/>
        <v>1.2500823718656937</v>
      </c>
      <c r="N152" s="24">
        <f t="shared" si="28"/>
        <v>0.92883622377393926</v>
      </c>
      <c r="O152" s="24">
        <f t="shared" si="29"/>
        <v>1.8533232559096131</v>
      </c>
      <c r="P152" s="24">
        <f t="shared" si="31"/>
        <v>0.70793597835391631</v>
      </c>
      <c r="Q152" s="27">
        <f t="shared" si="32"/>
        <v>-3.0001203124420912</v>
      </c>
    </row>
    <row r="153" spans="4:17" x14ac:dyDescent="0.25">
      <c r="D153" s="23">
        <f t="shared" si="26"/>
        <v>48000</v>
      </c>
      <c r="E153" s="24">
        <f t="shared" si="26"/>
        <v>2.9716181452974917</v>
      </c>
      <c r="F153" s="24">
        <f t="shared" si="26"/>
        <v>-3.9622227373622589</v>
      </c>
      <c r="G153" s="24">
        <f t="shared" si="26"/>
        <v>0.9906046113943926</v>
      </c>
      <c r="H153" s="24">
        <f t="shared" si="26"/>
        <v>5.929186200765777</v>
      </c>
      <c r="I153" s="24">
        <f t="shared" si="26"/>
        <v>-7.9056737209907766</v>
      </c>
      <c r="J153" s="24">
        <f t="shared" si="26"/>
        <v>1.9764875395546249</v>
      </c>
      <c r="K153" s="25">
        <f t="shared" si="33"/>
        <v>200</v>
      </c>
      <c r="L153" s="26">
        <f t="shared" si="30"/>
        <v>10000</v>
      </c>
      <c r="M153" s="24">
        <f t="shared" si="27"/>
        <v>1.3089969389957472</v>
      </c>
      <c r="N153" s="24">
        <f t="shared" si="28"/>
        <v>1.08823068135634</v>
      </c>
      <c r="O153" s="24">
        <f t="shared" si="29"/>
        <v>2.1713588578891461</v>
      </c>
      <c r="P153" s="24">
        <f t="shared" si="31"/>
        <v>0.7079371134470398</v>
      </c>
      <c r="Q153" s="27">
        <f t="shared" si="32"/>
        <v>-3.0001063856379773</v>
      </c>
    </row>
    <row r="154" spans="4:17" x14ac:dyDescent="0.25">
      <c r="D154" s="23">
        <f t="shared" si="26"/>
        <v>48000</v>
      </c>
      <c r="E154" s="24">
        <f t="shared" si="26"/>
        <v>2.9716181452974917</v>
      </c>
      <c r="F154" s="24">
        <f t="shared" si="26"/>
        <v>-3.9622227373622589</v>
      </c>
      <c r="G154" s="24">
        <f t="shared" si="26"/>
        <v>0.9906046113943926</v>
      </c>
      <c r="H154" s="24">
        <f t="shared" si="26"/>
        <v>5.929186200765777</v>
      </c>
      <c r="I154" s="24">
        <f t="shared" si="26"/>
        <v>-7.9056737209907766</v>
      </c>
      <c r="J154" s="24">
        <f t="shared" si="26"/>
        <v>1.9764875395546249</v>
      </c>
      <c r="K154" s="25">
        <f t="shared" si="33"/>
        <v>201</v>
      </c>
      <c r="L154" s="26">
        <f t="shared" si="30"/>
        <v>10471.285480509003</v>
      </c>
      <c r="M154" s="24">
        <f t="shared" si="27"/>
        <v>1.3706880641336896</v>
      </c>
      <c r="N154" s="24">
        <f t="shared" si="28"/>
        <v>1.2717018801730229</v>
      </c>
      <c r="O154" s="24">
        <f t="shared" si="29"/>
        <v>2.5374335940406212</v>
      </c>
      <c r="P154" s="24">
        <f t="shared" si="31"/>
        <v>0.7079381457698245</v>
      </c>
      <c r="Q154" s="27">
        <f t="shared" si="32"/>
        <v>-3.0000937197739184</v>
      </c>
    </row>
    <row r="155" spans="4:17" x14ac:dyDescent="0.25">
      <c r="D155" s="23">
        <f t="shared" si="26"/>
        <v>48000</v>
      </c>
      <c r="E155" s="24">
        <f t="shared" si="26"/>
        <v>2.9716181452974917</v>
      </c>
      <c r="F155" s="24">
        <f t="shared" si="26"/>
        <v>-3.9622227373622589</v>
      </c>
      <c r="G155" s="24">
        <f t="shared" si="26"/>
        <v>0.9906046113943926</v>
      </c>
      <c r="H155" s="24">
        <f t="shared" si="26"/>
        <v>5.929186200765777</v>
      </c>
      <c r="I155" s="24">
        <f t="shared" si="26"/>
        <v>-7.9056737209907766</v>
      </c>
      <c r="J155" s="24">
        <f t="shared" si="26"/>
        <v>1.9764875395546249</v>
      </c>
      <c r="K155" s="25">
        <f t="shared" si="33"/>
        <v>202</v>
      </c>
      <c r="L155" s="26">
        <f t="shared" si="30"/>
        <v>10964.781961431856</v>
      </c>
      <c r="M155" s="24">
        <f t="shared" si="27"/>
        <v>1.4352866024270086</v>
      </c>
      <c r="N155" s="24">
        <f t="shared" si="28"/>
        <v>1.4818941247616357</v>
      </c>
      <c r="O155" s="24">
        <f t="shared" si="29"/>
        <v>2.9568234715020196</v>
      </c>
      <c r="P155" s="24">
        <f t="shared" si="31"/>
        <v>0.70793908401393801</v>
      </c>
      <c r="Q155" s="27">
        <f t="shared" si="32"/>
        <v>-3.0000822082040561</v>
      </c>
    </row>
    <row r="156" spans="4:17" x14ac:dyDescent="0.25">
      <c r="D156" s="23">
        <f t="shared" si="26"/>
        <v>48000</v>
      </c>
      <c r="E156" s="24">
        <f t="shared" si="26"/>
        <v>2.9716181452974917</v>
      </c>
      <c r="F156" s="24">
        <f t="shared" si="26"/>
        <v>-3.9622227373622589</v>
      </c>
      <c r="G156" s="24">
        <f t="shared" si="26"/>
        <v>0.9906046113943926</v>
      </c>
      <c r="H156" s="24">
        <f t="shared" si="26"/>
        <v>5.929186200765777</v>
      </c>
      <c r="I156" s="24">
        <f t="shared" si="26"/>
        <v>-7.9056737209907766</v>
      </c>
      <c r="J156" s="24">
        <f t="shared" si="26"/>
        <v>1.9764875395546249</v>
      </c>
      <c r="K156" s="25">
        <f t="shared" si="33"/>
        <v>203</v>
      </c>
      <c r="L156" s="26">
        <f t="shared" si="30"/>
        <v>11481.536214968832</v>
      </c>
      <c r="M156" s="24">
        <f t="shared" si="27"/>
        <v>1.5029295760363017</v>
      </c>
      <c r="N156" s="24">
        <f t="shared" si="28"/>
        <v>1.7214279687278498</v>
      </c>
      <c r="O156" s="24">
        <f t="shared" si="29"/>
        <v>3.4347571026240793</v>
      </c>
      <c r="P156" s="24">
        <f t="shared" si="31"/>
        <v>0.70793993605787164</v>
      </c>
      <c r="Q156" s="27">
        <f t="shared" si="32"/>
        <v>-3.0000717542606479</v>
      </c>
    </row>
    <row r="157" spans="4:17" x14ac:dyDescent="0.25">
      <c r="D157" s="23">
        <f t="shared" si="26"/>
        <v>48000</v>
      </c>
      <c r="E157" s="24">
        <f t="shared" si="26"/>
        <v>2.9716181452974917</v>
      </c>
      <c r="F157" s="24">
        <f t="shared" si="26"/>
        <v>-3.9622227373622589</v>
      </c>
      <c r="G157" s="24">
        <f t="shared" si="26"/>
        <v>0.9906046113943926</v>
      </c>
      <c r="H157" s="24">
        <f t="shared" si="26"/>
        <v>5.929186200765777</v>
      </c>
      <c r="I157" s="24">
        <f t="shared" si="26"/>
        <v>-7.9056737209907766</v>
      </c>
      <c r="J157" s="24">
        <f t="shared" si="26"/>
        <v>1.9764875395546249</v>
      </c>
      <c r="K157" s="25">
        <f t="shared" si="33"/>
        <v>204</v>
      </c>
      <c r="L157" s="26">
        <f t="shared" si="30"/>
        <v>12022.644346174151</v>
      </c>
      <c r="M157" s="24">
        <f t="shared" si="27"/>
        <v>1.5737604647776489</v>
      </c>
      <c r="N157" s="24">
        <f t="shared" si="28"/>
        <v>1.9927754986959219</v>
      </c>
      <c r="O157" s="24">
        <f t="shared" si="29"/>
        <v>3.9761668658397809</v>
      </c>
      <c r="P157" s="24">
        <f t="shared" si="31"/>
        <v>0.707940709029798</v>
      </c>
      <c r="Q157" s="27">
        <f t="shared" si="32"/>
        <v>-3.0000622704826627</v>
      </c>
    </row>
    <row r="158" spans="4:17" x14ac:dyDescent="0.25">
      <c r="D158" s="23">
        <f t="shared" si="26"/>
        <v>48000</v>
      </c>
      <c r="E158" s="24">
        <f t="shared" si="26"/>
        <v>2.9716181452974917</v>
      </c>
      <c r="F158" s="24">
        <f t="shared" si="26"/>
        <v>-3.9622227373622589</v>
      </c>
      <c r="G158" s="24">
        <f t="shared" si="26"/>
        <v>0.9906046113943926</v>
      </c>
      <c r="H158" s="24">
        <f t="shared" si="26"/>
        <v>5.929186200765777</v>
      </c>
      <c r="I158" s="24">
        <f t="shared" si="26"/>
        <v>-7.9056737209907766</v>
      </c>
      <c r="J158" s="24">
        <f t="shared" si="26"/>
        <v>1.9764875395546249</v>
      </c>
      <c r="K158" s="25">
        <f t="shared" si="33"/>
        <v>205</v>
      </c>
      <c r="L158" s="26">
        <f t="shared" si="30"/>
        <v>12589.254117941671</v>
      </c>
      <c r="M158" s="24">
        <f t="shared" si="27"/>
        <v>1.6479295104625253</v>
      </c>
      <c r="N158" s="24">
        <f t="shared" si="28"/>
        <v>2.2980933322982739</v>
      </c>
      <c r="O158" s="24">
        <f t="shared" si="29"/>
        <v>4.5853556959512742</v>
      </c>
      <c r="P158" s="24">
        <f t="shared" si="31"/>
        <v>0.70794140936302641</v>
      </c>
      <c r="Q158" s="27">
        <f t="shared" si="32"/>
        <v>-3.0000536779352287</v>
      </c>
    </row>
    <row r="159" spans="4:17" x14ac:dyDescent="0.25">
      <c r="D159" s="23">
        <f t="shared" si="26"/>
        <v>48000</v>
      </c>
      <c r="E159" s="24">
        <f t="shared" si="26"/>
        <v>2.9716181452974917</v>
      </c>
      <c r="F159" s="24">
        <f t="shared" si="26"/>
        <v>-3.9622227373622589</v>
      </c>
      <c r="G159" s="24">
        <f t="shared" si="26"/>
        <v>0.9906046113943926</v>
      </c>
      <c r="H159" s="24">
        <f t="shared" si="26"/>
        <v>5.929186200765777</v>
      </c>
      <c r="I159" s="24">
        <f t="shared" si="26"/>
        <v>-7.9056737209907766</v>
      </c>
      <c r="J159" s="24">
        <f t="shared" si="26"/>
        <v>1.9764875395546249</v>
      </c>
      <c r="K159" s="25">
        <f t="shared" si="33"/>
        <v>206</v>
      </c>
      <c r="L159" s="26">
        <f t="shared" si="30"/>
        <v>13182.567385564091</v>
      </c>
      <c r="M159" s="24">
        <f t="shared" si="27"/>
        <v>1.7255940355808566</v>
      </c>
      <c r="N159" s="24">
        <f t="shared" si="28"/>
        <v>2.6390063481056725</v>
      </c>
      <c r="O159" s="24">
        <f t="shared" si="29"/>
        <v>5.2655655729112407</v>
      </c>
      <c r="P159" s="24">
        <f t="shared" si="31"/>
        <v>0.70794204284419415</v>
      </c>
      <c r="Q159" s="27">
        <f t="shared" si="32"/>
        <v>-3.0000459056182316</v>
      </c>
    </row>
    <row r="160" spans="4:17" x14ac:dyDescent="0.25">
      <c r="D160" s="23">
        <f t="shared" si="26"/>
        <v>48000</v>
      </c>
      <c r="E160" s="24">
        <f t="shared" si="26"/>
        <v>2.9716181452974917</v>
      </c>
      <c r="F160" s="24">
        <f t="shared" si="26"/>
        <v>-3.9622227373622589</v>
      </c>
      <c r="G160" s="24">
        <f t="shared" si="26"/>
        <v>0.9906046113943926</v>
      </c>
      <c r="H160" s="24">
        <f t="shared" si="26"/>
        <v>5.929186200765777</v>
      </c>
      <c r="I160" s="24">
        <f t="shared" si="26"/>
        <v>-7.9056737209907766</v>
      </c>
      <c r="J160" s="24">
        <f t="shared" si="26"/>
        <v>1.9764875395546249</v>
      </c>
      <c r="K160" s="25">
        <f t="shared" si="33"/>
        <v>207</v>
      </c>
      <c r="L160" s="26">
        <f t="shared" si="30"/>
        <v>13803.842646028841</v>
      </c>
      <c r="M160" s="24">
        <f t="shared" si="27"/>
        <v>1.8069187770030706</v>
      </c>
      <c r="N160" s="24">
        <f t="shared" si="28"/>
        <v>3.0163361921421599</v>
      </c>
      <c r="O160" s="24">
        <f t="shared" si="29"/>
        <v>6.0184358267762459</v>
      </c>
      <c r="P160" s="24">
        <f t="shared" si="31"/>
        <v>0.70794261465416286</v>
      </c>
      <c r="Q160" s="27">
        <f t="shared" si="32"/>
        <v>-3.0000388899644417</v>
      </c>
    </row>
    <row r="161" spans="4:17" x14ac:dyDescent="0.25">
      <c r="D161" s="23">
        <f t="shared" si="26"/>
        <v>48000</v>
      </c>
      <c r="E161" s="24">
        <f t="shared" si="26"/>
        <v>2.9716181452974917</v>
      </c>
      <c r="F161" s="24">
        <f t="shared" si="26"/>
        <v>-3.9622227373622589</v>
      </c>
      <c r="G161" s="24">
        <f t="shared" si="26"/>
        <v>0.9906046113943926</v>
      </c>
      <c r="H161" s="24">
        <f t="shared" si="26"/>
        <v>5.929186200765777</v>
      </c>
      <c r="I161" s="24">
        <f t="shared" si="26"/>
        <v>-7.9056737209907766</v>
      </c>
      <c r="J161" s="24">
        <f t="shared" si="26"/>
        <v>1.9764875395546249</v>
      </c>
      <c r="K161" s="25">
        <f t="shared" si="33"/>
        <v>208</v>
      </c>
      <c r="L161" s="26">
        <f t="shared" si="30"/>
        <v>14454.397707459291</v>
      </c>
      <c r="M161" s="24">
        <f t="shared" si="27"/>
        <v>1.8920762354091358</v>
      </c>
      <c r="N161" s="24">
        <f t="shared" si="28"/>
        <v>3.4297709368208054</v>
      </c>
      <c r="O161" s="24">
        <f t="shared" si="29"/>
        <v>6.8433440277955082</v>
      </c>
      <c r="P161" s="24">
        <f t="shared" si="31"/>
        <v>0.70794312940136606</v>
      </c>
      <c r="Q161" s="27">
        <f t="shared" si="32"/>
        <v>-3.0000325744302714</v>
      </c>
    </row>
    <row r="162" spans="4:17" x14ac:dyDescent="0.25">
      <c r="D162" s="23">
        <f t="shared" si="26"/>
        <v>48000</v>
      </c>
      <c r="E162" s="24">
        <f t="shared" si="26"/>
        <v>2.9716181452974917</v>
      </c>
      <c r="F162" s="24">
        <f t="shared" si="26"/>
        <v>-3.9622227373622589</v>
      </c>
      <c r="G162" s="24">
        <f t="shared" si="26"/>
        <v>0.9906046113943926</v>
      </c>
      <c r="H162" s="24">
        <f t="shared" ref="D162:J170" si="34">H161</f>
        <v>5.929186200765777</v>
      </c>
      <c r="I162" s="24">
        <f t="shared" si="34"/>
        <v>-7.9056737209907766</v>
      </c>
      <c r="J162" s="24">
        <f t="shared" si="34"/>
        <v>1.9764875395546249</v>
      </c>
      <c r="K162" s="25">
        <f t="shared" si="33"/>
        <v>209</v>
      </c>
      <c r="L162" s="26">
        <f t="shared" si="30"/>
        <v>15135.612484362096</v>
      </c>
      <c r="M162" s="24">
        <f t="shared" si="27"/>
        <v>1.9812470411855798</v>
      </c>
      <c r="N162" s="24">
        <f t="shared" si="28"/>
        <v>3.8774764342802346</v>
      </c>
      <c r="O162" s="24">
        <f t="shared" si="29"/>
        <v>7.7366305430474354</v>
      </c>
      <c r="P162" s="24">
        <f t="shared" si="31"/>
        <v>0.70794359114707039</v>
      </c>
      <c r="Q162" s="27">
        <f t="shared" si="32"/>
        <v>-3.0000269091857703</v>
      </c>
    </row>
    <row r="163" spans="4:17" x14ac:dyDescent="0.25">
      <c r="D163" s="23">
        <f t="shared" si="34"/>
        <v>48000</v>
      </c>
      <c r="E163" s="24">
        <f t="shared" si="34"/>
        <v>2.9716181452974917</v>
      </c>
      <c r="F163" s="24">
        <f t="shared" si="34"/>
        <v>-3.9622227373622589</v>
      </c>
      <c r="G163" s="24">
        <f t="shared" si="34"/>
        <v>0.9906046113943926</v>
      </c>
      <c r="H163" s="24">
        <f t="shared" si="34"/>
        <v>5.929186200765777</v>
      </c>
      <c r="I163" s="24">
        <f t="shared" si="34"/>
        <v>-7.9056737209907766</v>
      </c>
      <c r="J163" s="24">
        <f t="shared" si="34"/>
        <v>1.9764875395546249</v>
      </c>
      <c r="K163" s="25">
        <f t="shared" si="33"/>
        <v>210</v>
      </c>
      <c r="L163" s="26">
        <f t="shared" si="30"/>
        <v>15848.931924611146</v>
      </c>
      <c r="M163" s="24">
        <f t="shared" ref="M163:M170" si="35" xml:space="preserve"> 2*PI()*L163/D163</f>
        <v>2.0746203375667966</v>
      </c>
      <c r="N163" s="24">
        <f t="shared" ref="N163:N170" si="36">E163+F163*COS(M163)+G163*COS(2*M163)</f>
        <v>4.3556565171319246</v>
      </c>
      <c r="O163" s="24">
        <f t="shared" ref="O163:O170" si="37">H163+I163*COS(M163) + J163*COS(2*M163)</f>
        <v>8.6907210316108046</v>
      </c>
      <c r="P163" s="24">
        <f t="shared" si="31"/>
        <v>0.70794400342162433</v>
      </c>
      <c r="Q163" s="27">
        <f t="shared" si="32"/>
        <v>-3.0000218509151995</v>
      </c>
    </row>
    <row r="164" spans="4:17" x14ac:dyDescent="0.25">
      <c r="D164" s="23">
        <f t="shared" si="34"/>
        <v>48000</v>
      </c>
      <c r="E164" s="24">
        <f t="shared" si="34"/>
        <v>2.9716181452974917</v>
      </c>
      <c r="F164" s="24">
        <f t="shared" si="34"/>
        <v>-3.9622227373622589</v>
      </c>
      <c r="G164" s="24">
        <f t="shared" si="34"/>
        <v>0.9906046113943926</v>
      </c>
      <c r="H164" s="24">
        <f t="shared" si="34"/>
        <v>5.929186200765777</v>
      </c>
      <c r="I164" s="24">
        <f t="shared" si="34"/>
        <v>-7.9056737209907766</v>
      </c>
      <c r="J164" s="24">
        <f t="shared" si="34"/>
        <v>1.9764875395546249</v>
      </c>
      <c r="K164" s="25">
        <f t="shared" si="33"/>
        <v>211</v>
      </c>
      <c r="L164" s="26">
        <f t="shared" si="30"/>
        <v>16595.869074375616</v>
      </c>
      <c r="M164" s="24">
        <f t="shared" si="35"/>
        <v>2.1723941818331864</v>
      </c>
      <c r="N164" s="24">
        <f t="shared" si="36"/>
        <v>4.8580788885515771</v>
      </c>
      <c r="O164" s="24">
        <f t="shared" si="37"/>
        <v>9.6931804819558316</v>
      </c>
      <c r="P164" s="24">
        <f t="shared" si="31"/>
        <v>0.7079443692302354</v>
      </c>
      <c r="Q164" s="27">
        <f t="shared" si="32"/>
        <v>-3.0000173627460951</v>
      </c>
    </row>
    <row r="165" spans="4:17" x14ac:dyDescent="0.25">
      <c r="D165" s="23">
        <f t="shared" si="34"/>
        <v>48000</v>
      </c>
      <c r="E165" s="24">
        <f t="shared" si="34"/>
        <v>2.9716181452974917</v>
      </c>
      <c r="F165" s="24">
        <f t="shared" si="34"/>
        <v>-3.9622227373622589</v>
      </c>
      <c r="G165" s="24">
        <f t="shared" si="34"/>
        <v>0.9906046113943926</v>
      </c>
      <c r="H165" s="24">
        <f t="shared" si="34"/>
        <v>5.929186200765777</v>
      </c>
      <c r="I165" s="24">
        <f t="shared" si="34"/>
        <v>-7.9056737209907766</v>
      </c>
      <c r="J165" s="24">
        <f t="shared" si="34"/>
        <v>1.9764875395546249</v>
      </c>
      <c r="K165" s="25">
        <f t="shared" si="33"/>
        <v>212</v>
      </c>
      <c r="L165" s="26">
        <f t="shared" si="30"/>
        <v>17378.008287493791</v>
      </c>
      <c r="M165" s="24">
        <f t="shared" si="35"/>
        <v>2.2747759654172097</v>
      </c>
      <c r="N165" s="24">
        <f t="shared" si="36"/>
        <v>5.3755968552516933</v>
      </c>
      <c r="O165" s="24">
        <f t="shared" si="37"/>
        <v>10.725758955042187</v>
      </c>
      <c r="P165" s="24">
        <f t="shared" si="31"/>
        <v>0.70794469104604807</v>
      </c>
      <c r="Q165" s="27">
        <f t="shared" si="32"/>
        <v>-3.0000134143341595</v>
      </c>
    </row>
    <row r="166" spans="4:17" x14ac:dyDescent="0.25">
      <c r="D166" s="23">
        <f t="shared" si="34"/>
        <v>48000</v>
      </c>
      <c r="E166" s="24">
        <f t="shared" si="34"/>
        <v>2.9716181452974917</v>
      </c>
      <c r="F166" s="24">
        <f t="shared" si="34"/>
        <v>-3.9622227373622589</v>
      </c>
      <c r="G166" s="24">
        <f t="shared" si="34"/>
        <v>0.9906046113943926</v>
      </c>
      <c r="H166" s="24">
        <f t="shared" si="34"/>
        <v>5.929186200765777</v>
      </c>
      <c r="I166" s="24">
        <f t="shared" si="34"/>
        <v>-7.9056737209907766</v>
      </c>
      <c r="J166" s="24">
        <f t="shared" si="34"/>
        <v>1.9764875395546249</v>
      </c>
      <c r="K166" s="25">
        <f t="shared" si="33"/>
        <v>213</v>
      </c>
      <c r="L166" s="26">
        <f t="shared" si="30"/>
        <v>18197.008586099837</v>
      </c>
      <c r="M166" s="24">
        <f t="shared" si="35"/>
        <v>2.3819828538084016</v>
      </c>
      <c r="N166" s="24">
        <f t="shared" si="36"/>
        <v>5.8957142579091784</v>
      </c>
      <c r="O166" s="24">
        <f t="shared" si="37"/>
        <v>11.763523516750357</v>
      </c>
      <c r="P166" s="24">
        <f t="shared" si="31"/>
        <v>0.70794497078718877</v>
      </c>
      <c r="Q166" s="27">
        <f t="shared" si="32"/>
        <v>-3.0000099821448565</v>
      </c>
    </row>
    <row r="167" spans="4:17" x14ac:dyDescent="0.25">
      <c r="D167" s="23">
        <f t="shared" si="34"/>
        <v>48000</v>
      </c>
      <c r="E167" s="24">
        <f t="shared" si="34"/>
        <v>2.9716181452974917</v>
      </c>
      <c r="F167" s="24">
        <f t="shared" si="34"/>
        <v>-3.9622227373622589</v>
      </c>
      <c r="G167" s="24">
        <f t="shared" si="34"/>
        <v>0.9906046113943926</v>
      </c>
      <c r="H167" s="24">
        <f t="shared" si="34"/>
        <v>5.929186200765777</v>
      </c>
      <c r="I167" s="24">
        <f t="shared" si="34"/>
        <v>-7.9056737209907766</v>
      </c>
      <c r="J167" s="24">
        <f t="shared" si="34"/>
        <v>1.9764875395546249</v>
      </c>
      <c r="K167" s="25">
        <f t="shared" si="33"/>
        <v>214</v>
      </c>
      <c r="L167" s="26">
        <f t="shared" si="30"/>
        <v>19054.607179632505</v>
      </c>
      <c r="M167" s="24">
        <f t="shared" si="35"/>
        <v>2.4942422471905337</v>
      </c>
      <c r="N167" s="24">
        <f t="shared" si="36"/>
        <v>6.4022617402450628</v>
      </c>
      <c r="O167" s="24">
        <f t="shared" si="37"/>
        <v>12.774212317506729</v>
      </c>
      <c r="P167" s="24">
        <f t="shared" si="31"/>
        <v>0.7079452097727863</v>
      </c>
      <c r="Q167" s="27">
        <f t="shared" si="32"/>
        <v>-3.0000070499929796</v>
      </c>
    </row>
    <row r="168" spans="4:17" x14ac:dyDescent="0.25">
      <c r="D168" s="23">
        <f t="shared" si="34"/>
        <v>48000</v>
      </c>
      <c r="E168" s="24">
        <f t="shared" si="34"/>
        <v>2.9716181452974917</v>
      </c>
      <c r="F168" s="24">
        <f t="shared" si="34"/>
        <v>-3.9622227373622589</v>
      </c>
      <c r="G168" s="24">
        <f t="shared" si="34"/>
        <v>0.9906046113943926</v>
      </c>
      <c r="H168" s="24">
        <f t="shared" si="34"/>
        <v>5.929186200765777</v>
      </c>
      <c r="I168" s="24">
        <f t="shared" si="34"/>
        <v>-7.9056737209907766</v>
      </c>
      <c r="J168" s="24">
        <f t="shared" si="34"/>
        <v>1.9764875395546249</v>
      </c>
      <c r="K168" s="25">
        <f t="shared" si="33"/>
        <v>215</v>
      </c>
      <c r="L168" s="26">
        <f t="shared" si="30"/>
        <v>19952.623149688792</v>
      </c>
      <c r="M168" s="24">
        <f t="shared" si="35"/>
        <v>2.6117922627878314</v>
      </c>
      <c r="N168" s="24">
        <f t="shared" si="36"/>
        <v>6.8752755826770127</v>
      </c>
      <c r="O168" s="24">
        <f t="shared" si="37"/>
        <v>13.717992836455526</v>
      </c>
      <c r="P168" s="24">
        <f t="shared" si="31"/>
        <v>0.70794540865045785</v>
      </c>
      <c r="Q168" s="27">
        <f t="shared" si="32"/>
        <v>-3.0000046099323088</v>
      </c>
    </row>
    <row r="169" spans="4:17" x14ac:dyDescent="0.25">
      <c r="D169" s="23">
        <f t="shared" si="34"/>
        <v>48000</v>
      </c>
      <c r="E169" s="24">
        <f t="shared" si="34"/>
        <v>2.9716181452974917</v>
      </c>
      <c r="F169" s="24">
        <f t="shared" si="34"/>
        <v>-3.9622227373622589</v>
      </c>
      <c r="G169" s="24">
        <f t="shared" si="34"/>
        <v>0.9906046113943926</v>
      </c>
      <c r="H169" s="24">
        <f t="shared" si="34"/>
        <v>5.929186200765777</v>
      </c>
      <c r="I169" s="24">
        <f t="shared" si="34"/>
        <v>-7.9056737209907766</v>
      </c>
      <c r="J169" s="24">
        <f t="shared" si="34"/>
        <v>1.9764875395546249</v>
      </c>
      <c r="K169" s="25">
        <f t="shared" si="33"/>
        <v>216</v>
      </c>
      <c r="L169" s="26">
        <f t="shared" si="30"/>
        <v>20892.961308540423</v>
      </c>
      <c r="M169" s="24">
        <f t="shared" si="35"/>
        <v>2.7348822399435995</v>
      </c>
      <c r="N169" s="24">
        <f t="shared" si="36"/>
        <v>7.2911929077792097</v>
      </c>
      <c r="O169" s="24">
        <f t="shared" si="37"/>
        <v>14.547851362614477</v>
      </c>
      <c r="P169" s="24">
        <f t="shared" si="31"/>
        <v>0.70794556728384317</v>
      </c>
      <c r="Q169" s="27">
        <f t="shared" si="32"/>
        <v>-3.0000026636354522</v>
      </c>
    </row>
    <row r="170" spans="4:17" ht="14.4" thickBot="1" x14ac:dyDescent="0.3">
      <c r="D170" s="28">
        <f t="shared" si="34"/>
        <v>48000</v>
      </c>
      <c r="E170" s="29">
        <f t="shared" si="34"/>
        <v>2.9716181452974917</v>
      </c>
      <c r="F170" s="29">
        <f t="shared" si="34"/>
        <v>-3.9622227373622589</v>
      </c>
      <c r="G170" s="29">
        <f t="shared" si="34"/>
        <v>0.9906046113943926</v>
      </c>
      <c r="H170" s="29">
        <f t="shared" si="34"/>
        <v>5.929186200765777</v>
      </c>
      <c r="I170" s="29">
        <f t="shared" si="34"/>
        <v>-7.9056737209907766</v>
      </c>
      <c r="J170" s="29">
        <f t="shared" si="34"/>
        <v>1.9764875395546249</v>
      </c>
      <c r="K170" s="30">
        <f t="shared" si="33"/>
        <v>217</v>
      </c>
      <c r="L170" s="31">
        <f t="shared" si="30"/>
        <v>21877.61623949555</v>
      </c>
      <c r="M170" s="29">
        <f t="shared" si="35"/>
        <v>2.8637732690023325</v>
      </c>
      <c r="N170" s="29">
        <f t="shared" si="36"/>
        <v>7.6234942264029542</v>
      </c>
      <c r="O170" s="29">
        <f t="shared" si="37"/>
        <v>15.210875026985043</v>
      </c>
      <c r="P170" s="29">
        <f t="shared" si="31"/>
        <v>0.70794568458254015</v>
      </c>
      <c r="Q170" s="32">
        <f t="shared" si="32"/>
        <v>-3.0000012244803824</v>
      </c>
    </row>
  </sheetData>
  <mergeCells count="9">
    <mergeCell ref="A35:B35"/>
    <mergeCell ref="A1:B1"/>
    <mergeCell ref="D1:J1"/>
    <mergeCell ref="K1:M1"/>
    <mergeCell ref="N1:P1"/>
    <mergeCell ref="A6:B6"/>
    <mergeCell ref="A12:B12"/>
    <mergeCell ref="A19:B19"/>
    <mergeCell ref="A25:B25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T257"/>
  <sheetViews>
    <sheetView tabSelected="1" topLeftCell="A4" zoomScale="50" zoomScaleNormal="50" workbookViewId="0">
      <selection activeCell="U32" sqref="U32"/>
    </sheetView>
  </sheetViews>
  <sheetFormatPr defaultColWidth="12.77734375" defaultRowHeight="18" x14ac:dyDescent="0.25"/>
  <cols>
    <col min="1" max="1" width="12.77734375" style="35"/>
    <col min="2" max="2" width="12.44140625" style="35" customWidth="1"/>
    <col min="3" max="3" width="12" style="35" customWidth="1"/>
    <col min="4" max="4" width="13" style="35" bestFit="1" customWidth="1"/>
    <col min="5" max="5" width="12.77734375" style="35"/>
    <col min="6" max="8" width="13" style="35" bestFit="1" customWidth="1"/>
    <col min="9" max="9" width="12.77734375" style="35"/>
    <col min="10" max="12" width="13" style="35" bestFit="1" customWidth="1"/>
    <col min="13" max="13" width="12.77734375" style="35"/>
    <col min="14" max="16" width="13" style="35" bestFit="1" customWidth="1"/>
    <col min="17" max="32" width="13" style="35" customWidth="1"/>
    <col min="33" max="33" width="12.77734375" style="35"/>
    <col min="34" max="34" width="13" style="36" bestFit="1" customWidth="1"/>
    <col min="35" max="37" width="13" style="51" bestFit="1" customWidth="1"/>
    <col min="38" max="41" width="13" style="51" customWidth="1"/>
    <col min="42" max="42" width="13.6640625" style="51" bestFit="1" customWidth="1"/>
    <col min="43" max="43" width="13" style="51" bestFit="1" customWidth="1"/>
    <col min="44" max="16384" width="12.77734375" style="35"/>
  </cols>
  <sheetData>
    <row r="1" spans="2:46" ht="18.600000000000001" thickBot="1" x14ac:dyDescent="0.3"/>
    <row r="2" spans="2:46" s="37" customFormat="1" x14ac:dyDescent="0.25">
      <c r="B2" s="75" t="s">
        <v>53</v>
      </c>
      <c r="C2" s="76"/>
      <c r="D2" s="77"/>
      <c r="F2" s="75" t="s">
        <v>51</v>
      </c>
      <c r="G2" s="76"/>
      <c r="H2" s="77"/>
      <c r="J2" s="75" t="s">
        <v>52</v>
      </c>
      <c r="K2" s="76"/>
      <c r="L2" s="77"/>
      <c r="N2" s="75" t="s">
        <v>68</v>
      </c>
      <c r="O2" s="76"/>
      <c r="P2" s="77"/>
      <c r="Q2" s="61"/>
      <c r="R2" s="80" t="s">
        <v>66</v>
      </c>
      <c r="S2" s="81"/>
      <c r="T2" s="81"/>
      <c r="U2" s="71"/>
      <c r="V2" s="82" t="s">
        <v>70</v>
      </c>
      <c r="W2" s="83"/>
      <c r="X2" s="84"/>
      <c r="Y2" s="73"/>
      <c r="Z2" s="82" t="s">
        <v>74</v>
      </c>
      <c r="AA2" s="83"/>
      <c r="AB2" s="84"/>
      <c r="AC2" s="61"/>
      <c r="AD2" s="80" t="s">
        <v>67</v>
      </c>
      <c r="AE2" s="81"/>
      <c r="AF2" s="81"/>
      <c r="AH2" s="38" t="s">
        <v>48</v>
      </c>
      <c r="AI2" s="78" t="s">
        <v>59</v>
      </c>
      <c r="AJ2" s="78"/>
      <c r="AK2" s="78"/>
      <c r="AL2" s="78"/>
      <c r="AM2" s="78"/>
      <c r="AN2" s="78"/>
      <c r="AO2" s="78"/>
      <c r="AP2" s="78"/>
      <c r="AQ2" s="79"/>
    </row>
    <row r="3" spans="2:46" s="42" customFormat="1" ht="18.600000000000001" thickBot="1" x14ac:dyDescent="0.3">
      <c r="B3" s="39" t="s">
        <v>49</v>
      </c>
      <c r="C3" s="40" t="s">
        <v>47</v>
      </c>
      <c r="D3" s="41" t="s">
        <v>50</v>
      </c>
      <c r="F3" s="39" t="s">
        <v>49</v>
      </c>
      <c r="G3" s="40" t="s">
        <v>47</v>
      </c>
      <c r="H3" s="41" t="s">
        <v>50</v>
      </c>
      <c r="J3" s="39" t="s">
        <v>49</v>
      </c>
      <c r="K3" s="40" t="s">
        <v>47</v>
      </c>
      <c r="L3" s="41" t="s">
        <v>50</v>
      </c>
      <c r="N3" s="39" t="s">
        <v>49</v>
      </c>
      <c r="O3" s="40" t="s">
        <v>47</v>
      </c>
      <c r="P3" s="41" t="s">
        <v>50</v>
      </c>
      <c r="Q3" s="61"/>
      <c r="R3" s="63" t="s">
        <v>63</v>
      </c>
      <c r="S3" s="63" t="s">
        <v>64</v>
      </c>
      <c r="T3" s="63" t="s">
        <v>65</v>
      </c>
      <c r="U3" s="61"/>
      <c r="V3" s="67" t="s">
        <v>71</v>
      </c>
      <c r="W3" s="67" t="s">
        <v>72</v>
      </c>
      <c r="X3" s="67" t="s">
        <v>73</v>
      </c>
      <c r="Y3" s="61"/>
      <c r="Z3" s="67" t="s">
        <v>71</v>
      </c>
      <c r="AA3" s="67" t="s">
        <v>72</v>
      </c>
      <c r="AB3" s="67" t="s">
        <v>73</v>
      </c>
      <c r="AC3" s="61"/>
      <c r="AD3" s="63" t="s">
        <v>63</v>
      </c>
      <c r="AE3" s="63" t="s">
        <v>64</v>
      </c>
      <c r="AF3" s="63" t="s">
        <v>65</v>
      </c>
      <c r="AH3" s="43" t="s">
        <v>60</v>
      </c>
      <c r="AI3" s="52" t="s">
        <v>54</v>
      </c>
      <c r="AJ3" s="52" t="s">
        <v>55</v>
      </c>
      <c r="AK3" s="52" t="s">
        <v>56</v>
      </c>
      <c r="AL3" s="52" t="s">
        <v>61</v>
      </c>
      <c r="AM3" s="52" t="s">
        <v>62</v>
      </c>
      <c r="AN3" s="52" t="s">
        <v>75</v>
      </c>
      <c r="AO3" s="52" t="s">
        <v>76</v>
      </c>
      <c r="AP3" s="52" t="s">
        <v>57</v>
      </c>
      <c r="AQ3" s="53" t="s">
        <v>58</v>
      </c>
    </row>
    <row r="4" spans="2:46" s="37" customFormat="1" ht="16.8" customHeight="1" thickBot="1" x14ac:dyDescent="0.3">
      <c r="B4" s="44">
        <f>B5-40</f>
        <v>-3</v>
      </c>
      <c r="C4" s="45">
        <f>C5/10</f>
        <v>0.8</v>
      </c>
      <c r="D4" s="46">
        <f>2^(D5/10)*10</f>
        <v>105.56063286183152</v>
      </c>
      <c r="F4" s="44">
        <f>F5-40</f>
        <v>3</v>
      </c>
      <c r="G4" s="45">
        <f>G5/10</f>
        <v>4</v>
      </c>
      <c r="H4" s="46">
        <f>2^(H5/10)*10</f>
        <v>1470.3338943962044</v>
      </c>
      <c r="J4" s="44">
        <f>J5-40</f>
        <v>9</v>
      </c>
      <c r="K4" s="45">
        <f>K5/10</f>
        <v>3.4</v>
      </c>
      <c r="L4" s="46">
        <f>2^(L5/10)*10</f>
        <v>519.8415336679908</v>
      </c>
      <c r="M4" s="36"/>
      <c r="N4" s="44">
        <f>N5-40</f>
        <v>7</v>
      </c>
      <c r="O4" s="45">
        <f>O5/10</f>
        <v>1.6</v>
      </c>
      <c r="P4" s="46">
        <f>2^(P5/10)*10</f>
        <v>2560</v>
      </c>
      <c r="Q4" s="62"/>
      <c r="R4" s="64">
        <f>R5-40</f>
        <v>5</v>
      </c>
      <c r="S4" s="64">
        <f>S5/10</f>
        <v>1</v>
      </c>
      <c r="T4" s="65">
        <f>2^(T5/10)*10</f>
        <v>4158.7322693439219</v>
      </c>
      <c r="U4" s="72"/>
      <c r="V4" s="65">
        <f>V5-40</f>
        <v>1</v>
      </c>
      <c r="W4" s="64">
        <f>W5/10</f>
        <v>1.7</v>
      </c>
      <c r="X4" s="65">
        <f>2^(X5/10)*10</f>
        <v>4158.7322693439219</v>
      </c>
      <c r="Y4" s="72"/>
      <c r="Z4" s="65">
        <f>Z5-40</f>
        <v>-1</v>
      </c>
      <c r="AA4" s="64">
        <f>AA5/10</f>
        <v>1</v>
      </c>
      <c r="AB4" s="65">
        <f>2^(AB5/10)*10</f>
        <v>4158.7322693439219</v>
      </c>
      <c r="AC4" s="62"/>
      <c r="AD4" s="64">
        <f>AD5-40</f>
        <v>-3</v>
      </c>
      <c r="AE4" s="64">
        <f>AE5/10</f>
        <v>1</v>
      </c>
      <c r="AF4" s="65">
        <f>2^(AF5/10)*10</f>
        <v>98.491553067593287</v>
      </c>
      <c r="AH4" s="47">
        <f>'Low Shelif'!L3</f>
        <v>10</v>
      </c>
      <c r="AI4" s="54">
        <f>'Low Shelif'!Q3</f>
        <v>-3.0056942374128326</v>
      </c>
      <c r="AJ4" s="54">
        <f>'EQ1'!Q3</f>
        <v>2.0158340976894761E-3</v>
      </c>
      <c r="AK4" s="54">
        <f>'EQ2'!Q3</f>
        <v>2.6134253244628036</v>
      </c>
      <c r="AL4" s="54">
        <f>'EQ3'!Q3</f>
        <v>3.7505851408194254E-3</v>
      </c>
      <c r="AM4" s="54">
        <f>'EQ4'!Q3</f>
        <v>1.6108678518519533E-5</v>
      </c>
      <c r="AN4" s="54">
        <f>'EQ5'!Q3</f>
        <v>9.5922697806547189E-6</v>
      </c>
      <c r="AO4" s="52">
        <f>'EQ6'!Q3</f>
        <v>-3.0571964008120482E-6</v>
      </c>
      <c r="AP4" s="54">
        <f>'High Shelif'!Q3</f>
        <v>1.5373460308019117E-2</v>
      </c>
      <c r="AQ4" s="55">
        <f>AI4+AJ4+AK4+AL4+AM4+AN4+AO4+AP4</f>
        <v>-0.37110638965160236</v>
      </c>
    </row>
    <row r="5" spans="2:46" ht="18" customHeight="1" x14ac:dyDescent="0.25">
      <c r="B5" s="48">
        <v>37</v>
      </c>
      <c r="C5" s="48">
        <v>8</v>
      </c>
      <c r="D5" s="48">
        <v>34</v>
      </c>
      <c r="E5" s="49"/>
      <c r="F5" s="48">
        <v>43</v>
      </c>
      <c r="G5" s="48">
        <v>40</v>
      </c>
      <c r="H5" s="48">
        <v>72</v>
      </c>
      <c r="I5" s="49"/>
      <c r="J5" s="48">
        <v>49</v>
      </c>
      <c r="K5" s="48">
        <v>34</v>
      </c>
      <c r="L5" s="48">
        <v>57</v>
      </c>
      <c r="M5" s="49"/>
      <c r="N5" s="48">
        <v>47</v>
      </c>
      <c r="O5" s="48">
        <v>16</v>
      </c>
      <c r="P5" s="48">
        <v>80</v>
      </c>
      <c r="Q5" s="48"/>
      <c r="R5" s="66">
        <v>45</v>
      </c>
      <c r="S5" s="66">
        <v>10</v>
      </c>
      <c r="T5" s="66">
        <v>87</v>
      </c>
      <c r="U5" s="48"/>
      <c r="V5" s="48">
        <v>41</v>
      </c>
      <c r="W5" s="48">
        <v>17</v>
      </c>
      <c r="X5" s="48">
        <v>87</v>
      </c>
      <c r="Y5" s="48"/>
      <c r="Z5" s="48">
        <v>39</v>
      </c>
      <c r="AA5" s="48">
        <v>10</v>
      </c>
      <c r="AB5" s="48">
        <v>87</v>
      </c>
      <c r="AC5" s="48"/>
      <c r="AD5" s="66">
        <v>37</v>
      </c>
      <c r="AE5" s="66">
        <v>10</v>
      </c>
      <c r="AF5" s="66">
        <v>33</v>
      </c>
      <c r="AH5" s="47">
        <f>'Low Shelif'!L4</f>
        <v>10.471285480509</v>
      </c>
      <c r="AI5" s="56"/>
      <c r="AJ5" s="56"/>
      <c r="AK5" s="56"/>
      <c r="AL5" s="56"/>
      <c r="AM5" s="56"/>
      <c r="AN5" s="56"/>
      <c r="AO5" s="56"/>
      <c r="AP5" s="56"/>
      <c r="AQ5" s="57"/>
    </row>
    <row r="6" spans="2:46" x14ac:dyDescent="0.25">
      <c r="B6" s="37" t="s">
        <v>69</v>
      </c>
      <c r="C6" s="70">
        <f>1/C4</f>
        <v>1.25</v>
      </c>
      <c r="D6" s="37"/>
      <c r="E6" s="37"/>
      <c r="F6" s="37" t="s">
        <v>69</v>
      </c>
      <c r="G6" s="70">
        <f>1/G4</f>
        <v>0.25</v>
      </c>
      <c r="H6" s="37"/>
      <c r="I6" s="37"/>
      <c r="J6" s="37" t="s">
        <v>69</v>
      </c>
      <c r="K6" s="70">
        <f>1/K4</f>
        <v>0.29411764705882354</v>
      </c>
      <c r="L6" s="37"/>
      <c r="M6" s="37"/>
      <c r="N6" s="37" t="s">
        <v>69</v>
      </c>
      <c r="O6" s="70">
        <f>1/O4</f>
        <v>0.625</v>
      </c>
      <c r="P6" s="37"/>
      <c r="Q6" s="37"/>
      <c r="R6" s="37" t="s">
        <v>69</v>
      </c>
      <c r="S6" s="70">
        <f>1/S4</f>
        <v>1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 t="s">
        <v>69</v>
      </c>
      <c r="AE6" s="70">
        <f>1/AE4</f>
        <v>1</v>
      </c>
      <c r="AF6" s="37"/>
      <c r="AH6" s="47">
        <f>'Low Shelif'!L5</f>
        <v>10.964781961431854</v>
      </c>
      <c r="AI6" s="54">
        <f>'Low Shelif'!Q5</f>
        <v>-3.006791160597913</v>
      </c>
      <c r="AJ6" s="54">
        <f>'EQ1'!Q5</f>
        <v>2.4232684943676025E-3</v>
      </c>
      <c r="AK6" s="54">
        <f>'EQ2'!Q5</f>
        <v>2.9426747528971449</v>
      </c>
      <c r="AL6" s="54">
        <f>'EQ3'!Q5</f>
        <v>4.5086327211631997E-3</v>
      </c>
      <c r="AM6" s="54">
        <f>'EQ4'!Q5</f>
        <v>1.9366921485420159E-5</v>
      </c>
      <c r="AN6" s="54">
        <f>'EQ5'!Q5</f>
        <v>1.1532448626981886E-5</v>
      </c>
      <c r="AO6" s="52">
        <f>'EQ6'!Q5</f>
        <v>-3.6755646071312855E-6</v>
      </c>
      <c r="AP6" s="54">
        <f>'High Shelif'!Q5</f>
        <v>1.8441712546814593E-2</v>
      </c>
      <c r="AQ6" s="55">
        <f>AI6+AJ6+AK6+AL6+AM6+AN6+AO6+AP6</f>
        <v>-3.8715570132917564E-2</v>
      </c>
    </row>
    <row r="7" spans="2:46" x14ac:dyDescent="0.25">
      <c r="AH7" s="47">
        <f>'Low Shelif'!L6</f>
        <v>11.481536214968834</v>
      </c>
      <c r="AI7" s="54">
        <f>'Low Shelif'!Q6</f>
        <v>-3.007411804170657</v>
      </c>
      <c r="AJ7" s="54">
        <f>'EQ1'!Q6</f>
        <v>2.6568742604653459E-3</v>
      </c>
      <c r="AK7" s="54">
        <f>'EQ2'!Q6</f>
        <v>3.1144728521382343</v>
      </c>
      <c r="AL7" s="54">
        <f>'EQ3'!Q6</f>
        <v>4.9432639172899842E-3</v>
      </c>
      <c r="AM7" s="54">
        <f>'EQ4'!Q6</f>
        <v>2.1235426135289645E-5</v>
      </c>
      <c r="AN7" s="54">
        <f>'EQ5'!Q6</f>
        <v>1.2645080903906406E-5</v>
      </c>
      <c r="AO7" s="52">
        <f>'EQ6'!Q6</f>
        <v>-4.0301803010323935E-6</v>
      </c>
      <c r="AP7" s="54">
        <f>'High Shelif'!Q6</f>
        <v>2.0194744216309686E-2</v>
      </c>
      <c r="AQ7" s="55">
        <f t="shared" ref="AQ7:AQ70" si="0">AI7+AJ7+AK7+AL7+AM7+AN7+AO7+AP7</f>
        <v>0.1348857806883805</v>
      </c>
    </row>
    <row r="8" spans="2:46" x14ac:dyDescent="0.25">
      <c r="AH8" s="47">
        <f>'Low Shelif'!L7</f>
        <v>12.022644346174133</v>
      </c>
      <c r="AI8" s="54">
        <f>'Low Shelif'!Q7</f>
        <v>-3.0080852851226183</v>
      </c>
      <c r="AJ8" s="54">
        <f>'EQ1'!Q7</f>
        <v>2.9129801390360335E-3</v>
      </c>
      <c r="AK8" s="54">
        <f>'EQ2'!Q7</f>
        <v>3.2905082727360897</v>
      </c>
      <c r="AL8" s="54">
        <f>'EQ3'!Q7</f>
        <v>5.4197561096441761E-3</v>
      </c>
      <c r="AM8" s="54">
        <f>'EQ4'!Q7</f>
        <v>2.3284204582201043E-5</v>
      </c>
      <c r="AN8" s="54">
        <f>'EQ5'!Q7</f>
        <v>1.3865058412547179E-5</v>
      </c>
      <c r="AO8" s="52">
        <f>'EQ6'!Q7</f>
        <v>-4.4190094385448295E-6</v>
      </c>
      <c r="AP8" s="54">
        <f>'High Shelif'!Q7</f>
        <v>2.2111281024957824E-2</v>
      </c>
      <c r="AQ8" s="55">
        <f t="shared" si="0"/>
        <v>0.3128997351406656</v>
      </c>
    </row>
    <row r="9" spans="2:46" x14ac:dyDescent="0.25">
      <c r="AH9" s="47">
        <f>'Low Shelif'!L8</f>
        <v>12.58925411794168</v>
      </c>
      <c r="AI9" s="54">
        <f>'Low Shelif'!Q8</f>
        <v>-3.008815034296159</v>
      </c>
      <c r="AJ9" s="54">
        <f>'EQ1'!Q8</f>
        <v>3.1937492762193639E-3</v>
      </c>
      <c r="AK9" s="54">
        <f>'EQ2'!Q8</f>
        <v>3.4703167067612322</v>
      </c>
      <c r="AL9" s="54">
        <f>'EQ3'!Q8</f>
        <v>5.9421335457898435E-3</v>
      </c>
      <c r="AM9" s="54">
        <f>'EQ4'!Q8</f>
        <v>2.5530650100489854E-5</v>
      </c>
      <c r="AN9" s="54">
        <f>'EQ5'!Q8</f>
        <v>1.5202737717746126E-5</v>
      </c>
      <c r="AO9" s="52">
        <f>'EQ6'!Q8</f>
        <v>-4.8453530443847492E-6</v>
      </c>
      <c r="AP9" s="54">
        <f>'High Shelif'!Q8</f>
        <v>2.4206297053798526E-2</v>
      </c>
      <c r="AQ9" s="55">
        <f t="shared" si="0"/>
        <v>0.49487974037565458</v>
      </c>
    </row>
    <row r="10" spans="2:46" x14ac:dyDescent="0.25">
      <c r="AH10" s="47">
        <f>'Low Shelif'!L9</f>
        <v>13.182567385564075</v>
      </c>
      <c r="AI10" s="54">
        <f>'Low Shelif'!Q9</f>
        <v>-3.0096051076969244</v>
      </c>
      <c r="AJ10" s="54">
        <f>'EQ1'!Q9</f>
        <v>3.501551976319071E-3</v>
      </c>
      <c r="AK10" s="54">
        <f>'EQ2'!Q9</f>
        <v>3.6533940291907605</v>
      </c>
      <c r="AL10" s="54">
        <f>'EQ3'!Q9</f>
        <v>6.5148058150412969E-3</v>
      </c>
      <c r="AM10" s="54">
        <f>'EQ4'!Q9</f>
        <v>2.7993834174441983E-5</v>
      </c>
      <c r="AN10" s="54">
        <f>'EQ5'!Q9</f>
        <v>1.6669474634653031E-5</v>
      </c>
      <c r="AO10" s="52">
        <f>'EQ6'!Q9</f>
        <v>-5.3128306503603339E-6</v>
      </c>
      <c r="AP10" s="54">
        <f>'High Shelif'!Q9</f>
        <v>2.6495542961691623E-2</v>
      </c>
      <c r="AQ10" s="55">
        <f t="shared" si="0"/>
        <v>0.68034017272504665</v>
      </c>
    </row>
    <row r="11" spans="2:46" x14ac:dyDescent="0.25">
      <c r="AH11" s="47">
        <f>'Low Shelif'!L10</f>
        <v>13.803842646028851</v>
      </c>
      <c r="AI11" s="54">
        <f>'Low Shelif'!Q10</f>
        <v>-3.0104589261112968</v>
      </c>
      <c r="AJ11" s="54">
        <f>'EQ1'!Q10</f>
        <v>3.8389853772269112E-3</v>
      </c>
      <c r="AK11" s="54">
        <f>'EQ2'!Q10</f>
        <v>3.839201049310085</v>
      </c>
      <c r="AL11" s="54">
        <f>'EQ3'!Q10</f>
        <v>7.1426044396448929E-3</v>
      </c>
      <c r="AM11" s="54">
        <f>'EQ4'!Q10</f>
        <v>3.0694668496068825E-5</v>
      </c>
      <c r="AN11" s="54">
        <f>'EQ5'!Q10</f>
        <v>1.8277720523874676E-5</v>
      </c>
      <c r="AO11" s="52">
        <f>'EQ6'!Q10</f>
        <v>-5.8254109882496704E-6</v>
      </c>
      <c r="AP11" s="54">
        <f>'High Shelif'!Q10</f>
        <v>2.8995647680589817E-2</v>
      </c>
      <c r="AQ11" s="55">
        <f t="shared" si="0"/>
        <v>0.86876250767428143</v>
      </c>
      <c r="AT11" s="54">
        <f>'EQ4'!V10</f>
        <v>0</v>
      </c>
    </row>
    <row r="12" spans="2:46" x14ac:dyDescent="0.25">
      <c r="AH12" s="47">
        <f>'Low Shelif'!L11</f>
        <v>14.454397707459275</v>
      </c>
      <c r="AI12" s="54">
        <f>'Low Shelif'!Q11</f>
        <v>-3.0113803151759786</v>
      </c>
      <c r="AJ12" s="54">
        <f>'EQ1'!Q11</f>
        <v>4.2088949592649803E-3</v>
      </c>
      <c r="AK12" s="54">
        <f>'EQ2'!Q11</f>
        <v>4.0271689075853132</v>
      </c>
      <c r="AL12" s="54">
        <f>'EQ3'!Q11</f>
        <v>7.8308228774881476E-3</v>
      </c>
      <c r="AM12" s="54">
        <f>'EQ4'!Q11</f>
        <v>3.3656082475504153E-5</v>
      </c>
      <c r="AN12" s="54">
        <f>'EQ5'!Q11</f>
        <v>2.0041128121369281E-5</v>
      </c>
      <c r="AO12" s="52">
        <f>'EQ6'!Q11</f>
        <v>-6.3874457830448061E-6</v>
      </c>
      <c r="AP12" s="54">
        <f>'High Shelif'!Q11</f>
        <v>3.1725312618037918E-2</v>
      </c>
      <c r="AQ12" s="55">
        <f t="shared" si="0"/>
        <v>1.0596009326289395</v>
      </c>
    </row>
    <row r="13" spans="2:46" x14ac:dyDescent="0.25">
      <c r="AH13" s="47">
        <f>'Low Shelif'!L12</f>
        <v>15.135612484362087</v>
      </c>
      <c r="AI13" s="54">
        <f>'Low Shelif'!Q12</f>
        <v>-3.0123726470505892</v>
      </c>
      <c r="AJ13" s="54">
        <f>'EQ1'!Q12</f>
        <v>4.6143980674451766E-3</v>
      </c>
      <c r="AK13" s="54">
        <f>'EQ2'!Q12</f>
        <v>4.2167050178289669</v>
      </c>
      <c r="AL13" s="54">
        <f>'EQ3'!Q12</f>
        <v>8.5852602431882689E-3</v>
      </c>
      <c r="AM13" s="54">
        <f>'EQ4'!Q12</f>
        <v>3.6903217972511347E-5</v>
      </c>
      <c r="AN13" s="54">
        <f>'EQ5'!Q12</f>
        <v>2.1974667304141415E-5</v>
      </c>
      <c r="AO13" s="52">
        <f>'EQ6'!Q12</f>
        <v>-7.0037066292146354E-6</v>
      </c>
      <c r="AP13" s="54">
        <f>'High Shelif'!Q12</f>
        <v>3.4703969512684112E-2</v>
      </c>
      <c r="AQ13" s="55">
        <f t="shared" si="0"/>
        <v>1.2522878727803428</v>
      </c>
    </row>
    <row r="14" spans="2:46" x14ac:dyDescent="0.25">
      <c r="AH14" s="47">
        <f>'Low Shelif'!L13</f>
        <v>15.848931924611136</v>
      </c>
      <c r="AI14" s="54">
        <f>'Low Shelif'!Q13</f>
        <v>-3.0134391138879169</v>
      </c>
      <c r="AJ14" s="54">
        <f>'EQ1'!Q13</f>
        <v>5.0589095897834481E-3</v>
      </c>
      <c r="AK14" s="54">
        <f>'EQ2'!Q13</f>
        <v>4.4071994436005077</v>
      </c>
      <c r="AL14" s="54">
        <f>'EQ3'!Q13</f>
        <v>9.4122690785808216E-3</v>
      </c>
      <c r="AM14" s="54">
        <f>'EQ4'!Q13</f>
        <v>4.0463642847596338E-5</v>
      </c>
      <c r="AN14" s="54">
        <f>'EQ5'!Q13</f>
        <v>2.4094752346104493E-5</v>
      </c>
      <c r="AO14" s="52">
        <f>'EQ6'!Q13</f>
        <v>-7.6794255507757825E-6</v>
      </c>
      <c r="AP14" s="54">
        <f>'High Shelif'!Q13</f>
        <v>3.795270559581642E-2</v>
      </c>
      <c r="AQ14" s="55">
        <f t="shared" si="0"/>
        <v>1.4462410929464145</v>
      </c>
    </row>
    <row r="15" spans="2:46" x14ac:dyDescent="0.25">
      <c r="AH15" s="47">
        <f>'Low Shelif'!L14</f>
        <v>16.595869074375614</v>
      </c>
      <c r="AI15" s="54">
        <f>'Low Shelif'!Q14</f>
        <v>-3.0145821164373974</v>
      </c>
      <c r="AJ15" s="54">
        <f>'EQ1'!Q14</f>
        <v>5.5461700315866452E-3</v>
      </c>
      <c r="AK15" s="54">
        <f>'EQ2'!Q14</f>
        <v>4.5980315935517986</v>
      </c>
      <c r="AL15" s="54">
        <f>'EQ3'!Q14</f>
        <v>1.031880752633535E-2</v>
      </c>
      <c r="AM15" s="54">
        <f>'EQ4'!Q14</f>
        <v>4.4367585031439292E-5</v>
      </c>
      <c r="AN15" s="54">
        <f>'EQ5'!Q14</f>
        <v>2.6419381140336776E-5</v>
      </c>
      <c r="AO15" s="52">
        <f>'EQ6'!Q14</f>
        <v>-8.4203394322664863E-6</v>
      </c>
      <c r="AP15" s="54">
        <f>'High Shelif'!Q14</f>
        <v>4.1493331552032504E-2</v>
      </c>
      <c r="AQ15" s="55">
        <f t="shared" si="0"/>
        <v>1.6408701528510956</v>
      </c>
    </row>
    <row r="16" spans="2:46" x14ac:dyDescent="0.25">
      <c r="AH16" s="47">
        <f>'Low Shelif'!L15</f>
        <v>17.378008287493756</v>
      </c>
      <c r="AI16" s="54">
        <f>'Low Shelif'!Q15</f>
        <v>-3.0158040184563957</v>
      </c>
      <c r="AJ16" s="54">
        <f>'EQ1'!Q15</f>
        <v>6.0802761476013182E-3</v>
      </c>
      <c r="AK16" s="54">
        <f>'EQ2'!Q15</f>
        <v>4.7885771108677027</v>
      </c>
      <c r="AL16" s="54">
        <f>'EQ3'!Q15</f>
        <v>1.1312496294996106E-2</v>
      </c>
      <c r="AM16" s="54">
        <f>'EQ4'!Q15</f>
        <v>4.864818932236263E-5</v>
      </c>
      <c r="AN16" s="54">
        <f>'EQ5'!Q15</f>
        <v>2.8968288078975711E-5</v>
      </c>
      <c r="AO16" s="52">
        <f>'EQ6'!Q15</f>
        <v>-9.2327387574825958E-6</v>
      </c>
      <c r="AP16" s="54">
        <f>'High Shelif'!Q15</f>
        <v>4.5349857408666018E-2</v>
      </c>
      <c r="AQ16" s="55">
        <f t="shared" si="0"/>
        <v>1.8355841060012144</v>
      </c>
    </row>
    <row r="17" spans="34:43" x14ac:dyDescent="0.25">
      <c r="AH17" s="47">
        <f>'Low Shelif'!L16</f>
        <v>18.197008586099841</v>
      </c>
      <c r="AI17" s="54">
        <f>'Low Shelif'!Q16</f>
        <v>-3.0171056849141893</v>
      </c>
      <c r="AJ17" s="54">
        <f>'EQ1'!Q16</f>
        <v>6.6657143836394324E-3</v>
      </c>
      <c r="AK17" s="54">
        <f>'EQ2'!Q16</f>
        <v>4.9782148317702433</v>
      </c>
      <c r="AL17" s="54">
        <f>'EQ3'!Q16</f>
        <v>1.2401680825036532E-2</v>
      </c>
      <c r="AM17" s="54">
        <f>'EQ4'!Q16</f>
        <v>5.3341798733791025E-5</v>
      </c>
      <c r="AN17" s="54">
        <f>'EQ5'!Q16</f>
        <v>3.1763111502783888E-5</v>
      </c>
      <c r="AO17" s="52">
        <f>'EQ6'!Q16</f>
        <v>-1.0123520962654205E-5</v>
      </c>
      <c r="AP17" s="54">
        <f>'High Shelif'!Q16</f>
        <v>4.9546758162043944E-2</v>
      </c>
      <c r="AQ17" s="55">
        <f t="shared" si="0"/>
        <v>2.0297982816160478</v>
      </c>
    </row>
    <row r="18" spans="34:43" x14ac:dyDescent="0.25">
      <c r="AH18" s="47">
        <f>'Low Shelif'!L17</f>
        <v>19.054607179632477</v>
      </c>
      <c r="AI18" s="54">
        <f>'Low Shelif'!Q17</f>
        <v>-3.0184869239895322</v>
      </c>
      <c r="AJ18" s="54">
        <f>'EQ1'!Q17</f>
        <v>7.3073973576770201E-3</v>
      </c>
      <c r="AK18" s="54">
        <f>'EQ2'!Q17</f>
        <v>5.1663336853874213</v>
      </c>
      <c r="AL18" s="54">
        <f>'EQ3'!Q17</f>
        <v>1.3595499103630945E-2</v>
      </c>
      <c r="AM18" s="54">
        <f>'EQ4'!Q17</f>
        <v>5.848826338036362E-5</v>
      </c>
      <c r="AN18" s="54">
        <f>'EQ5'!Q17</f>
        <v>3.4827577548483814E-5</v>
      </c>
      <c r="AO18" s="52">
        <f>'EQ6'!Q17</f>
        <v>-1.1100249143729504E-5</v>
      </c>
      <c r="AP18" s="54">
        <f>'High Shelif'!Q17</f>
        <v>5.4110058296009386E-2</v>
      </c>
      <c r="AQ18" s="55">
        <f t="shared" si="0"/>
        <v>2.2229419317469916</v>
      </c>
    </row>
    <row r="19" spans="34:43" x14ac:dyDescent="0.25">
      <c r="AH19" s="47">
        <f>'Low Shelif'!L18</f>
        <v>19.952623149688804</v>
      </c>
      <c r="AI19" s="54">
        <f>'Low Shelif'!Q18</f>
        <v>-3.0199457670894478</v>
      </c>
      <c r="AJ19" s="54">
        <f>'EQ1'!Q18</f>
        <v>8.0107036419269709E-3</v>
      </c>
      <c r="AK19" s="54">
        <f>'EQ2'!Q18</f>
        <v>5.3523394093505248</v>
      </c>
      <c r="AL19" s="54">
        <f>'EQ3'!Q18</f>
        <v>1.4903955598272112E-2</v>
      </c>
      <c r="AM19" s="54">
        <f>'EQ4'!Q18</f>
        <v>6.4131278776451508E-5</v>
      </c>
      <c r="AN19" s="54">
        <f>'EQ5'!Q18</f>
        <v>3.8187701442731317E-5</v>
      </c>
      <c r="AO19" s="52">
        <f>'EQ6'!Q18</f>
        <v>-1.2171216163121258E-5</v>
      </c>
      <c r="AP19" s="54">
        <f>'High Shelif'!Q18</f>
        <v>5.9066179718629014E-2</v>
      </c>
      <c r="AQ19" s="55">
        <f t="shared" si="0"/>
        <v>2.4144646289839611</v>
      </c>
    </row>
    <row r="20" spans="34:43" x14ac:dyDescent="0.25">
      <c r="AH20" s="47">
        <f>'Low Shelif'!L19</f>
        <v>20.8929613085404</v>
      </c>
      <c r="AI20" s="54">
        <f>'Low Shelif'!Q19</f>
        <v>-3.021478304626934</v>
      </c>
      <c r="AJ20" s="54">
        <f>'EQ1'!Q19</f>
        <v>8.7815211010602856E-3</v>
      </c>
      <c r="AK20" s="54">
        <f>'EQ2'!Q19</f>
        <v>5.535660957477945</v>
      </c>
      <c r="AL20" s="54">
        <f>'EQ3'!Q19</f>
        <v>1.6338001821054701E-2</v>
      </c>
      <c r="AM20" s="54">
        <f>'EQ4'!Q19</f>
        <v>7.0318757185361164E-5</v>
      </c>
      <c r="AN20" s="54">
        <f>'EQ5'!Q19</f>
        <v>4.1872008487294826E-5</v>
      </c>
      <c r="AO20" s="52">
        <f>'EQ6'!Q19</f>
        <v>-1.3345515239859757E-5</v>
      </c>
      <c r="AP20" s="54">
        <f>'High Shelif'!Q19</f>
        <v>6.444254465404739E-2</v>
      </c>
      <c r="AQ20" s="55">
        <f t="shared" si="0"/>
        <v>2.603843565677606</v>
      </c>
    </row>
    <row r="21" spans="34:43" x14ac:dyDescent="0.25">
      <c r="AH21" s="47">
        <f>'Low Shelif'!L20</f>
        <v>21.877616239495538</v>
      </c>
      <c r="AI21" s="54">
        <f>'Low Shelif'!Q20</f>
        <v>-3.0230774674697338</v>
      </c>
      <c r="AJ21" s="54">
        <f>'EQ1'!Q20</f>
        <v>9.626294106600956E-3</v>
      </c>
      <c r="AK21" s="54">
        <f>'EQ2'!Q20</f>
        <v>5.7157564815217068</v>
      </c>
      <c r="AL21" s="54">
        <f>'EQ3'!Q20</f>
        <v>1.7909624059317883E-2</v>
      </c>
      <c r="AM21" s="54">
        <f>'EQ4'!Q20</f>
        <v>7.7103234478885605E-5</v>
      </c>
      <c r="AN21" s="54">
        <f>'EQ5'!Q20</f>
        <v>4.5911776202685651E-5</v>
      </c>
      <c r="AO21" s="52">
        <f>'EQ6'!Q20</f>
        <v>-1.4633117088772956E-5</v>
      </c>
      <c r="AP21" s="54">
        <f>'High Shelif'!Q20</f>
        <v>7.0266687110997469E-2</v>
      </c>
      <c r="AQ21" s="55">
        <f t="shared" si="0"/>
        <v>2.790590001222482</v>
      </c>
    </row>
    <row r="22" spans="34:43" x14ac:dyDescent="0.25">
      <c r="AH22" s="47">
        <f>'Low Shelif'!L21</f>
        <v>22.908676527677738</v>
      </c>
      <c r="AI22" s="54">
        <f>'Low Shelif'!Q21</f>
        <v>-3.0247327440264931</v>
      </c>
      <c r="AJ22" s="54">
        <f>'EQ1'!Q21</f>
        <v>1.055207491541304E-2</v>
      </c>
      <c r="AK22" s="54">
        <f>'EQ2'!Q21</f>
        <v>5.8921187767026382</v>
      </c>
      <c r="AL22" s="54">
        <f>'EQ3'!Q21</f>
        <v>1.9631938847980531E-2</v>
      </c>
      <c r="AM22" s="54">
        <f>'EQ4'!Q21</f>
        <v>8.454231655580348E-5</v>
      </c>
      <c r="AN22" s="54">
        <f>'EQ5'!Q21</f>
        <v>5.0341299859207124E-5</v>
      </c>
      <c r="AO22" s="52">
        <f>'EQ6'!Q21</f>
        <v>-1.6044954678189977E-5</v>
      </c>
      <c r="AP22" s="54">
        <f>'High Shelif'!Q21</f>
        <v>7.6565320922876323E-2</v>
      </c>
      <c r="AQ22" s="55">
        <f t="shared" si="0"/>
        <v>2.9742542060241521</v>
      </c>
    </row>
    <row r="23" spans="34:43" x14ac:dyDescent="0.25">
      <c r="AH23" s="47">
        <f>'Low Shelif'!L22</f>
        <v>23.988329190194907</v>
      </c>
      <c r="AI23" s="54">
        <f>'Low Shelif'!Q22</f>
        <v>-3.0264286989011771</v>
      </c>
      <c r="AJ23" s="54">
        <f>'EQ1'!Q22</f>
        <v>1.156657953968598E-2</v>
      </c>
      <c r="AK23" s="54">
        <f>'EQ2'!Q22</f>
        <v>6.0642800897746874</v>
      </c>
      <c r="AL23" s="54">
        <f>'EQ3'!Q22</f>
        <v>2.1519296784142262E-2</v>
      </c>
      <c r="AM23" s="54">
        <f>'EQ4'!Q22</f>
        <v>9.2699168756231633E-5</v>
      </c>
      <c r="AN23" s="54">
        <f>'EQ5'!Q22</f>
        <v>5.5198183716853548E-5</v>
      </c>
      <c r="AO23" s="52">
        <f>'EQ6'!Q22</f>
        <v>-1.7593016124079701E-5</v>
      </c>
      <c r="AP23" s="54">
        <f>'High Shelif'!Q22</f>
        <v>8.3363823374883628E-2</v>
      </c>
      <c r="AQ23" s="55">
        <f t="shared" si="0"/>
        <v>3.1544313949085709</v>
      </c>
    </row>
    <row r="24" spans="34:43" x14ac:dyDescent="0.25">
      <c r="AH24" s="47">
        <f>'Low Shelif'!L23</f>
        <v>25.118864315095799</v>
      </c>
      <c r="AI24" s="54">
        <f>'Low Shelif'!Q23</f>
        <v>-3.0281447748555035</v>
      </c>
      <c r="AJ24" s="54">
        <f>'EQ1'!Q23</f>
        <v>1.2678248462200552E-2</v>
      </c>
      <c r="AK24" s="54">
        <f>'EQ2'!Q23</f>
        <v>6.2318162046566661</v>
      </c>
      <c r="AL24" s="54">
        <f>'EQ3'!Q23</f>
        <v>2.35873953225103E-2</v>
      </c>
      <c r="AM24" s="54">
        <f>'EQ4'!Q23</f>
        <v>1.0164305257817416E-4</v>
      </c>
      <c r="AN24" s="54">
        <f>'EQ5'!Q23</f>
        <v>6.0523660279926434E-5</v>
      </c>
      <c r="AO24" s="52">
        <f>'EQ6'!Q23</f>
        <v>-1.9290446537491574E-5</v>
      </c>
      <c r="AP24" s="54">
        <f>'High Shelif'!Q23</f>
        <v>9.0685850554850442E-2</v>
      </c>
      <c r="AQ24" s="55">
        <f t="shared" si="0"/>
        <v>3.3307658004070442</v>
      </c>
    </row>
    <row r="25" spans="34:43" x14ac:dyDescent="0.25">
      <c r="AH25" s="47">
        <f>'Low Shelif'!L24</f>
        <v>26.302679918953825</v>
      </c>
      <c r="AI25" s="54">
        <f>'Low Shelif'!Q24</f>
        <v>-3.0298522615074481</v>
      </c>
      <c r="AJ25" s="54">
        <f>'EQ1'!Q24</f>
        <v>1.3896312552151074E-2</v>
      </c>
      <c r="AK25" s="54">
        <f>'EQ2'!Q24</f>
        <v>6.3943497333098689</v>
      </c>
      <c r="AL25" s="54">
        <f>'EQ3'!Q24</f>
        <v>2.5853401209337608E-2</v>
      </c>
      <c r="AM25" s="54">
        <f>'EQ4'!Q24</f>
        <v>1.1144991418923229E-4</v>
      </c>
      <c r="AN25" s="54">
        <f>'EQ5'!Q24</f>
        <v>6.6362940429452681E-5</v>
      </c>
      <c r="AO25" s="52">
        <f>'EQ6'!Q24</f>
        <v>-2.1151659753080131E-5</v>
      </c>
      <c r="AP25" s="54">
        <f>'High Shelif'!Q24</f>
        <v>9.8550057572254157E-2</v>
      </c>
      <c r="AQ25" s="55">
        <f t="shared" si="0"/>
        <v>3.5029539043310294</v>
      </c>
    </row>
    <row r="26" spans="34:43" x14ac:dyDescent="0.25">
      <c r="AH26" s="47">
        <f>'Low Shelif'!L25</f>
        <v>27.542287033381665</v>
      </c>
      <c r="AI26" s="54">
        <f>'Low Shelif'!Q25</f>
        <v>-3.0315138071524439</v>
      </c>
      <c r="AJ26" s="54">
        <f>'EQ1'!Q25</f>
        <v>1.5230864541096697E-2</v>
      </c>
      <c r="AK26" s="54">
        <f>'EQ2'!Q25</f>
        <v>6.5515525638400991</v>
      </c>
      <c r="AL26" s="54">
        <f>'EQ3'!Q25</f>
        <v>2.8336083248902518E-2</v>
      </c>
      <c r="AM26" s="54">
        <f>'EQ4'!Q25</f>
        <v>1.222030299799876E-4</v>
      </c>
      <c r="AN26" s="54">
        <f>'EQ5'!Q25</f>
        <v>7.2765597221077847E-5</v>
      </c>
      <c r="AO26" s="52">
        <f>'EQ6'!Q25</f>
        <v>-2.3192460870371892E-5</v>
      </c>
      <c r="AP26" s="54">
        <f>'High Shelif'!Q25</f>
        <v>0.10696954844000876</v>
      </c>
      <c r="AQ26" s="55">
        <f t="shared" si="0"/>
        <v>3.6707470290839939</v>
      </c>
    </row>
    <row r="27" spans="34:43" x14ac:dyDescent="0.25">
      <c r="AH27" s="47">
        <f>'Low Shelif'!L26</f>
        <v>28.840315031266066</v>
      </c>
      <c r="AI27" s="54">
        <f>'Low Shelif'!Q26</f>
        <v>-3.0330803282823346</v>
      </c>
      <c r="AJ27" s="54">
        <f>'EQ1'!Q26</f>
        <v>1.669293645687411E-2</v>
      </c>
      <c r="AK27" s="54">
        <f>'EQ2'!Q26</f>
        <v>6.7031474344803064</v>
      </c>
      <c r="AL27" s="54">
        <f>'EQ3'!Q26</f>
        <v>3.1055956103013746E-2</v>
      </c>
      <c r="AM27" s="54">
        <f>'EQ4'!Q26</f>
        <v>1.3399371422169186E-4</v>
      </c>
      <c r="AN27" s="54">
        <f>'EQ5'!Q26</f>
        <v>7.978598699990567E-5</v>
      </c>
      <c r="AO27" s="52">
        <f>'EQ6'!Q26</f>
        <v>-2.543018049702631E-5</v>
      </c>
      <c r="AP27" s="54">
        <f>'High Shelif'!Q26</f>
        <v>0.11594949710380245</v>
      </c>
      <c r="AQ27" s="55">
        <f t="shared" si="0"/>
        <v>3.8339538453823869</v>
      </c>
    </row>
    <row r="28" spans="34:43" x14ac:dyDescent="0.25">
      <c r="AH28" s="47">
        <f>'Low Shelif'!L27</f>
        <v>30.199517204020164</v>
      </c>
      <c r="AI28" s="54">
        <f>'Low Shelif'!Q27</f>
        <v>-3.0344888751109718</v>
      </c>
      <c r="AJ28" s="54">
        <f>'EQ1'!Q27</f>
        <v>1.8294583404699243E-2</v>
      </c>
      <c r="AK28" s="54">
        <f>'EQ2'!Q27</f>
        <v>6.8489086295248907</v>
      </c>
      <c r="AL28" s="54">
        <f>'EQ3'!Q27</f>
        <v>3.4035435849709264E-2</v>
      </c>
      <c r="AM28" s="54">
        <f>'EQ4'!Q27</f>
        <v>1.4692209540022197E-4</v>
      </c>
      <c r="AN28" s="54">
        <f>'EQ5'!Q27</f>
        <v>8.7483710771806526E-5</v>
      </c>
      <c r="AO28" s="52">
        <f>'EQ6'!Q27</f>
        <v>-2.7883822190898904E-5</v>
      </c>
      <c r="AP28" s="54">
        <f>'High Shelif'!Q27</f>
        <v>0.12548183996705423</v>
      </c>
      <c r="AQ28" s="55">
        <f t="shared" si="0"/>
        <v>3.9924381356193628</v>
      </c>
    </row>
    <row r="29" spans="34:43" x14ac:dyDescent="0.25">
      <c r="AH29" s="47">
        <f>'Low Shelif'!L28</f>
        <v>31.622776601683803</v>
      </c>
      <c r="AI29" s="54">
        <f>'Low Shelif'!Q28</f>
        <v>-3.0356587554212706</v>
      </c>
      <c r="AJ29" s="54">
        <f>'EQ1'!Q28</f>
        <v>2.0048974070944765E-2</v>
      </c>
      <c r="AK29" s="54">
        <f>'EQ2'!Q28</f>
        <v>6.9886618156479319</v>
      </c>
      <c r="AL29" s="54">
        <f>'EQ3'!Q28</f>
        <v>3.7299008022874253E-2</v>
      </c>
      <c r="AM29" s="54">
        <f>'EQ4'!Q28</f>
        <v>1.6109796741350796E-4</v>
      </c>
      <c r="AN29" s="54">
        <f>'EQ5'!Q28</f>
        <v>9.5924120452153783E-5</v>
      </c>
      <c r="AO29" s="52">
        <f>'EQ6'!Q28</f>
        <v>-3.0574223999864578E-5</v>
      </c>
      <c r="AP29" s="54">
        <f>'High Shelif'!Q28</f>
        <v>0.13554333282095324</v>
      </c>
      <c r="AQ29" s="55">
        <f t="shared" si="0"/>
        <v>4.1461208230052993</v>
      </c>
    </row>
    <row r="30" spans="34:43" x14ac:dyDescent="0.25">
      <c r="AH30" s="47">
        <f>'Low Shelif'!L29</f>
        <v>33.113112148259127</v>
      </c>
      <c r="AI30" s="54">
        <f>'Low Shelif'!Q29</f>
        <v>-3.0364875703475587</v>
      </c>
      <c r="AJ30" s="54">
        <f>'EQ1'!Q29</f>
        <v>2.197048836220232E-2</v>
      </c>
      <c r="AK30" s="54">
        <f>'EQ2'!Q29</f>
        <v>7.1222830598640732</v>
      </c>
      <c r="AL30" s="54">
        <f>'EQ3'!Q29</f>
        <v>4.087340885109611E-2</v>
      </c>
      <c r="AM30" s="54">
        <f>'EQ4'!Q29</f>
        <v>1.7664172313767607E-4</v>
      </c>
      <c r="AN30" s="54">
        <f>'EQ5'!Q29</f>
        <v>1.0517887373115297E-4</v>
      </c>
      <c r="AO30" s="52">
        <f>'EQ6'!Q29</f>
        <v>-3.3524235576033852E-5</v>
      </c>
      <c r="AP30" s="54">
        <f>'High Shelif'!Q29</f>
        <v>0.14608718906767235</v>
      </c>
      <c r="AQ30" s="55">
        <f t="shared" si="0"/>
        <v>4.2949748721587788</v>
      </c>
    </row>
    <row r="31" spans="34:43" x14ac:dyDescent="0.25">
      <c r="AH31" s="47">
        <f>'Low Shelif'!L30</f>
        <v>34.67368504525318</v>
      </c>
      <c r="AI31" s="54">
        <f>'Low Shelif'!Q30</f>
        <v>-3.0368468812465861</v>
      </c>
      <c r="AJ31" s="54">
        <f>'EQ1'!Q30</f>
        <v>2.4074822538721882E-2</v>
      </c>
      <c r="AK31" s="54">
        <f>'EQ2'!Q30</f>
        <v>7.2496970954253328</v>
      </c>
      <c r="AL31" s="54">
        <f>'EQ3'!Q30</f>
        <v>4.4787820394219462E-2</v>
      </c>
      <c r="AM31" s="54">
        <f>'EQ4'!Q30</f>
        <v>1.9368537821870803E-4</v>
      </c>
      <c r="AN31" s="54">
        <f>'EQ5'!Q30</f>
        <v>1.1532654274091935E-4</v>
      </c>
      <c r="AO31" s="52">
        <f>'EQ6'!Q30</f>
        <v>-3.6758912691096734E-5</v>
      </c>
      <c r="AP31" s="54">
        <f>'High Shelif'!Q30</f>
        <v>0.15703718130506239</v>
      </c>
      <c r="AQ31" s="55">
        <f t="shared" si="0"/>
        <v>4.4390222914250179</v>
      </c>
    </row>
    <row r="32" spans="34:43" x14ac:dyDescent="0.25">
      <c r="AH32" s="47">
        <f>'Low Shelif'!L31</f>
        <v>36.307805477010156</v>
      </c>
      <c r="AI32" s="54">
        <f>'Low Shelif'!Q31</f>
        <v>-3.0365753985184059</v>
      </c>
      <c r="AJ32" s="54">
        <f>'EQ1'!Q31</f>
        <v>2.6379102207230484E-2</v>
      </c>
      <c r="AK32" s="54">
        <f>'EQ2'!Q31</f>
        <v>7.3708749147753894</v>
      </c>
      <c r="AL32" s="54">
        <f>'EQ3'!Q31</f>
        <v>4.9074080230020592E-2</v>
      </c>
      <c r="AM32" s="54">
        <f>'EQ4'!Q31</f>
        <v>2.1237369405757351E-4</v>
      </c>
      <c r="AN32" s="54">
        <f>'EQ5'!Q31</f>
        <v>1.2645328118042636E-4</v>
      </c>
      <c r="AO32" s="52">
        <f>'EQ6'!Q31</f>
        <v>-4.0305730221624658E-5</v>
      </c>
      <c r="AP32" s="54">
        <f>'High Shelif'!Q31</f>
        <v>0.16827737149535604</v>
      </c>
      <c r="AQ32" s="55">
        <f t="shared" si="0"/>
        <v>4.578328591434607</v>
      </c>
    </row>
    <row r="33" spans="34:43" x14ac:dyDescent="0.25">
      <c r="AH33" s="47">
        <f>'Low Shelif'!L32</f>
        <v>38.018939632056139</v>
      </c>
      <c r="AI33" s="54">
        <f>'Low Shelif'!Q32</f>
        <v>-3.0354725792022692</v>
      </c>
      <c r="AJ33" s="54">
        <f>'EQ1'!Q32</f>
        <v>2.8902003488361812E-2</v>
      </c>
      <c r="AK33" s="54">
        <f>'EQ2'!Q32</f>
        <v>7.4858307911298025</v>
      </c>
      <c r="AL33" s="54">
        <f>'EQ3'!Q32</f>
        <v>5.3766906289942726E-2</v>
      </c>
      <c r="AM33" s="54">
        <f>'EQ4'!Q32</f>
        <v>2.328654092209464E-4</v>
      </c>
      <c r="AN33" s="54">
        <f>'EQ5'!Q32</f>
        <v>1.3865355613715076E-4</v>
      </c>
      <c r="AO33" s="52">
        <f>'EQ6'!Q32</f>
        <v>-4.4194815970257573E-5</v>
      </c>
      <c r="AP33" s="54">
        <f>'High Shelif'!Q32</f>
        <v>0.179639047918318</v>
      </c>
      <c r="AQ33" s="55">
        <f t="shared" si="0"/>
        <v>4.7129934937735438</v>
      </c>
    </row>
    <row r="34" spans="34:43" x14ac:dyDescent="0.25">
      <c r="AH34" s="47">
        <f>'Low Shelif'!L33</f>
        <v>39.810717055349755</v>
      </c>
      <c r="AI34" s="54">
        <f>'Low Shelif'!Q33</f>
        <v>-3.0332904960758009</v>
      </c>
      <c r="AJ34" s="54">
        <f>'EQ1'!Q33</f>
        <v>3.1663882638971422E-2</v>
      </c>
      <c r="AK34" s="54">
        <f>'EQ2'!Q33</f>
        <v>7.5946188340591423</v>
      </c>
      <c r="AL34" s="54">
        <f>'EQ3'!Q33</f>
        <v>5.8904137345001634E-2</v>
      </c>
      <c r="AM34" s="54">
        <f>'EQ4'!Q33</f>
        <v>2.5533459013689895E-4</v>
      </c>
      <c r="AN34" s="54">
        <f>'EQ5'!Q33</f>
        <v>1.5203095036316207E-4</v>
      </c>
      <c r="AO34" s="52">
        <f>'EQ6'!Q33</f>
        <v>-4.8459207038831085E-5</v>
      </c>
      <c r="AP34" s="54">
        <f>'High Shelif'!Q33</f>
        <v>0.19088495123611895</v>
      </c>
      <c r="AQ34" s="55">
        <f t="shared" si="0"/>
        <v>4.8431402155368932</v>
      </c>
    </row>
    <row r="35" spans="34:43" x14ac:dyDescent="0.25">
      <c r="AH35" s="47">
        <f>'Low Shelif'!L34</f>
        <v>41.686938347033561</v>
      </c>
      <c r="AI35" s="54">
        <f>'Low Shelif'!Q34</f>
        <v>-3.0297232325769552</v>
      </c>
      <c r="AJ35" s="54">
        <f>'EQ1'!Q34</f>
        <v>3.4686914322912703E-2</v>
      </c>
      <c r="AK35" s="54">
        <f>'EQ2'!Q34</f>
        <v>7.6973291949643476</v>
      </c>
      <c r="AL35" s="54">
        <f>'EQ3'!Q34</f>
        <v>6.4526989525838394E-2</v>
      </c>
      <c r="AM35" s="54">
        <f>'EQ4'!Q34</f>
        <v>2.7997211261480558E-4</v>
      </c>
      <c r="AN35" s="54">
        <f>'EQ5'!Q34</f>
        <v>1.6669904207385357E-4</v>
      </c>
      <c r="AO35" s="52">
        <f>'EQ6'!Q34</f>
        <v>-5.3135131142705431E-5</v>
      </c>
      <c r="AP35" s="54">
        <f>'High Shelif'!Q34</f>
        <v>0.20168748623900745</v>
      </c>
      <c r="AQ35" s="55">
        <f t="shared" si="0"/>
        <v>4.9689008884986965</v>
      </c>
    </row>
    <row r="36" spans="34:43" x14ac:dyDescent="0.25">
      <c r="AH36" s="47">
        <f>'Low Shelif'!L35</f>
        <v>43.651583224016612</v>
      </c>
      <c r="AI36" s="54">
        <f>'Low Shelif'!Q35</f>
        <v>-3.0243979962173002</v>
      </c>
      <c r="AJ36" s="54">
        <f>'EQ1'!Q35</f>
        <v>3.7995238653165495E-2</v>
      </c>
      <c r="AK36" s="54">
        <f>'EQ2'!Q35</f>
        <v>7.7940840359414647</v>
      </c>
      <c r="AL36" s="54">
        <f>'EQ3'!Q35</f>
        <v>7.0680329093805977E-2</v>
      </c>
      <c r="AM36" s="54">
        <f>'EQ4'!Q35</f>
        <v>3.0698728671459547E-4</v>
      </c>
      <c r="AN36" s="54">
        <f>'EQ5'!Q35</f>
        <v>1.8278236968922356E-4</v>
      </c>
      <c r="AO36" s="52">
        <f>'EQ6'!Q35</f>
        <v>-5.8262314927810472E-5</v>
      </c>
      <c r="AP36" s="54">
        <f>'High Shelif'!Q35</f>
        <v>0.2116049270887842</v>
      </c>
      <c r="AQ36" s="55">
        <f t="shared" si="0"/>
        <v>5.0903980419013966</v>
      </c>
    </row>
    <row r="37" spans="34:43" x14ac:dyDescent="0.25">
      <c r="AH37" s="47">
        <f>'Low Shelif'!L36</f>
        <v>45.708818961487509</v>
      </c>
      <c r="AI37" s="54">
        <f>'Low Shelif'!Q36</f>
        <v>-3.0168600988257683</v>
      </c>
      <c r="AJ37" s="54">
        <f>'EQ1'!Q36</f>
        <v>4.1615116993346843E-2</v>
      </c>
      <c r="AK37" s="54">
        <f>'EQ2'!Q36</f>
        <v>7.88503337334447</v>
      </c>
      <c r="AL37" s="54">
        <f>'EQ3'!Q36</f>
        <v>7.7412961470281733E-2</v>
      </c>
      <c r="AM37" s="54">
        <f>'EQ4'!Q36</f>
        <v>3.3660963906584254E-4</v>
      </c>
      <c r="AN37" s="54">
        <f>'EQ5'!Q36</f>
        <v>2.0041748981559459E-4</v>
      </c>
      <c r="AO37" s="52">
        <f>'EQ6'!Q36</f>
        <v>-6.3884322418622725E-5</v>
      </c>
      <c r="AP37" s="54">
        <f>'High Shelif'!Q36</f>
        <v>0.22004562297802543</v>
      </c>
      <c r="AQ37" s="55">
        <f t="shared" si="0"/>
        <v>5.2077201187668187</v>
      </c>
    </row>
    <row r="38" spans="34:43" x14ac:dyDescent="0.25">
      <c r="AH38" s="47">
        <f>'Low Shelif'!L37</f>
        <v>47.863009232263856</v>
      </c>
      <c r="AI38" s="54">
        <f>'Low Shelif'!Q37</f>
        <v>-3.0065621242280587</v>
      </c>
      <c r="AJ38" s="54">
        <f>'EQ1'!Q37</f>
        <v>4.5575096379586094E-2</v>
      </c>
      <c r="AK38" s="54">
        <f>'EQ2'!Q37</f>
        <v>7.9703509000314368</v>
      </c>
      <c r="AL38" s="54">
        <f>'EQ3'!Q37</f>
        <v>8.4777936265407611E-2</v>
      </c>
      <c r="AM38" s="54">
        <f>'EQ4'!Q37</f>
        <v>3.6909086797803117E-4</v>
      </c>
      <c r="AN38" s="54">
        <f>'EQ5'!Q37</f>
        <v>2.1975413719396814E-4</v>
      </c>
      <c r="AO38" s="52">
        <f>'EQ6'!Q37</f>
        <v>-7.0048926166158906E-5</v>
      </c>
      <c r="AP38" s="54">
        <f>'High Shelif'!Q37</f>
        <v>0.2262308789207951</v>
      </c>
      <c r="AQ38" s="55">
        <f t="shared" si="0"/>
        <v>5.3208914834481726</v>
      </c>
    </row>
    <row r="39" spans="34:43" x14ac:dyDescent="0.25">
      <c r="AH39" s="47">
        <f>'Low Shelif'!L38</f>
        <v>50.118723362727238</v>
      </c>
      <c r="AI39" s="54">
        <f>'Low Shelif'!Q38</f>
        <v>-2.9928489470496489</v>
      </c>
      <c r="AJ39" s="54">
        <f>'EQ1'!Q38</f>
        <v>4.9906182199280426E-2</v>
      </c>
      <c r="AK39" s="54">
        <f>'EQ2'!Q38</f>
        <v>8.0502298779171557</v>
      </c>
      <c r="AL39" s="54">
        <f>'EQ3'!Q38</f>
        <v>9.2832867709175509E-2</v>
      </c>
      <c r="AM39" s="54">
        <f>'EQ4'!Q38</f>
        <v>4.0470698799452144E-4</v>
      </c>
      <c r="AN39" s="54">
        <f>'EQ5'!Q38</f>
        <v>2.4095649693790588E-4</v>
      </c>
      <c r="AO39" s="52">
        <f>'EQ6'!Q38</f>
        <v>-7.6808514311390772E-5</v>
      </c>
      <c r="AP39" s="54">
        <f>'High Shelif'!Q38</f>
        <v>0.22914563467478405</v>
      </c>
      <c r="AQ39" s="55">
        <f t="shared" si="0"/>
        <v>5.4298344704213681</v>
      </c>
    </row>
    <row r="40" spans="34:43" x14ac:dyDescent="0.25">
      <c r="AH40" s="47">
        <f>'Low Shelif'!L39</f>
        <v>52.480746024977286</v>
      </c>
      <c r="AI40" s="54">
        <f>'Low Shelif'!Q39</f>
        <v>-2.9749459741729103</v>
      </c>
      <c r="AJ40" s="54">
        <f>'EQ1'!Q39</f>
        <v>5.4642018580261062E-2</v>
      </c>
      <c r="AK40" s="54">
        <f>'EQ2'!Q39</f>
        <v>8.1248791814641699</v>
      </c>
      <c r="AL40" s="54">
        <f>'EQ3'!Q39</f>
        <v>0.10164026948051734</v>
      </c>
      <c r="AM40" s="54">
        <f>'EQ4'!Q39</f>
        <v>4.4376068256434355E-4</v>
      </c>
      <c r="AN40" s="54">
        <f>'EQ5'!Q39</f>
        <v>2.6420459940440716E-4</v>
      </c>
      <c r="AO40" s="52">
        <f>'EQ6'!Q39</f>
        <v>-8.4220537346776792E-5</v>
      </c>
      <c r="AP40" s="54">
        <f>'High Shelif'!Q39</f>
        <v>0.22748357545602035</v>
      </c>
      <c r="AQ40" s="55">
        <f t="shared" si="0"/>
        <v>5.5343228155526809</v>
      </c>
    </row>
    <row r="41" spans="34:43" x14ac:dyDescent="0.25">
      <c r="AH41" s="47">
        <f>'Low Shelif'!L40</f>
        <v>54.95408738576247</v>
      </c>
      <c r="AI41" s="54">
        <f>'Low Shelif'!Q40</f>
        <v>-2.9519479647577818</v>
      </c>
      <c r="AJ41" s="54">
        <f>'EQ1'!Q40</f>
        <v>5.9819075624918047E-2</v>
      </c>
      <c r="AK41" s="54">
        <f>'EQ2'!Q40</f>
        <v>8.1945195565774842</v>
      </c>
      <c r="AL41" s="54">
        <f>'EQ3'!Q40</f>
        <v>0.11126790242660881</v>
      </c>
      <c r="AM41" s="54">
        <f>'EQ4'!Q40</f>
        <v>4.8658388500920385E-4</v>
      </c>
      <c r="AN41" s="54">
        <f>'EQ5'!Q40</f>
        <v>2.896958499764271E-4</v>
      </c>
      <c r="AO41" s="52">
        <f>'EQ6'!Q40</f>
        <v>-9.2347998037798038E-5</v>
      </c>
      <c r="AP41" s="54">
        <f>'High Shelif'!Q40</f>
        <v>0.2195879123851443</v>
      </c>
      <c r="AQ41" s="55">
        <f t="shared" si="0"/>
        <v>5.6339304139933208</v>
      </c>
    </row>
    <row r="42" spans="34:43" x14ac:dyDescent="0.25">
      <c r="AH42" s="47">
        <f>'Low Shelif'!L41</f>
        <v>57.543993733715695</v>
      </c>
      <c r="AI42" s="54">
        <f>'Low Shelif'!Q41</f>
        <v>-2.9228143975638576</v>
      </c>
      <c r="AJ42" s="54">
        <f>'EQ1'!Q41</f>
        <v>6.5476842278967162E-2</v>
      </c>
      <c r="AK42" s="54">
        <f>'EQ2'!Q41</f>
        <v>8.2593801458791791</v>
      </c>
      <c r="AL42" s="54">
        <f>'EQ3'!Q41</f>
        <v>0.12178913306641184</v>
      </c>
      <c r="AM42" s="54">
        <f>'EQ4'!Q41</f>
        <v>5.335406100855681E-4</v>
      </c>
      <c r="AN42" s="54">
        <f>'EQ5'!Q41</f>
        <v>3.1764670666262402E-4</v>
      </c>
      <c r="AO42" s="52">
        <f>'EQ6'!Q41</f>
        <v>-1.0125998915675415E-4</v>
      </c>
      <c r="AP42" s="54">
        <f>'High Shelif'!Q41</f>
        <v>0.20339331261474747</v>
      </c>
      <c r="AQ42" s="55">
        <f t="shared" si="0"/>
        <v>5.7279749636030397</v>
      </c>
    </row>
    <row r="43" spans="34:43" x14ac:dyDescent="0.25">
      <c r="AH43" s="47">
        <f>'Low Shelif'!L42</f>
        <v>60.255958607435822</v>
      </c>
      <c r="AI43" s="54">
        <f>'Low Shelif'!Q42</f>
        <v>-2.8863728002878419</v>
      </c>
      <c r="AJ43" s="54">
        <f>'EQ1'!Q42</f>
        <v>7.1658023255307457E-2</v>
      </c>
      <c r="AK43" s="54">
        <f>'EQ2'!Q42</f>
        <v>8.3196953169873016</v>
      </c>
      <c r="AL43" s="54">
        <f>'EQ3'!Q42</f>
        <v>0.13328330005394695</v>
      </c>
      <c r="AM43" s="54">
        <f>'EQ4'!Q42</f>
        <v>5.8503006069700997E-4</v>
      </c>
      <c r="AN43" s="54">
        <f>'EQ5'!Q42</f>
        <v>3.4829451957070506E-4</v>
      </c>
      <c r="AO43" s="52">
        <f>'EQ6'!Q42</f>
        <v>-1.1103228322250775E-4</v>
      </c>
      <c r="AP43" s="54">
        <f>'High Shelif'!Q42</f>
        <v>0.17637756751490211</v>
      </c>
      <c r="AQ43" s="55">
        <f t="shared" si="0"/>
        <v>5.8154636998206604</v>
      </c>
    </row>
    <row r="44" spans="34:43" x14ac:dyDescent="0.25">
      <c r="AH44" s="47">
        <f>'Low Shelif'!L43</f>
        <v>63.095734448019364</v>
      </c>
      <c r="AI44" s="54">
        <f>'Low Shelif'!Q43</f>
        <v>-2.8413368445198866</v>
      </c>
      <c r="AJ44" s="54">
        <f>'EQ1'!Q43</f>
        <v>7.8408737905969458E-2</v>
      </c>
      <c r="AK44" s="54">
        <f>'EQ2'!Q43</f>
        <v>8.3757018150131959</v>
      </c>
      <c r="AL44" s="54">
        <f>'EQ3'!Q43</f>
        <v>0.14583608493384165</v>
      </c>
      <c r="AM44" s="54">
        <f>'EQ4'!Q43</f>
        <v>6.4149003672096696E-4</v>
      </c>
      <c r="AN44" s="54">
        <f>'EQ5'!Q43</f>
        <v>3.8189954841526264E-4</v>
      </c>
      <c r="AO44" s="52">
        <f>'EQ6'!Q43</f>
        <v>-1.21747979898492E-4</v>
      </c>
      <c r="AP44" s="54">
        <f>'High Shelif'!Q43</f>
        <v>0.13554885726110341</v>
      </c>
      <c r="AQ44" s="55">
        <f t="shared" si="0"/>
        <v>5.895060292199461</v>
      </c>
    </row>
    <row r="45" spans="34:43" x14ac:dyDescent="0.25">
      <c r="AH45" s="47">
        <f>'Low Shelif'!L44</f>
        <v>66.069344800759623</v>
      </c>
      <c r="AI45" s="54">
        <f>'Low Shelif'!Q44</f>
        <v>-2.786341090473492</v>
      </c>
      <c r="AJ45" s="54">
        <f>'EQ1'!Q44</f>
        <v>8.5778718368088869E-2</v>
      </c>
      <c r="AK45" s="54">
        <f>'EQ2'!Q44</f>
        <v>8.4276362515532401</v>
      </c>
      <c r="AL45" s="54">
        <f>'EQ3'!Q44</f>
        <v>0.15953988254262746</v>
      </c>
      <c r="AM45" s="54">
        <f>'EQ4'!Q44</f>
        <v>7.0340067542209799E-4</v>
      </c>
      <c r="AN45" s="54">
        <f>'EQ5'!Q44</f>
        <v>4.1874717485676873E-4</v>
      </c>
      <c r="AO45" s="52">
        <f>'EQ6'!Q44</f>
        <v>-1.3349821619182279E-4</v>
      </c>
      <c r="AP45" s="54">
        <f>'High Shelif'!Q44</f>
        <v>7.7487327727512018E-2</v>
      </c>
      <c r="AQ45" s="55">
        <f t="shared" si="0"/>
        <v>5.9650897393520639</v>
      </c>
    </row>
    <row r="46" spans="34:43" x14ac:dyDescent="0.25">
      <c r="AH46" s="47">
        <f>'Low Shelif'!L45</f>
        <v>69.183097091893657</v>
      </c>
      <c r="AI46" s="54">
        <f>'Low Shelif'!Q45</f>
        <v>-2.7200032054486356</v>
      </c>
      <c r="AJ46" s="54">
        <f>'EQ1'!Q45</f>
        <v>9.3821503688285374E-2</v>
      </c>
      <c r="AK46" s="54">
        <f>'EQ2'!Q45</f>
        <v>8.4757329285332705</v>
      </c>
      <c r="AL46" s="54">
        <f>'EQ3'!Q45</f>
        <v>0.17449416527208342</v>
      </c>
      <c r="AM46" s="54">
        <f>'EQ4'!Q45</f>
        <v>7.7128855631586443E-4</v>
      </c>
      <c r="AN46" s="54">
        <f>'EQ5'!Q45</f>
        <v>4.5915032876916458E-4</v>
      </c>
      <c r="AO46" s="52">
        <f>'EQ6'!Q45</f>
        <v>-1.4638294596072636E-4</v>
      </c>
      <c r="AP46" s="54">
        <f>'High Shelif'!Q45</f>
        <v>-1.5162842786715185E-3</v>
      </c>
      <c r="AQ46" s="55">
        <f t="shared" si="0"/>
        <v>6.0236131637054564</v>
      </c>
    </row>
    <row r="47" spans="34:43" x14ac:dyDescent="0.25">
      <c r="AH47" s="47">
        <f>'Low Shelif'!L46</f>
        <v>72.443596007499067</v>
      </c>
      <c r="AI47" s="54">
        <f>'Low Shelif'!Q46</f>
        <v>-2.6410154259621015</v>
      </c>
      <c r="AJ47" s="54">
        <f>'EQ1'!Q46</f>
        <v>0.10259462580802391</v>
      </c>
      <c r="AK47" s="54">
        <f>'EQ2'!Q46</f>
        <v>8.5202219894807012</v>
      </c>
      <c r="AL47" s="54">
        <f>'EQ3'!Q46</f>
        <v>0.19080583412238269</v>
      </c>
      <c r="AM47" s="54">
        <f>'EQ4'!Q46</f>
        <v>8.4573120575317574E-4</v>
      </c>
      <c r="AN47" s="54">
        <f>'EQ5'!Q46</f>
        <v>5.0345214911523388E-4</v>
      </c>
      <c r="AO47" s="52">
        <f>'EQ6'!Q46</f>
        <v>-1.6051179544385668E-4</v>
      </c>
      <c r="AP47" s="54">
        <f>'High Shelif'!Q46</f>
        <v>-0.10518214626961465</v>
      </c>
      <c r="AQ47" s="55">
        <f t="shared" si="0"/>
        <v>6.0686135487388171</v>
      </c>
    </row>
    <row r="48" spans="34:43" x14ac:dyDescent="0.25">
      <c r="AH48" s="47">
        <f>'Low Shelif'!L47</f>
        <v>75.857757502918361</v>
      </c>
      <c r="AI48" s="54">
        <f>'Low Shelif'!Q47</f>
        <v>-2.5482667296561488</v>
      </c>
      <c r="AJ48" s="54">
        <f>'EQ1'!Q47</f>
        <v>0.11215978247255683</v>
      </c>
      <c r="AK48" s="54">
        <f>'EQ2'!Q47</f>
        <v>8.5613278817524012</v>
      </c>
      <c r="AL48" s="54">
        <f>'EQ3'!Q47</f>
        <v>0.20858954801268492</v>
      </c>
      <c r="AM48" s="54">
        <f>'EQ4'!Q47</f>
        <v>9.2736204148485823E-4</v>
      </c>
      <c r="AN48" s="54">
        <f>'EQ5'!Q47</f>
        <v>5.5202890209574433E-4</v>
      </c>
      <c r="AO48" s="52">
        <f>'EQ6'!Q47</f>
        <v>-1.7600500234784739E-4</v>
      </c>
      <c r="AP48" s="54">
        <f>'High Shelif'!Q47</f>
        <v>-0.23680080609415327</v>
      </c>
      <c r="AQ48" s="55">
        <f t="shared" si="0"/>
        <v>6.0983130624285735</v>
      </c>
    </row>
    <row r="49" spans="34:43" x14ac:dyDescent="0.25">
      <c r="AH49" s="47">
        <f>'Low Shelif'!L48</f>
        <v>79.432823472428197</v>
      </c>
      <c r="AI49" s="54">
        <f>'Low Shelif'!Q48</f>
        <v>-2.4409944065207547</v>
      </c>
      <c r="AJ49" s="54">
        <f>'EQ1'!Q48</f>
        <v>0.12258299111480245</v>
      </c>
      <c r="AK49" s="54">
        <f>'EQ2'!Q48</f>
        <v>8.5992681101844326</v>
      </c>
      <c r="AL49" s="54">
        <f>'EQ3'!Q48</f>
        <v>0.22796802120435833</v>
      </c>
      <c r="AM49" s="54">
        <f>'EQ4'!Q48</f>
        <v>1.0168757997615723E-3</v>
      </c>
      <c r="AN49" s="54">
        <f>'EQ5'!Q48</f>
        <v>6.0529318155649002E-4</v>
      </c>
      <c r="AO49" s="52">
        <f>'EQ6'!Q48</f>
        <v>-1.9299444656025567E-4</v>
      </c>
      <c r="AP49" s="54">
        <f>'High Shelif'!Q48</f>
        <v>-0.39862366017076595</v>
      </c>
      <c r="AQ49" s="55">
        <f t="shared" si="0"/>
        <v>6.1116302303468304</v>
      </c>
    </row>
    <row r="50" spans="34:43" x14ac:dyDescent="0.25">
      <c r="AH50" s="47">
        <f>'Low Shelif'!L49</f>
        <v>83.176377110267126</v>
      </c>
      <c r="AI50" s="54">
        <f>'Low Shelif'!Q49</f>
        <v>-2.3189507187075149</v>
      </c>
      <c r="AJ50" s="54">
        <f>'EQ1'!Q49</f>
        <v>0.13393471669440249</v>
      </c>
      <c r="AK50" s="54">
        <f>'EQ2'!Q49</f>
        <v>8.6342522571756817</v>
      </c>
      <c r="AL50" s="54">
        <f>'EQ3'!Q49</f>
        <v>0.24907227691342121</v>
      </c>
      <c r="AM50" s="54">
        <f>'EQ4'!Q49</f>
        <v>1.1150344932060131E-3</v>
      </c>
      <c r="AN50" s="54">
        <f>'EQ5'!Q49</f>
        <v>6.6369741921312774E-4</v>
      </c>
      <c r="AO50" s="52">
        <f>'EQ6'!Q49</f>
        <v>-2.1162478200806512E-4</v>
      </c>
      <c r="AP50" s="54">
        <f>'High Shelif'!Q49</f>
        <v>-0.59115351807243766</v>
      </c>
      <c r="AQ50" s="55">
        <f t="shared" si="0"/>
        <v>6.1087221211339644</v>
      </c>
    </row>
    <row r="51" spans="34:43" x14ac:dyDescent="0.25">
      <c r="AH51" s="47">
        <f>'Low Shelif'!L50</f>
        <v>87.096358995608071</v>
      </c>
      <c r="AI51" s="54">
        <f>'Low Shelif'!Q50</f>
        <v>-2.1825641078618432</v>
      </c>
      <c r="AJ51" s="54">
        <f>'EQ1'!Q50</f>
        <v>0.14628996530409188</v>
      </c>
      <c r="AK51" s="54">
        <f>'EQ2'!Q50</f>
        <v>8.6664812439127239</v>
      </c>
      <c r="AL51" s="54">
        <f>'EQ3'!Q50</f>
        <v>0.27204184328648595</v>
      </c>
      <c r="AM51" s="54">
        <f>'EQ4'!Q50</f>
        <v>1.2226739521605751E-3</v>
      </c>
      <c r="AN51" s="54">
        <f>'EQ5'!Q50</f>
        <v>7.2773773438645551E-4</v>
      </c>
      <c r="AO51" s="52">
        <f>'EQ6'!Q50</f>
        <v>-2.3205467919164375E-4</v>
      </c>
      <c r="AP51" s="54">
        <f>'High Shelif'!Q50</f>
        <v>-0.81248349934638808</v>
      </c>
      <c r="AQ51" s="55">
        <f t="shared" si="0"/>
        <v>6.0914838023024256</v>
      </c>
    </row>
    <row r="52" spans="34:43" x14ac:dyDescent="0.25">
      <c r="AH52" s="47">
        <f>'Low Shelif'!L51</f>
        <v>91.201083935590972</v>
      </c>
      <c r="AI52" s="54">
        <f>'Low Shelif'!Q51</f>
        <v>-2.0330618889040712</v>
      </c>
      <c r="AJ52" s="54">
        <f>'EQ1'!Q51</f>
        <v>0.15972833402723899</v>
      </c>
      <c r="AK52" s="54">
        <f>'EQ2'!Q51</f>
        <v>8.6961468053930897</v>
      </c>
      <c r="AL52" s="54">
        <f>'EQ3'!Q51</f>
        <v>0.29702487589933674</v>
      </c>
      <c r="AM52" s="54">
        <f>'EQ4'!Q51</f>
        <v>1.340711007139078E-3</v>
      </c>
      <c r="AN52" s="54">
        <f>'EQ5'!Q51</f>
        <v>7.9795815662011237E-4</v>
      </c>
      <c r="AO52" s="52">
        <f>'EQ6'!Q51</f>
        <v>-2.544581897548801E-4</v>
      </c>
      <c r="AP52" s="54">
        <f>'High Shelif'!Q51</f>
        <v>-1.0578892711350483</v>
      </c>
      <c r="AQ52" s="55">
        <f t="shared" si="0"/>
        <v>6.063833066254551</v>
      </c>
    </row>
    <row r="53" spans="34:43" x14ac:dyDescent="0.25">
      <c r="AH53" s="47">
        <f>'Low Shelif'!L52</f>
        <v>95.499258602143655</v>
      </c>
      <c r="AI53" s="54">
        <f>'Low Shelif'!Q52</f>
        <v>-1.872524331607236</v>
      </c>
      <c r="AJ53" s="54">
        <f>'EQ1'!Q52</f>
        <v>0.17433400625913098</v>
      </c>
      <c r="AK53" s="54">
        <f>'EQ2'!Q52</f>
        <v>8.7234311526822754</v>
      </c>
      <c r="AL53" s="54">
        <f>'EQ3'!Q52</f>
        <v>0.32417818887750077</v>
      </c>
      <c r="AM53" s="54">
        <f>'EQ4'!Q52</f>
        <v>1.4701513766236128E-3</v>
      </c>
      <c r="AN53" s="54">
        <f>'EQ5'!Q52</f>
        <v>8.7495525697753708E-4</v>
      </c>
      <c r="AO53" s="52">
        <f>'EQ6'!Q52</f>
        <v>-2.7902624527098628E-4</v>
      </c>
      <c r="AP53" s="54">
        <f>'High Shelif'!Q52</f>
        <v>-1.3198957070601223</v>
      </c>
      <c r="AQ53" s="55">
        <f t="shared" si="0"/>
        <v>6.0315893895398789</v>
      </c>
    </row>
    <row r="54" spans="34:43" x14ac:dyDescent="0.25">
      <c r="AH54" s="47">
        <f>'Low Shelif'!L53</f>
        <v>100</v>
      </c>
      <c r="AI54" s="54">
        <f>'Low Shelif'!Q53</f>
        <v>-1.7038371806824699</v>
      </c>
      <c r="AJ54" s="54">
        <f>'EQ1'!Q53</f>
        <v>0.1901956802912127</v>
      </c>
      <c r="AK54" s="54">
        <f>'EQ2'!Q53</f>
        <v>8.7485067961706324</v>
      </c>
      <c r="AL54" s="54">
        <f>'EQ3'!Q53</f>
        <v>0.35366717468081149</v>
      </c>
      <c r="AM54" s="54">
        <f>'EQ4'!Q53</f>
        <v>1.6120983307597926E-3</v>
      </c>
      <c r="AN54" s="54">
        <f>'EQ5'!Q53</f>
        <v>9.5938322832851003E-4</v>
      </c>
      <c r="AO54" s="52">
        <f>'EQ6'!Q53</f>
        <v>-3.0596830346558349E-4</v>
      </c>
      <c r="AP54" s="54">
        <f>'High Shelif'!Q53</f>
        <v>-1.5889280394658702</v>
      </c>
      <c r="AQ54" s="55">
        <f t="shared" si="0"/>
        <v>6.0018699442499397</v>
      </c>
    </row>
    <row r="55" spans="34:43" x14ac:dyDescent="0.25">
      <c r="AH55" s="47">
        <f>'Low Shelif'!L54</f>
        <v>104.71285480508998</v>
      </c>
      <c r="AI55" s="54">
        <f>'Low Shelif'!Q54</f>
        <v>-1.5305316340260247</v>
      </c>
      <c r="AJ55" s="54">
        <f>'EQ1'!Q54</f>
        <v>0.20740641762678791</v>
      </c>
      <c r="AK55" s="54">
        <f>'EQ2'!Q54</f>
        <v>8.7715365055954013</v>
      </c>
      <c r="AL55" s="54">
        <f>'EQ3'!Q54</f>
        <v>0.38566559064964423</v>
      </c>
      <c r="AM55" s="54">
        <f>'EQ4'!Q54</f>
        <v>1.7677622085247031E-3</v>
      </c>
      <c r="AN55" s="54">
        <f>'EQ5'!Q54</f>
        <v>1.0519594576563725E-3</v>
      </c>
      <c r="AO55" s="52">
        <f>'EQ6'!Q54</f>
        <v>-3.3551415698921045E-4</v>
      </c>
      <c r="AP55" s="54">
        <f>'High Shelif'!Q54</f>
        <v>-1.8544730611562605</v>
      </c>
      <c r="AQ55" s="55">
        <f t="shared" si="0"/>
        <v>5.9820880261987401</v>
      </c>
    </row>
    <row r="56" spans="34:43" x14ac:dyDescent="0.25">
      <c r="AH56" s="47">
        <f>'Low Shelif'!L55</f>
        <v>109.64781961431861</v>
      </c>
      <c r="AI56" s="54">
        <f>'Low Shelif'!Q55</f>
        <v>-1.3565240291266376</v>
      </c>
      <c r="AJ56" s="54">
        <f>'EQ1'!Q55</f>
        <v>0.22606339623825025</v>
      </c>
      <c r="AK56" s="54">
        <f>'EQ2'!Q55</f>
        <v>8.7926733837150248</v>
      </c>
      <c r="AL56" s="54">
        <f>'EQ3'!Q55</f>
        <v>0.42035518867558175</v>
      </c>
      <c r="AM56" s="54">
        <f>'EQ4'!Q55</f>
        <v>1.9384708746181237E-3</v>
      </c>
      <c r="AN56" s="54">
        <f>'EQ5'!Q55</f>
        <v>1.1534706388717829E-3</v>
      </c>
      <c r="AO56" s="52">
        <f>'EQ6'!Q55</f>
        <v>-3.6791592097227708E-4</v>
      </c>
      <c r="AP56" s="54">
        <f>'High Shelif'!Q55</f>
        <v>-2.1064866051282625</v>
      </c>
      <c r="AQ56" s="55">
        <f t="shared" si="0"/>
        <v>5.9788053599664757</v>
      </c>
    </row>
    <row r="57" spans="34:43" x14ac:dyDescent="0.25">
      <c r="AH57" s="47">
        <f>'Low Shelif'!L56</f>
        <v>114.81536214968835</v>
      </c>
      <c r="AI57" s="54">
        <f>'Low Shelif'!Q56</f>
        <v>-1.1857903266347127</v>
      </c>
      <c r="AJ57" s="54">
        <f>'EQ1'!Q56</f>
        <v>0.2462675528802567</v>
      </c>
      <c r="AK57" s="54">
        <f>'EQ2'!Q56</f>
        <v>8.8120610331782405</v>
      </c>
      <c r="AL57" s="54">
        <f>'EQ3'!Q56</f>
        <v>0.45792516298955976</v>
      </c>
      <c r="AM57" s="54">
        <f>'EQ4'!Q56</f>
        <v>2.1256812110052475E-3</v>
      </c>
      <c r="AN57" s="54">
        <f>'EQ5'!Q56</f>
        <v>1.2647794783106274E-3</v>
      </c>
      <c r="AO57" s="52">
        <f>'EQ6'!Q56</f>
        <v>-4.0345021762488743E-4</v>
      </c>
      <c r="AP57" s="54">
        <f>'High Shelif'!Q56</f>
        <v>-2.3366773530260248</v>
      </c>
      <c r="AQ57" s="55">
        <f t="shared" si="0"/>
        <v>5.9967730798590093</v>
      </c>
    </row>
    <row r="58" spans="34:43" x14ac:dyDescent="0.25">
      <c r="AH58" s="47">
        <f>'Low Shelif'!L57</f>
        <v>120.22644346174135</v>
      </c>
      <c r="AI58" s="54">
        <f>'Low Shelif'!Q57</f>
        <v>-1.0220308286703996</v>
      </c>
      <c r="AJ58" s="54">
        <f>'EQ1'!Q57</f>
        <v>0.26812309778184101</v>
      </c>
      <c r="AK58" s="54">
        <f>'EQ2'!Q57</f>
        <v>8.8298337976648984</v>
      </c>
      <c r="AL58" s="54">
        <f>'EQ3'!Q57</f>
        <v>0.49857139021880958</v>
      </c>
      <c r="AM58" s="54">
        <f>'EQ4'!Q57</f>
        <v>2.3309917480947499E-3</v>
      </c>
      <c r="AN58" s="54">
        <f>'EQ5'!Q57</f>
        <v>1.3868320512186844E-3</v>
      </c>
      <c r="AO58" s="52">
        <f>'EQ6'!Q57</f>
        <v>-4.4242057769824689E-4</v>
      </c>
      <c r="AP58" s="54">
        <f>'High Shelif'!Q57</f>
        <v>-2.5393497605660773</v>
      </c>
      <c r="AQ58" s="55">
        <f t="shared" si="0"/>
        <v>6.0384230996506876</v>
      </c>
    </row>
    <row r="59" spans="34:43" x14ac:dyDescent="0.25">
      <c r="AH59" s="47">
        <f>'Low Shelif'!L58</f>
        <v>125.89254117941677</v>
      </c>
      <c r="AI59" s="54">
        <f>'Low Shelif'!Q58</f>
        <v>-0.86838138086857608</v>
      </c>
      <c r="AJ59" s="54">
        <f>'EQ1'!Q58</f>
        <v>0.29173688461746167</v>
      </c>
      <c r="AK59" s="54">
        <f>'EQ2'!Q58</f>
        <v>8.8461170609213013</v>
      </c>
      <c r="AL59" s="54">
        <f>'EQ3'!Q58</f>
        <v>0.54249543574533332</v>
      </c>
      <c r="AM59" s="54">
        <f>'EQ4'!Q58</f>
        <v>2.5561565517133898E-3</v>
      </c>
      <c r="AN59" s="54">
        <f>'EQ5'!Q58</f>
        <v>1.5206658724269788E-3</v>
      </c>
      <c r="AO59" s="52">
        <f>'EQ6'!Q58</f>
        <v>-4.8516008132779725E-4</v>
      </c>
      <c r="AP59" s="54">
        <f>'High Shelif'!Q58</f>
        <v>-2.7116643530121944</v>
      </c>
      <c r="AQ59" s="55">
        <f t="shared" si="0"/>
        <v>6.1038953097461395</v>
      </c>
    </row>
    <row r="60" spans="34:43" x14ac:dyDescent="0.25">
      <c r="AH60" s="47">
        <f>'Low Shelif'!L59</f>
        <v>131.82567385564084</v>
      </c>
      <c r="AI60" s="54">
        <f>'Low Shelif'!Q59</f>
        <v>-0.72721557684399429</v>
      </c>
      <c r="AJ60" s="54">
        <f>'EQ1'!Q59</f>
        <v>0.31721761883721505</v>
      </c>
      <c r="AK60" s="54">
        <f>'EQ2'!Q59</f>
        <v>8.8610275893333963</v>
      </c>
      <c r="AL60" s="54">
        <f>'EQ3'!Q59</f>
        <v>0.58990330121319057</v>
      </c>
      <c r="AM60" s="54">
        <f>'EQ4'!Q59</f>
        <v>2.8031004949279764E-3</v>
      </c>
      <c r="AN60" s="54">
        <f>'EQ5'!Q59</f>
        <v>1.6674187510682115E-3</v>
      </c>
      <c r="AO60" s="52">
        <f>'EQ6'!Q59</f>
        <v>-5.3203426270914905E-4</v>
      </c>
      <c r="AP60" s="54">
        <f>'High Shelif'!Q59</f>
        <v>-2.8533709356429164</v>
      </c>
      <c r="AQ60" s="55">
        <f t="shared" si="0"/>
        <v>6.1915004818801798</v>
      </c>
    </row>
    <row r="61" spans="34:43" x14ac:dyDescent="0.25">
      <c r="AH61" s="47">
        <f>'Low Shelif'!L60</f>
        <v>138.0384264602886</v>
      </c>
      <c r="AI61" s="54">
        <f>'Low Shelif'!Q60</f>
        <v>-0.60005855872584579</v>
      </c>
      <c r="AJ61" s="54">
        <f>'EQ1'!Q60</f>
        <v>0.3446748883168046</v>
      </c>
      <c r="AK61" s="54">
        <f>'EQ2'!Q60</f>
        <v>8.874673905495758</v>
      </c>
      <c r="AL61" s="54">
        <f>'EQ3'!Q60</f>
        <v>0.64100389002189562</v>
      </c>
      <c r="AM61" s="54">
        <f>'EQ4'!Q60</f>
        <v>3.0739360570011705E-3</v>
      </c>
      <c r="AN61" s="54">
        <f>'EQ5'!Q60</f>
        <v>1.8283385062960007E-3</v>
      </c>
      <c r="AO61" s="52">
        <f>'EQ6'!Q60</f>
        <v>-5.8344430590721581E-4</v>
      </c>
      <c r="AP61" s="54">
        <f>'High Shelif'!Q60</f>
        <v>-2.9662077491120336</v>
      </c>
      <c r="AQ61" s="55">
        <f t="shared" si="0"/>
        <v>6.298405206253971</v>
      </c>
    </row>
    <row r="62" spans="34:43" x14ac:dyDescent="0.25">
      <c r="AH62" s="47">
        <f>'Low Shelif'!L61</f>
        <v>144.54397707459285</v>
      </c>
      <c r="AI62" s="54">
        <f>'Low Shelif'!Q61</f>
        <v>-0.48760753949774194</v>
      </c>
      <c r="AJ62" s="54">
        <f>'EQ1'!Q61</f>
        <v>0.37421800207959205</v>
      </c>
      <c r="AK62" s="54">
        <f>'EQ2'!Q61</f>
        <v>8.8871566821729271</v>
      </c>
      <c r="AL62" s="54">
        <f>'EQ3'!Q61</f>
        <v>0.69600717100875586</v>
      </c>
      <c r="AM62" s="54">
        <f>'EQ4'!Q61</f>
        <v>3.3709818082781591E-3</v>
      </c>
      <c r="AN62" s="54">
        <f>'EQ5'!Q61</f>
        <v>2.0047936280971025E-3</v>
      </c>
      <c r="AO62" s="52">
        <f>'EQ6'!Q61</f>
        <v>-6.3983056205422551E-4</v>
      </c>
      <c r="AP62" s="54">
        <f>'High Shelif'!Q61</f>
        <v>-3.0531869618712459</v>
      </c>
      <c r="AQ62" s="55">
        <f t="shared" si="0"/>
        <v>6.4213232987666071</v>
      </c>
    </row>
    <row r="63" spans="34:43" x14ac:dyDescent="0.25">
      <c r="AH63" s="47">
        <f>'Low Shelif'!L62</f>
        <v>151.3561248436209</v>
      </c>
      <c r="AI63" s="54">
        <f>'Low Shelif'!Q62</f>
        <v>-0.38983452563528131</v>
      </c>
      <c r="AJ63" s="54">
        <f>'EQ1'!Q62</f>
        <v>0.40595462575752772</v>
      </c>
      <c r="AK63" s="54">
        <f>'EQ2'!Q62</f>
        <v>8.8985691479240359</v>
      </c>
      <c r="AL63" s="54">
        <f>'EQ3'!Q62</f>
        <v>0.75512202549757645</v>
      </c>
      <c r="AM63" s="54">
        <f>'EQ4'!Q62</f>
        <v>3.6967827563198609E-3</v>
      </c>
      <c r="AN63" s="54">
        <f>'EQ5'!Q62</f>
        <v>2.1982849760932427E-3</v>
      </c>
      <c r="AO63" s="52">
        <f>'EQ6'!Q62</f>
        <v>-7.0167642190214477E-4</v>
      </c>
      <c r="AP63" s="54">
        <f>'High Shelif'!Q62</f>
        <v>-3.1179418710599922</v>
      </c>
      <c r="AQ63" s="55">
        <f t="shared" si="0"/>
        <v>6.5570627937943762</v>
      </c>
    </row>
    <row r="64" spans="34:43" x14ac:dyDescent="0.25">
      <c r="AH64" s="47">
        <f>'Low Shelif'!L63</f>
        <v>158.48931924611153</v>
      </c>
      <c r="AI64" s="54">
        <f>'Low Shelif'!Q63</f>
        <v>-0.30613805762496454</v>
      </c>
      <c r="AJ64" s="54">
        <f>'EQ1'!Q63</f>
        <v>0.4399892066128761</v>
      </c>
      <c r="AK64" s="54">
        <f>'EQ2'!Q63</f>
        <v>8.9089974968455561</v>
      </c>
      <c r="AL64" s="54">
        <f>'EQ3'!Q63</f>
        <v>0.81855376962887738</v>
      </c>
      <c r="AM64" s="54">
        <f>'EQ4'!Q63</f>
        <v>4.0541327491292727E-3</v>
      </c>
      <c r="AN64" s="54">
        <f>'EQ5'!Q63</f>
        <v>2.4104586182322062E-3</v>
      </c>
      <c r="AO64" s="52">
        <f>'EQ6'!Q63</f>
        <v>-7.6951258080233946E-4</v>
      </c>
      <c r="AP64" s="54">
        <f>'High Shelif'!Q63</f>
        <v>-3.1642241653671253</v>
      </c>
      <c r="AQ64" s="55">
        <f t="shared" si="0"/>
        <v>6.702873328881779</v>
      </c>
    </row>
    <row r="65" spans="34:43" x14ac:dyDescent="0.25">
      <c r="AH65" s="47">
        <f>'Low Shelif'!L64</f>
        <v>165.95869074375622</v>
      </c>
      <c r="AI65" s="54">
        <f>'Low Shelif'!Q64</f>
        <v>-0.23551090398344071</v>
      </c>
      <c r="AJ65" s="54">
        <f>'EQ1'!Q64</f>
        <v>0.47642118655550514</v>
      </c>
      <c r="AK65" s="54">
        <f>'EQ2'!Q64</f>
        <v>8.9185212965023304</v>
      </c>
      <c r="AL65" s="54">
        <f>'EQ3'!Q64</f>
        <v>0.88650135248986839</v>
      </c>
      <c r="AM65" s="54">
        <f>'EQ4'!Q64</f>
        <v>4.4460991531393764E-3</v>
      </c>
      <c r="AN65" s="54">
        <f>'EQ5'!Q64</f>
        <v>2.6431199217402429E-3</v>
      </c>
      <c r="AO65" s="52">
        <f>'EQ6'!Q64</f>
        <v>-8.4392173817610821E-4</v>
      </c>
      <c r="AP65" s="54">
        <f>'High Shelif'!Q64</f>
        <v>-3.1955737157169208</v>
      </c>
      <c r="AQ65" s="55">
        <f t="shared" si="0"/>
        <v>6.8566045131840463</v>
      </c>
    </row>
    <row r="66" spans="34:43" x14ac:dyDescent="0.25">
      <c r="AH66" s="47">
        <f>'Low Shelif'!L65</f>
        <v>173.78008287493768</v>
      </c>
      <c r="AI66" s="54">
        <f>'Low Shelif'!Q65</f>
        <v>-0.1766984820429475</v>
      </c>
      <c r="AJ66" s="54">
        <f>'EQ1'!Q65</f>
        <v>0.51534300869020155</v>
      </c>
      <c r="AK66" s="54">
        <f>'EQ2'!Q65</f>
        <v>8.9272138891328225</v>
      </c>
      <c r="AL66" s="54">
        <f>'EQ3'!Q65</f>
        <v>0.95915424104744917</v>
      </c>
      <c r="AM66" s="54">
        <f>'EQ4'!Q65</f>
        <v>4.8760500479873821E-3</v>
      </c>
      <c r="AN66" s="54">
        <f>'EQ5'!Q65</f>
        <v>2.8982490193853764E-3</v>
      </c>
      <c r="AO66" s="52">
        <f>'EQ6'!Q65</f>
        <v>-9.2554377796654635E-4</v>
      </c>
      <c r="AP66" s="54">
        <f>'High Shelif'!Q65</f>
        <v>-3.2151372622234735</v>
      </c>
      <c r="AQ66" s="55">
        <f t="shared" si="0"/>
        <v>7.0167241498934558</v>
      </c>
    </row>
    <row r="67" spans="34:43" x14ac:dyDescent="0.25">
      <c r="AH67" s="47">
        <f>'Low Shelif'!L66</f>
        <v>181.9700858609983</v>
      </c>
      <c r="AI67" s="54">
        <f>'Low Shelif'!Q66</f>
        <v>-0.1283325040952796</v>
      </c>
      <c r="AJ67" s="54">
        <f>'EQ1'!Q66</f>
        <v>0.55683793163129192</v>
      </c>
      <c r="AK67" s="54">
        <f>'EQ2'!Q66</f>
        <v>8.935142782396202</v>
      </c>
      <c r="AL67" s="54">
        <f>'EQ3'!Q66</f>
        <v>1.0366890151390835</v>
      </c>
      <c r="AM67" s="54">
        <f>'EQ4'!Q66</f>
        <v>5.3476842092491624E-3</v>
      </c>
      <c r="AN67" s="54">
        <f>'EQ5'!Q66</f>
        <v>3.1780177874774444E-3</v>
      </c>
      <c r="AO67" s="52">
        <f>'EQ6'!Q66</f>
        <v>-1.0150814821747315E-3</v>
      </c>
      <c r="AP67" s="54">
        <f>'High Shelif'!Q66</f>
        <v>-3.2255969609681507</v>
      </c>
      <c r="AQ67" s="55">
        <f t="shared" si="0"/>
        <v>7.1822508846177016</v>
      </c>
    </row>
    <row r="68" spans="34:43" x14ac:dyDescent="0.25">
      <c r="AH68" s="47">
        <f>'Low Shelif'!L67</f>
        <v>190.54607179632481</v>
      </c>
      <c r="AI68" s="54">
        <f>'Low Shelif'!Q67</f>
        <v>-8.9033319049808823E-2</v>
      </c>
      <c r="AJ68" s="54">
        <f>'EQ1'!Q67</f>
        <v>0.60097767594117002</v>
      </c>
      <c r="AK68" s="54">
        <f>'EQ2'!Q67</f>
        <v>8.9423700266591659</v>
      </c>
      <c r="AL68" s="54">
        <f>'EQ3'!Q67</f>
        <v>1.1192657095245442</v>
      </c>
      <c r="AM68" s="54">
        <f>'EQ4'!Q67</f>
        <v>5.8650641812932561E-3</v>
      </c>
      <c r="AN68" s="54">
        <f>'EQ5'!Q67</f>
        <v>3.4848084845601817E-3</v>
      </c>
      <c r="AO68" s="52">
        <f>'EQ6'!Q67</f>
        <v>-1.1133068353482533E-3</v>
      </c>
      <c r="AP68" s="54">
        <f>'High Shelif'!Q67</f>
        <v>-3.2291696029653156</v>
      </c>
      <c r="AQ68" s="55">
        <f t="shared" si="0"/>
        <v>7.3526470559402597</v>
      </c>
    </row>
    <row r="69" spans="34:43" x14ac:dyDescent="0.25">
      <c r="AH69" s="47">
        <f>'Low Shelif'!L68</f>
        <v>199.52623149688802</v>
      </c>
      <c r="AI69" s="54">
        <f>'Low Shelif'!Q68</f>
        <v>-5.7481339334850681E-2</v>
      </c>
      <c r="AJ69" s="54">
        <f>'EQ1'!Q68</f>
        <v>0.64781993847147379</v>
      </c>
      <c r="AK69" s="54">
        <f>'EQ2'!Q68</f>
        <v>8.9489525766118145</v>
      </c>
      <c r="AL69" s="54">
        <f>'EQ3'!Q68</f>
        <v>1.2070239548475399</v>
      </c>
      <c r="AM69" s="54">
        <f>'EQ4'!Q68</f>
        <v>6.432652778479037E-3</v>
      </c>
      <c r="AN69" s="54">
        <f>'EQ5'!Q68</f>
        <v>3.8212342158925098E-3</v>
      </c>
      <c r="AO69" s="52">
        <f>'EQ6'!Q68</f>
        <v>-1.2210679859177911E-3</v>
      </c>
      <c r="AP69" s="54">
        <f>'High Shelif'!Q68</f>
        <v>-3.2276447813211946</v>
      </c>
      <c r="AQ69" s="55">
        <f t="shared" si="0"/>
        <v>7.5277031682832369</v>
      </c>
    </row>
    <row r="70" spans="34:43" x14ac:dyDescent="0.25">
      <c r="AH70" s="47">
        <f>'Low Shelif'!L69</f>
        <v>208.92961308540396</v>
      </c>
      <c r="AI70" s="54">
        <f>'Low Shelif'!Q69</f>
        <v>-3.2461294453249842E-2</v>
      </c>
      <c r="AJ70" s="54">
        <f>'EQ1'!Q69</f>
        <v>0.69740582266959239</v>
      </c>
      <c r="AK70" s="54">
        <f>'EQ2'!Q69</f>
        <v>8.9549426357441426</v>
      </c>
      <c r="AL70" s="54">
        <f>'EQ3'!Q69</f>
        <v>1.3000789846747209</v>
      </c>
      <c r="AM70" s="54">
        <f>'EQ4'!Q69</f>
        <v>7.0553533946545472E-3</v>
      </c>
      <c r="AN70" s="54">
        <f>'EQ5'!Q69</f>
        <v>4.1901614050419683E-3</v>
      </c>
      <c r="AO70" s="52">
        <f>'EQ6'!Q69</f>
        <v>-1.3392969369197681E-3</v>
      </c>
      <c r="AP70" s="54">
        <f>'High Shelif'!Q69</f>
        <v>-3.2224410287219496</v>
      </c>
      <c r="AQ70" s="55">
        <f t="shared" si="0"/>
        <v>7.7074313377760344</v>
      </c>
    </row>
    <row r="71" spans="34:43" x14ac:dyDescent="0.25">
      <c r="AH71" s="47">
        <f>'Low Shelif'!L70</f>
        <v>218.77616239495524</v>
      </c>
      <c r="AI71" s="54">
        <f>'Low Shelif'!Q70</f>
        <v>-1.2885490738399931E-2</v>
      </c>
      <c r="AJ71" s="54">
        <f>'EQ1'!Q70</f>
        <v>0.74975724557130519</v>
      </c>
      <c r="AK71" s="54">
        <f>'EQ2'!Q70</f>
        <v>8.9603879824654769</v>
      </c>
      <c r="AL71" s="54">
        <f>'EQ3'!Q70</f>
        <v>1.3985175908500971</v>
      </c>
      <c r="AM71" s="54">
        <f>'EQ4'!Q70</f>
        <v>7.7385545461559338E-3</v>
      </c>
      <c r="AN71" s="54">
        <f>'EQ5'!Q70</f>
        <v>4.5947344724825354E-3</v>
      </c>
      <c r="AO71" s="52">
        <f>'EQ6'!Q70</f>
        <v>-1.4690180485100561E-3</v>
      </c>
      <c r="AP71" s="54">
        <f>'High Shelif'!Q70</f>
        <v>-3.2146658822830281</v>
      </c>
      <c r="AQ71" s="55">
        <f t="shared" ref="AQ71:AQ134" si="1">AI71+AJ71+AK71+AL71+AM71+AN71+AO71+AP71</f>
        <v>7.8919757168355789</v>
      </c>
    </row>
    <row r="72" spans="34:43" x14ac:dyDescent="0.25">
      <c r="AH72" s="47">
        <f>'Low Shelif'!L71</f>
        <v>229.08676527677744</v>
      </c>
      <c r="AI72" s="54">
        <f>'Low Shelif'!Q71</f>
        <v>2.1984628201276073E-3</v>
      </c>
      <c r="AJ72" s="54">
        <f>'EQ1'!Q71</f>
        <v>0.80487439449077547</v>
      </c>
      <c r="AK72" s="54">
        <f>'EQ2'!Q71</f>
        <v>8.96533227742575</v>
      </c>
      <c r="AL72" s="54">
        <f>'EQ3'!Q71</f>
        <v>1.502394123314243</v>
      </c>
      <c r="AM72" s="54">
        <f>'EQ4'!Q71</f>
        <v>8.4881791280987766E-3</v>
      </c>
      <c r="AN72" s="54">
        <f>'EQ5'!Q71</f>
        <v>5.038402941414586E-3</v>
      </c>
      <c r="AO72" s="52">
        <f>'EQ6'!Q71</f>
        <v>-1.6113574454870395E-3</v>
      </c>
      <c r="AP72" s="54">
        <f>'High Shelif'!Q71</f>
        <v>-3.2051729686140868</v>
      </c>
      <c r="AQ72" s="55">
        <f t="shared" si="1"/>
        <v>8.0815415140608344</v>
      </c>
    </row>
    <row r="73" spans="34:43" x14ac:dyDescent="0.25">
      <c r="AH73" s="47">
        <f>'Low Shelif'!L72</f>
        <v>239.88329190194912</v>
      </c>
      <c r="AI73" s="54">
        <f>'Low Shelif'!Q72</f>
        <v>1.3610146916716932E-2</v>
      </c>
      <c r="AJ73" s="54">
        <f>'EQ1'!Q72</f>
        <v>0.86273331746148696</v>
      </c>
      <c r="AK73" s="54">
        <f>'EQ2'!Q72</f>
        <v>8.9698153515482151</v>
      </c>
      <c r="AL73" s="54">
        <f>'EQ3'!Q72</f>
        <v>1.6117266423543664</v>
      </c>
      <c r="AM73" s="54">
        <f>'EQ4'!Q72</f>
        <v>9.3107389234837572E-3</v>
      </c>
      <c r="AN73" s="54">
        <f>'EQ5'!Q72</f>
        <v>5.5249512139438368E-3</v>
      </c>
      <c r="AO73" s="52">
        <f>'EQ6'!Q72</f>
        <v>-1.7675534335304347E-3</v>
      </c>
      <c r="AP73" s="54">
        <f>'High Shelif'!Q72</f>
        <v>-3.1946123180242623</v>
      </c>
      <c r="AQ73" s="55">
        <f t="shared" si="1"/>
        <v>8.2763412769604194</v>
      </c>
    </row>
    <row r="74" spans="34:43" x14ac:dyDescent="0.25">
      <c r="AH74" s="47">
        <f>'Low Shelif'!L73</f>
        <v>251.18864315095806</v>
      </c>
      <c r="AI74" s="54">
        <f>'Low Shelif'!Q73</f>
        <v>2.2045179207402284E-2</v>
      </c>
      <c r="AJ74" s="54">
        <f>'EQ1'!Q73</f>
        <v>0.9232837403228451</v>
      </c>
      <c r="AK74" s="54">
        <f>'EQ2'!Q73</f>
        <v>8.9738734749293574</v>
      </c>
      <c r="AL74" s="54">
        <f>'EQ3'!Q73</f>
        <v>1.7264933399683422</v>
      </c>
      <c r="AM74" s="54">
        <f>'EQ4'!Q73</f>
        <v>1.0213394974644371E-2</v>
      </c>
      <c r="AN74" s="54">
        <f>'EQ5'!Q73</f>
        <v>6.0585312856222973E-3</v>
      </c>
      <c r="AO74" s="52">
        <f>'EQ6'!Q73</f>
        <v>-1.9389680432511565E-3</v>
      </c>
      <c r="AP74" s="54">
        <f>'High Shelif'!Q73</f>
        <v>-3.1834729310102796</v>
      </c>
      <c r="AQ74" s="55">
        <f t="shared" si="1"/>
        <v>8.4765557616346854</v>
      </c>
    </row>
    <row r="75" spans="34:43" x14ac:dyDescent="0.25">
      <c r="AH75" s="47">
        <f>'Low Shelif'!L74</f>
        <v>263.02679918953817</v>
      </c>
      <c r="AI75" s="54">
        <f>'Low Shelif'!Q74</f>
        <v>2.8087307537802066E-2</v>
      </c>
      <c r="AJ75" s="54">
        <f>'EQ1'!Q74</f>
        <v>0.98644720888726511</v>
      </c>
      <c r="AK75" s="54">
        <f>'EQ2'!Q74</f>
        <v>8.9775396066756734</v>
      </c>
      <c r="AL75" s="54">
        <f>'EQ3'!Q74</f>
        <v>1.8466293517710666</v>
      </c>
      <c r="AM75" s="54">
        <f>'EQ4'!Q74</f>
        <v>1.1204024506858978E-2</v>
      </c>
      <c r="AN75" s="54">
        <f>'EQ5'!Q74</f>
        <v>6.643698693725165E-3</v>
      </c>
      <c r="AO75" s="52">
        <f>'EQ6'!Q74</f>
        <v>-2.1270998355356792E-3</v>
      </c>
      <c r="AP75" s="54">
        <f>'High Shelif'!Q74</f>
        <v>-3.1721178468997415</v>
      </c>
      <c r="AQ75" s="55">
        <f t="shared" si="1"/>
        <v>8.6823062513371152</v>
      </c>
    </row>
    <row r="76" spans="34:43" x14ac:dyDescent="0.25">
      <c r="AH76" s="47">
        <f>'Low Shelif'!L75</f>
        <v>275.42287033381683</v>
      </c>
      <c r="AI76" s="54">
        <f>'Low Shelif'!Q75</f>
        <v>3.2221873689295168E-2</v>
      </c>
      <c r="AJ76" s="54">
        <f>'EQ1'!Q75</f>
        <v>1.0521156558789904</v>
      </c>
      <c r="AK76" s="54">
        <f>'EQ2'!Q75</f>
        <v>8.9808436260820663</v>
      </c>
      <c r="AL76" s="54">
        <f>'EQ3'!Q75</f>
        <v>1.9720240808610439</v>
      </c>
      <c r="AM76" s="54">
        <f>'EQ4'!Q75</f>
        <v>1.2291295186028246E-2</v>
      </c>
      <c r="AN76" s="54">
        <f>'EQ5'!Q75</f>
        <v>7.285452025977671E-3</v>
      </c>
      <c r="AO76" s="52">
        <f>'EQ6'!Q75</f>
        <v>-2.333598120435168E-3</v>
      </c>
      <c r="AP76" s="54">
        <f>'High Shelif'!Q75</f>
        <v>-3.1608123413522131</v>
      </c>
      <c r="AQ76" s="55">
        <f t="shared" si="1"/>
        <v>8.8936360442507514</v>
      </c>
    </row>
    <row r="77" spans="34:43" x14ac:dyDescent="0.25">
      <c r="AH77" s="47">
        <f>'Low Shelif'!L76</f>
        <v>288.40315031266073</v>
      </c>
      <c r="AI77" s="54">
        <f>'Low Shelif'!Q76</f>
        <v>3.4849217129236415E-2</v>
      </c>
      <c r="AJ77" s="54">
        <f>'EQ1'!Q76</f>
        <v>1.120150488407659</v>
      </c>
      <c r="AK77" s="54">
        <f>'EQ2'!Q76</f>
        <v>8.983812545595768</v>
      </c>
      <c r="AL77" s="54">
        <f>'EQ3'!Q76</f>
        <v>2.1025191498290345</v>
      </c>
      <c r="AM77" s="54">
        <f>'EQ4'!Q76</f>
        <v>1.348474759859988E-2</v>
      </c>
      <c r="AN77" s="54">
        <f>'EQ5'!Q76</f>
        <v>7.9892763494617616E-3</v>
      </c>
      <c r="AO77" s="52">
        <f>'EQ6'!Q76</f>
        <v>-2.5602787631875913E-3</v>
      </c>
      <c r="AP77" s="54">
        <f>'High Shelif'!Q76</f>
        <v>-3.1497464105844299</v>
      </c>
      <c r="AQ77" s="55">
        <f t="shared" si="1"/>
        <v>9.1104987355621425</v>
      </c>
    </row>
    <row r="78" spans="34:43" x14ac:dyDescent="0.25">
      <c r="AH78" s="47">
        <f>'Low Shelif'!L77</f>
        <v>301.99517204020168</v>
      </c>
      <c r="AI78" s="54">
        <f>'Low Shelif'!Q77</f>
        <v>3.6297311734660144E-2</v>
      </c>
      <c r="AJ78" s="54">
        <f>'EQ1'!Q77</f>
        <v>1.1903822819771728</v>
      </c>
      <c r="AK78" s="54">
        <f>'EQ2'!Q77</f>
        <v>8.9864707061097953</v>
      </c>
      <c r="AL78" s="54">
        <f>'EQ3'!Q77</f>
        <v>2.2379070864008237</v>
      </c>
      <c r="AM78" s="54">
        <f>'EQ4'!Q77</f>
        <v>1.4794886965894368E-2</v>
      </c>
      <c r="AN78" s="54">
        <f>'EQ5'!Q77</f>
        <v>8.7611909579950811E-3</v>
      </c>
      <c r="AO78" s="52">
        <f>'EQ6'!Q77</f>
        <v>-2.8091417745501283E-3</v>
      </c>
      <c r="AP78" s="54">
        <f>'High Shelif'!Q77</f>
        <v>-3.1390524291298711</v>
      </c>
      <c r="AQ78" s="55">
        <f t="shared" si="1"/>
        <v>9.3327518932419213</v>
      </c>
    </row>
    <row r="79" spans="34:43" x14ac:dyDescent="0.25">
      <c r="AH79" s="47">
        <f>'Low Shelif'!L78</f>
        <v>316.22776601683825</v>
      </c>
      <c r="AI79" s="54">
        <f>'Low Shelif'!Q78</f>
        <v>3.683318935904252E-2</v>
      </c>
      <c r="AJ79" s="54">
        <f>'EQ1'!Q78</f>
        <v>1.2626111512449754</v>
      </c>
      <c r="AK79" s="54">
        <f>'EQ2'!Q78</f>
        <v>8.9888399551795413</v>
      </c>
      <c r="AL79" s="54">
        <f>'EQ3'!Q78</f>
        <v>2.3779308322277632</v>
      </c>
      <c r="AM79" s="54">
        <f>'EQ4'!Q78</f>
        <v>1.6233285247749335E-2</v>
      </c>
      <c r="AN79" s="54">
        <f>'EQ5'!Q78</f>
        <v>9.6078018769252642E-3</v>
      </c>
      <c r="AO79" s="52">
        <f>'EQ6'!Q78</f>
        <v>-3.0823909117704299E-3</v>
      </c>
      <c r="AP79" s="54">
        <f>'High Shelif'!Q78</f>
        <v>-3.1288189857850646</v>
      </c>
      <c r="AQ79" s="55">
        <f t="shared" si="1"/>
        <v>9.5601548384391606</v>
      </c>
    </row>
    <row r="80" spans="34:43" x14ac:dyDescent="0.25">
      <c r="AH80" s="47">
        <f>'Low Shelif'!L79</f>
        <v>331.13112148259137</v>
      </c>
      <c r="AI80" s="54">
        <f>'Low Shelif'!Q79</f>
        <v>3.6673039396388385E-2</v>
      </c>
      <c r="AJ80" s="54">
        <f>'EQ1'!Q79</f>
        <v>1.336607845967019</v>
      </c>
      <c r="AK80" s="54">
        <f>'EQ2'!Q79</f>
        <v>8.9909398087716532</v>
      </c>
      <c r="AL80" s="54">
        <f>'EQ3'!Q79</f>
        <v>2.52228414358507</v>
      </c>
      <c r="AM80" s="54">
        <f>'EQ4'!Q79</f>
        <v>1.7812694957256799E-2</v>
      </c>
      <c r="AN80" s="54">
        <f>'EQ5'!Q79</f>
        <v>1.0536359610418981E-2</v>
      </c>
      <c r="AO80" s="52">
        <f>'EQ6'!Q79</f>
        <v>-3.3824555494813414E-3</v>
      </c>
      <c r="AP80" s="54">
        <f>'High Shelif'!Q79</f>
        <v>-3.1191016015912427</v>
      </c>
      <c r="AQ80" s="55">
        <f t="shared" si="1"/>
        <v>9.7923698351470829</v>
      </c>
    </row>
    <row r="81" spans="34:43" x14ac:dyDescent="0.25">
      <c r="AH81" s="47">
        <f>'Low Shelif'!L80</f>
        <v>346.73685045253183</v>
      </c>
      <c r="AI81" s="54">
        <f>'Low Shelif'!Q80</f>
        <v>3.5990913123192504E-2</v>
      </c>
      <c r="AJ81" s="54">
        <f>'EQ1'!Q80</f>
        <v>1.4121155936915988</v>
      </c>
      <c r="AK81" s="54">
        <f>'EQ2'!Q80</f>
        <v>8.9927875971734554</v>
      </c>
      <c r="AL81" s="54">
        <f>'EQ3'!Q80</f>
        <v>2.6706129280130058</v>
      </c>
      <c r="AM81" s="54">
        <f>'EQ4'!Q80</f>
        <v>1.9547176203539001E-2</v>
      </c>
      <c r="AN81" s="54">
        <f>'EQ5'!Q80</f>
        <v>1.1554822667822581E-2</v>
      </c>
      <c r="AO81" s="52">
        <f>'EQ6'!Q80</f>
        <v>-3.7120151184013039E-3</v>
      </c>
      <c r="AP81" s="54">
        <f>'High Shelif'!Q80</f>
        <v>-3.109931055487448</v>
      </c>
      <c r="AQ81" s="55">
        <f t="shared" si="1"/>
        <v>10.028965960266763</v>
      </c>
    </row>
    <row r="82" spans="34:43" x14ac:dyDescent="0.25">
      <c r="AH82" s="47">
        <f>'Low Shelif'!L81</f>
        <v>363.07805477010152</v>
      </c>
      <c r="AI82" s="54">
        <f>'Low Shelif'!Q81</f>
        <v>3.4926163073366601E-2</v>
      </c>
      <c r="AJ82" s="54">
        <f>'EQ1'!Q81</f>
        <v>1.4888526798830395</v>
      </c>
      <c r="AK82" s="54">
        <f>'EQ2'!Q81</f>
        <v>8.9943985956599786</v>
      </c>
      <c r="AL82" s="54">
        <f>'EQ3'!Q81</f>
        <v>2.8225175333658212</v>
      </c>
      <c r="AM82" s="54">
        <f>'EQ4'!Q81</f>
        <v>2.1452238706308777E-2</v>
      </c>
      <c r="AN82" s="54">
        <f>'EQ5'!Q81</f>
        <v>1.2671927460016493E-2</v>
      </c>
      <c r="AO82" s="52">
        <f>'EQ6'!Q81</f>
        <v>-4.0740264555739108E-3</v>
      </c>
      <c r="AP82" s="54">
        <f>'High Shelif'!Q81</f>
        <v>-3.1013197870773901</v>
      </c>
      <c r="AQ82" s="55">
        <f t="shared" si="1"/>
        <v>10.269425324615566</v>
      </c>
    </row>
    <row r="83" spans="34:43" x14ac:dyDescent="0.25">
      <c r="AH83" s="47">
        <f>'Low Shelif'!L82</f>
        <v>380.18939632056163</v>
      </c>
      <c r="AI83" s="54">
        <f>'Low Shelif'!Q82</f>
        <v>3.3589695778414745E-2</v>
      </c>
      <c r="AJ83" s="54">
        <f>'EQ1'!Q82</f>
        <v>1.5665157230073412</v>
      </c>
      <c r="AK83" s="54">
        <f>'EQ2'!Q82</f>
        <v>8.9957861405003179</v>
      </c>
      <c r="AL83" s="54">
        <f>'EQ3'!Q82</f>
        <v>2.9775559765366175</v>
      </c>
      <c r="AM83" s="54">
        <f>'EQ4'!Q82</f>
        <v>2.3545000794437287E-2</v>
      </c>
      <c r="AN83" s="54">
        <f>'EQ5'!Q82</f>
        <v>1.3897265220171736E-2</v>
      </c>
      <c r="AO83" s="52">
        <f>'EQ6'!Q82</f>
        <v>-4.4717544629145024E-3</v>
      </c>
      <c r="AP83" s="54">
        <f>'High Shelif'!Q82</f>
        <v>-3.0932668197756681</v>
      </c>
      <c r="AQ83" s="55">
        <f t="shared" si="1"/>
        <v>10.513151227598717</v>
      </c>
    </row>
    <row r="84" spans="34:43" x14ac:dyDescent="0.25">
      <c r="AH84" s="47">
        <f>'Low Shelif'!L83</f>
        <v>398.10717055349761</v>
      </c>
      <c r="AI84" s="54">
        <f>'Low Shelif'!Q83</f>
        <v>3.2069211819878804E-2</v>
      </c>
      <c r="AJ84" s="54">
        <f>'EQ1'!Q83</f>
        <v>1.6447835688281787</v>
      </c>
      <c r="AK84" s="54">
        <f>'EQ2'!Q83</f>
        <v>8.9969617308582492</v>
      </c>
      <c r="AL84" s="54">
        <f>'EQ3'!Q83</f>
        <v>3.1352480696568046</v>
      </c>
      <c r="AM84" s="54">
        <f>'EQ4'!Q83</f>
        <v>2.5844367714295356E-2</v>
      </c>
      <c r="AN84" s="54">
        <f>'EQ5'!Q83</f>
        <v>1.5241366669376383E-2</v>
      </c>
      <c r="AO84" s="52">
        <f>'EQ6'!Q83</f>
        <v>-4.9088065349062598E-3</v>
      </c>
      <c r="AP84" s="54">
        <f>'High Shelif'!Q83</f>
        <v>-3.0857615338002793</v>
      </c>
      <c r="AQ84" s="55">
        <f t="shared" si="1"/>
        <v>10.759477975211599</v>
      </c>
    </row>
    <row r="85" spans="34:43" x14ac:dyDescent="0.25">
      <c r="AH85" s="47">
        <f>'Low Shelif'!L84</f>
        <v>416.86938347033572</v>
      </c>
      <c r="AI85" s="54">
        <f>'Low Shelif'!Q84</f>
        <v>3.0433546618844544E-2</v>
      </c>
      <c r="AJ85" s="54">
        <f>'EQ1'!Q84</f>
        <v>1.7233216968885863</v>
      </c>
      <c r="AK85" s="54">
        <f>'EQ2'!Q84</f>
        <v>8.9979351170596029</v>
      </c>
      <c r="AL85" s="54">
        <f>'EQ3'!Q84</f>
        <v>3.2950803730836502</v>
      </c>
      <c r="AM85" s="54">
        <f>'EQ4'!Q84</f>
        <v>2.8371231945453726E-2</v>
      </c>
      <c r="AN85" s="54">
        <f>'EQ5'!Q84</f>
        <v>1.6715795222794715E-2</v>
      </c>
      <c r="AO85" s="52">
        <f>'EQ6'!Q84</f>
        <v>-5.3891712898802577E-3</v>
      </c>
      <c r="AP85" s="54">
        <f>'High Shelif'!Q84</f>
        <v>-3.0787865507154959</v>
      </c>
      <c r="AQ85" s="55">
        <f t="shared" si="1"/>
        <v>11.007682038813554</v>
      </c>
    </row>
    <row r="86" spans="34:43" x14ac:dyDescent="0.25">
      <c r="AH86" s="47">
        <f>'Low Shelif'!L85</f>
        <v>436.51583224016622</v>
      </c>
      <c r="AI86" s="54">
        <f>'Low Shelif'!Q85</f>
        <v>2.8736261922041265E-2</v>
      </c>
      <c r="AJ86" s="54">
        <f>'EQ1'!Q85</f>
        <v>1.8017870053001814</v>
      </c>
      <c r="AK86" s="54">
        <f>'EQ2'!Q85</f>
        <v>8.9987143757053083</v>
      </c>
      <c r="AL86" s="54">
        <f>'EQ3'!Q85</f>
        <v>3.4565118781756246</v>
      </c>
      <c r="AM86" s="54">
        <f>'EQ4'!Q85</f>
        <v>3.114869865961075E-2</v>
      </c>
      <c r="AN86" s="54">
        <f>'EQ5'!Q85</f>
        <v>1.8333249612050854E-2</v>
      </c>
      <c r="AO86" s="52">
        <f>'EQ6'!Q85</f>
        <v>-5.917262228931023E-3</v>
      </c>
      <c r="AP86" s="54">
        <f>'High Shelif'!Q85</f>
        <v>-3.0723199145013447</v>
      </c>
      <c r="AQ86" s="55">
        <f t="shared" si="1"/>
        <v>11.256994292644542</v>
      </c>
    </row>
    <row r="87" spans="34:43" x14ac:dyDescent="0.25">
      <c r="AH87" s="47">
        <f>'Low Shelif'!L86</f>
        <v>457.0881896148756</v>
      </c>
      <c r="AI87" s="54">
        <f>'Low Shelif'!Q86</f>
        <v>2.701859330640461E-2</v>
      </c>
      <c r="AJ87" s="54">
        <f>'EQ1'!Q86</f>
        <v>1.8798328194321914</v>
      </c>
      <c r="AK87" s="54">
        <f>'EQ2'!Q86</f>
        <v>8.9993059719848656</v>
      </c>
      <c r="AL87" s="54">
        <f>'EQ3'!Q86</f>
        <v>3.6189802996664215</v>
      </c>
      <c r="AM87" s="54">
        <f>'EQ4'!Q86</f>
        <v>3.4202339979620799E-2</v>
      </c>
      <c r="AN87" s="54">
        <f>'EQ5'!Q86</f>
        <v>2.0107676887519913E-2</v>
      </c>
      <c r="AO87" s="52">
        <f>'EQ6'!Q86</f>
        <v>-6.4979670514712807E-3</v>
      </c>
      <c r="AP87" s="54">
        <f>'High Shelif'!Q86</f>
        <v>-3.0663367526885805</v>
      </c>
      <c r="AQ87" s="55">
        <f t="shared" si="1"/>
        <v>11.506612981516973</v>
      </c>
    </row>
    <row r="88" spans="34:43" x14ac:dyDescent="0.25">
      <c r="AH88" s="47">
        <f>'Low Shelif'!L87</f>
        <v>478.63009232263886</v>
      </c>
      <c r="AI88" s="54">
        <f>'Low Shelif'!Q87</f>
        <v>2.5311869682102073E-2</v>
      </c>
      <c r="AJ88" s="54">
        <f>'EQ1'!Q87</f>
        <v>1.9571139575600547</v>
      </c>
      <c r="AK88" s="54">
        <f>'EQ2'!Q87</f>
        <v>8.9997148095312678</v>
      </c>
      <c r="AL88" s="54">
        <f>'EQ3'!Q87</f>
        <v>3.7819088381834636</v>
      </c>
      <c r="AM88" s="54">
        <f>'EQ4'!Q87</f>
        <v>3.7560482314211663E-2</v>
      </c>
      <c r="AN88" s="54">
        <f>'EQ5'!Q87</f>
        <v>2.2054396857818466E-2</v>
      </c>
      <c r="AO88" s="52">
        <f>'EQ6'!Q87</f>
        <v>-7.1367034823276495E-3</v>
      </c>
      <c r="AP88" s="54">
        <f>'High Shelif'!Q87</f>
        <v>-3.0608105177726754</v>
      </c>
      <c r="AQ88" s="55">
        <f t="shared" si="1"/>
        <v>11.755717132873915</v>
      </c>
    </row>
    <row r="89" spans="34:43" x14ac:dyDescent="0.25">
      <c r="AH89" s="47">
        <f>'Low Shelif'!L88</f>
        <v>501.18723362727269</v>
      </c>
      <c r="AI89" s="54">
        <f>'Low Shelif'!Q88</f>
        <v>2.3639488750412937E-2</v>
      </c>
      <c r="AJ89" s="54">
        <f>'EQ1'!Q88</f>
        <v>2.0332916830437959</v>
      </c>
      <c r="AK89" s="54">
        <f>'EQ2'!Q88</f>
        <v>8.9999442680790054</v>
      </c>
      <c r="AL89" s="54">
        <f>'EQ3'!Q88</f>
        <v>3.9447132586567752</v>
      </c>
      <c r="AM89" s="54">
        <f>'EQ4'!Q88</f>
        <v>4.1254531782269163E-2</v>
      </c>
      <c r="AN89" s="54">
        <f>'EQ5'!Q88</f>
        <v>2.4190239124061895E-2</v>
      </c>
      <c r="AO89" s="52">
        <f>'EQ6'!Q88</f>
        <v>-7.8394826158290926E-3</v>
      </c>
      <c r="AP89" s="54">
        <f>'High Shelif'!Q88</f>
        <v>-3.0557139123912447</v>
      </c>
      <c r="AQ89" s="55">
        <f t="shared" si="1"/>
        <v>12.003480074429246</v>
      </c>
    </row>
    <row r="90" spans="34:43" x14ac:dyDescent="0.25">
      <c r="AH90" s="47">
        <f>'Low Shelif'!L89</f>
        <v>524.80746024977293</v>
      </c>
      <c r="AI90" s="54">
        <f>'Low Shelif'!Q89</f>
        <v>2.2018523224383427E-2</v>
      </c>
      <c r="AJ90" s="54">
        <f>'EQ1'!Q89</f>
        <v>2.1080383782903098</v>
      </c>
      <c r="AK90" s="54">
        <f>'EQ2'!Q89</f>
        <v>8.999996229100784</v>
      </c>
      <c r="AL90" s="54">
        <f>'EQ3'!Q89</f>
        <v>4.106809120426151</v>
      </c>
      <c r="AM90" s="54">
        <f>'EQ4'!Q89</f>
        <v>4.5319343622562819E-2</v>
      </c>
      <c r="AN90" s="54">
        <f>'EQ5'!Q89</f>
        <v>2.6533693971540755E-2</v>
      </c>
      <c r="AO90" s="52">
        <f>'EQ6'!Q89</f>
        <v>-8.6129809626779887E-3</v>
      </c>
      <c r="AP90" s="54">
        <f>'High Shelif'!Q89</f>
        <v>-3.0510195729272138</v>
      </c>
      <c r="AQ90" s="55">
        <f t="shared" si="1"/>
        <v>12.249082734745841</v>
      </c>
    </row>
    <row r="91" spans="34:43" x14ac:dyDescent="0.25">
      <c r="AH91" s="47">
        <f>'Low Shelif'!L90</f>
        <v>549.54087385762534</v>
      </c>
      <c r="AI91" s="54">
        <f>'Low Shelif'!Q90</f>
        <v>2.0461030283233816E-2</v>
      </c>
      <c r="AJ91" s="54">
        <f>'EQ1'!Q90</f>
        <v>2.1810417903749411</v>
      </c>
      <c r="AK91" s="54">
        <f>'EQ2'!Q90</f>
        <v>8.9998710895474581</v>
      </c>
      <c r="AL91" s="54">
        <f>'EQ3'!Q90</f>
        <v>4.267618989991365</v>
      </c>
      <c r="AM91" s="54">
        <f>'EQ4'!Q90</f>
        <v>4.9793642542484487E-2</v>
      </c>
      <c r="AN91" s="54">
        <f>'EQ5'!Q90</f>
        <v>2.9105078488606113E-2</v>
      </c>
      <c r="AO91" s="52">
        <f>'EQ6'!Q90</f>
        <v>-9.4646226024601848E-3</v>
      </c>
      <c r="AP91" s="54">
        <f>'High Shelif'!Q90</f>
        <v>-3.0467005633914375</v>
      </c>
      <c r="AQ91" s="55">
        <f t="shared" si="1"/>
        <v>12.49172643523419</v>
      </c>
    </row>
    <row r="92" spans="34:43" x14ac:dyDescent="0.25">
      <c r="AH92" s="47">
        <f>'Low Shelif'!L91</f>
        <v>575.43993733715706</v>
      </c>
      <c r="AI92" s="54">
        <f>'Low Shelif'!Q91</f>
        <v>1.8975111627017528E-2</v>
      </c>
      <c r="AJ92" s="54">
        <f>'EQ1'!Q91</f>
        <v>2.252008720458933</v>
      </c>
      <c r="AK92" s="54">
        <f>'EQ2'!Q91</f>
        <v>8.9995677637347899</v>
      </c>
      <c r="AL92" s="54">
        <f>'EQ3'!Q91</f>
        <v>4.4265794676679686</v>
      </c>
      <c r="AM92" s="54">
        <f>'EQ4'!Q91</f>
        <v>5.472050222982771E-2</v>
      </c>
      <c r="AN92" s="54">
        <f>'EQ5'!Q91</f>
        <v>3.1926719391430547E-2</v>
      </c>
      <c r="AO92" s="52">
        <f>'EQ6'!Q91</f>
        <v>-1.0402673106909292E-2</v>
      </c>
      <c r="AP92" s="54">
        <f>'High Shelif'!Q91</f>
        <v>-3.0427307247981177</v>
      </c>
      <c r="AQ92" s="55">
        <f t="shared" si="1"/>
        <v>12.73064488720494</v>
      </c>
    </row>
    <row r="93" spans="34:43" x14ac:dyDescent="0.25">
      <c r="AH93" s="47">
        <f>'Low Shelif'!L92</f>
        <v>602.55958607435775</v>
      </c>
      <c r="AI93" s="54">
        <f>'Low Shelif'!Q92</f>
        <v>1.756577073543359E-2</v>
      </c>
      <c r="AJ93" s="54">
        <f>'EQ1'!Q92</f>
        <v>2.3206680573450811</v>
      </c>
      <c r="AK93" s="54">
        <f>'EQ2'!Q92</f>
        <v>8.9990836733414135</v>
      </c>
      <c r="AL93" s="54">
        <f>'EQ3'!Q92</f>
        <v>4.5831478649013446</v>
      </c>
      <c r="AM93" s="54">
        <f>'EQ4'!Q92</f>
        <v>6.0147893783068812E-2</v>
      </c>
      <c r="AN93" s="54">
        <f>'EQ5'!Q92</f>
        <v>3.5023154134480899E-2</v>
      </c>
      <c r="AO93" s="52">
        <f>'EQ6'!Q92</f>
        <v>-1.1436347214849381E-2</v>
      </c>
      <c r="AP93" s="54">
        <f>'High Shelif'!Q92</f>
        <v>-3.0390849182776671</v>
      </c>
      <c r="AQ93" s="55">
        <f t="shared" si="1"/>
        <v>12.965115148748307</v>
      </c>
    </row>
    <row r="94" spans="34:43" x14ac:dyDescent="0.25">
      <c r="AH94" s="47">
        <f>'Low Shelif'!L93</f>
        <v>630.95734448019323</v>
      </c>
      <c r="AI94" s="54">
        <f>'Low Shelif'!Q93</f>
        <v>1.6235604161782366E-2</v>
      </c>
      <c r="AJ94" s="54">
        <f>'EQ1'!Q93</f>
        <v>2.3867730876558984</v>
      </c>
      <c r="AK94" s="54">
        <f>'EQ2'!Q93</f>
        <v>8.9984147254099316</v>
      </c>
      <c r="AL94" s="54">
        <f>'EQ3'!Q93</f>
        <v>4.7368083795406077</v>
      </c>
      <c r="AM94" s="54">
        <f>'EQ4'!Q93</f>
        <v>6.6129314663937955E-2</v>
      </c>
      <c r="AN94" s="54">
        <f>'EQ5'!Q93</f>
        <v>3.8421351978732393E-2</v>
      </c>
      <c r="AO94" s="52">
        <f>'EQ6'!Q93</f>
        <v>-1.25759326248359E-2</v>
      </c>
      <c r="AP94" s="54">
        <f>'High Shelif'!Q93</f>
        <v>-3.0357391805552361</v>
      </c>
      <c r="AQ94" s="55">
        <f t="shared" si="1"/>
        <v>13.194467350230823</v>
      </c>
    </row>
    <row r="95" spans="34:43" x14ac:dyDescent="0.25">
      <c r="AH95" s="47">
        <f>'Low Shelif'!L94</f>
        <v>660.69344800759643</v>
      </c>
      <c r="AI95" s="54">
        <f>'Low Shelif'!Q94</f>
        <v>1.4985359415818815E-2</v>
      </c>
      <c r="AJ95" s="54">
        <f>'EQ1'!Q94</f>
        <v>2.4501030488417519</v>
      </c>
      <c r="AK95" s="54">
        <f>'EQ2'!Q94</f>
        <v>8.9975552781537971</v>
      </c>
      <c r="AL95" s="54">
        <f>'EQ3'!Q94</f>
        <v>4.8870776317281059</v>
      </c>
      <c r="AM95" s="54">
        <f>'EQ4'!Q94</f>
        <v>7.2724512015792553E-2</v>
      </c>
      <c r="AN95" s="54">
        <f>'EQ5'!Q94</f>
        <v>4.215095675753612E-2</v>
      </c>
      <c r="AO95" s="52">
        <f>'EQ6'!Q94</f>
        <v>-1.3832932737935042E-2</v>
      </c>
      <c r="AP95" s="54">
        <f>'High Shelif'!Q94</f>
        <v>-3.0326708195653747</v>
      </c>
      <c r="AQ95" s="55">
        <f t="shared" si="1"/>
        <v>13.418093034609491</v>
      </c>
    </row>
    <row r="96" spans="34:43" x14ac:dyDescent="0.25">
      <c r="AH96" s="47">
        <f>'Low Shelif'!L95</f>
        <v>691.83097091893671</v>
      </c>
      <c r="AI96" s="54">
        <f>'Low Shelif'!Q95</f>
        <v>1.3814380838984144E-2</v>
      </c>
      <c r="AJ96" s="54">
        <f>'EQ1'!Q95</f>
        <v>2.5104639242767774</v>
      </c>
      <c r="AK96" s="54">
        <f>'EQ2'!Q95</f>
        <v>8.9964980943082011</v>
      </c>
      <c r="AL96" s="54">
        <f>'EQ3'!Q95</f>
        <v>5.0335094428330454</v>
      </c>
      <c r="AM96" s="54">
        <f>'EQ4'!Q95</f>
        <v>8.0000316908665575E-2</v>
      </c>
      <c r="AN96" s="54">
        <f>'EQ5'!Q95</f>
        <v>4.6244553112205759E-2</v>
      </c>
      <c r="AO96" s="52">
        <f>'EQ6'!Q95</f>
        <v>-1.5220231753291099E-2</v>
      </c>
      <c r="AP96" s="54">
        <f>'High Shelif'!Q95</f>
        <v>-3.0298584606896082</v>
      </c>
      <c r="AQ96" s="55">
        <f t="shared" si="1"/>
        <v>13.635452019834984</v>
      </c>
    </row>
    <row r="97" spans="34:43" x14ac:dyDescent="0.25">
      <c r="AH97" s="47">
        <f>'Low Shelif'!L96</f>
        <v>724.43596007499025</v>
      </c>
      <c r="AI97" s="54">
        <f>'Low Shelif'!Q96</f>
        <v>1.2720967187167923E-2</v>
      </c>
      <c r="AJ97" s="54">
        <f>'EQ1'!Q96</f>
        <v>2.5676885102141478</v>
      </c>
      <c r="AK97" s="54">
        <f>'EQ2'!Q96</f>
        <v>8.9952342816642474</v>
      </c>
      <c r="AL97" s="54">
        <f>'EQ3'!Q96</f>
        <v>5.1756987634416998</v>
      </c>
      <c r="AM97" s="54">
        <f>'EQ4'!Q96</f>
        <v>8.8031609379107256E-2</v>
      </c>
      <c r="AN97" s="54">
        <f>'EQ5'!Q96</f>
        <v>5.073795794429127E-2</v>
      </c>
      <c r="AO97" s="52">
        <f>'EQ6'!Q96</f>
        <v>-1.6752286215080965E-2</v>
      </c>
      <c r="AP97" s="54">
        <f>'High Shelif'!Q96</f>
        <v>-3.0272820585569473</v>
      </c>
      <c r="AQ97" s="55">
        <f t="shared" si="1"/>
        <v>13.846077745058638</v>
      </c>
    </row>
    <row r="98" spans="34:43" x14ac:dyDescent="0.25">
      <c r="AH98" s="47">
        <f>'Low Shelif'!L97</f>
        <v>758.57757502918378</v>
      </c>
      <c r="AI98" s="54">
        <f>'Low Shelif'!Q97</f>
        <v>1.1702656359219214E-2</v>
      </c>
      <c r="AJ98" s="54">
        <f>'EQ1'!Q97</f>
        <v>2.6216358106060706</v>
      </c>
      <c r="AK98" s="54">
        <f>'EQ2'!Q97</f>
        <v>8.9937532203438462</v>
      </c>
      <c r="AL98" s="54">
        <f>'EQ3'!Q97</f>
        <v>5.3132846830147837</v>
      </c>
      <c r="AM98" s="54">
        <f>'EQ4'!Q97</f>
        <v>9.6902438166190874E-2</v>
      </c>
      <c r="AN98" s="54">
        <f>'EQ5'!Q97</f>
        <v>5.5670538721384687E-2</v>
      </c>
      <c r="AO98" s="52">
        <f>'EQ6'!Q97</f>
        <v>-1.8445347965063634E-2</v>
      </c>
      <c r="AP98" s="54">
        <f>'High Shelif'!Q97</f>
        <v>-3.0249228832470436</v>
      </c>
      <c r="AQ98" s="55">
        <f t="shared" si="1"/>
        <v>14.049581115999384</v>
      </c>
    </row>
    <row r="99" spans="34:43" x14ac:dyDescent="0.25">
      <c r="AH99" s="47">
        <f>'Low Shelif'!L98</f>
        <v>794.32823472428208</v>
      </c>
      <c r="AI99" s="54">
        <f>'Low Shelif'!Q98</f>
        <v>1.0756450531273651E-2</v>
      </c>
      <c r="AJ99" s="54">
        <f>'EQ1'!Q98</f>
        <v>2.6721898367220569</v>
      </c>
      <c r="AK99" s="54">
        <f>'EQ2'!Q98</f>
        <v>8.9920424762960831</v>
      </c>
      <c r="AL99" s="54">
        <f>'EQ3'!Q98</f>
        <v>5.4459524824416574</v>
      </c>
      <c r="AM99" s="54">
        <f>'EQ4'!Q98</f>
        <v>0.10670732397416992</v>
      </c>
      <c r="AN99" s="54">
        <f>'EQ5'!Q98</f>
        <v>6.1085560036254913E-2</v>
      </c>
      <c r="AO99" s="52">
        <f>'EQ6'!Q98</f>
        <v>-2.0317724502958174E-2</v>
      </c>
      <c r="AP99" s="54">
        <f>'High Shelif'!Q98</f>
        <v>-3.0227634874463472</v>
      </c>
      <c r="AQ99" s="55">
        <f t="shared" si="1"/>
        <v>14.24565291805219</v>
      </c>
    </row>
    <row r="100" spans="34:43" x14ac:dyDescent="0.25">
      <c r="AH100" s="47">
        <f>'Low Shelif'!L99</f>
        <v>831.7637711026714</v>
      </c>
      <c r="AI100" s="54">
        <f>'Low Shelif'!Q99</f>
        <v>9.8789944011142775E-3</v>
      </c>
      <c r="AJ100" s="54">
        <f>'EQ1'!Q99</f>
        <v>2.7192579035866018</v>
      </c>
      <c r="AK100" s="54">
        <f>'EQ2'!Q99</f>
        <v>8.9900877003998421</v>
      </c>
      <c r="AL100" s="54">
        <f>'EQ3'!Q99</f>
        <v>5.5734347201509422</v>
      </c>
      <c r="AM100" s="54">
        <f>'EQ4'!Q99</f>
        <v>0.11755278113058873</v>
      </c>
      <c r="AN100" s="54">
        <f>'EQ5'!Q99</f>
        <v>6.7030559404562429E-2</v>
      </c>
      <c r="AO100" s="52">
        <f>'EQ6'!Q99</f>
        <v>-2.2390084052709508E-2</v>
      </c>
      <c r="AP100" s="54">
        <f>'High Shelif'!Q99</f>
        <v>-3.0207876607627733</v>
      </c>
      <c r="AQ100" s="55">
        <f t="shared" si="1"/>
        <v>14.434064914258167</v>
      </c>
    </row>
    <row r="101" spans="34:43" x14ac:dyDescent="0.25">
      <c r="AH101" s="47">
        <f>'Low Shelif'!L100</f>
        <v>870.96358995608091</v>
      </c>
      <c r="AI101" s="54">
        <f>'Low Shelif'!Q100</f>
        <v>9.0667143033827165E-3</v>
      </c>
      <c r="AJ101" s="54">
        <f>'EQ1'!Q100</f>
        <v>2.7627685243040827</v>
      </c>
      <c r="AK101" s="54">
        <f>'EQ2'!Q100</f>
        <v>8.9878725124628289</v>
      </c>
      <c r="AL101" s="54">
        <f>'EQ3'!Q100</f>
        <v>5.6955113714105474</v>
      </c>
      <c r="AM101" s="54">
        <f>'EQ4'!Q100</f>
        <v>0.12955909991695436</v>
      </c>
      <c r="AN101" s="54">
        <f>'EQ5'!Q100</f>
        <v>7.3557752615684022E-2</v>
      </c>
      <c r="AO101" s="52">
        <f>'EQ6'!Q100</f>
        <v>-2.4685814229704263E-2</v>
      </c>
      <c r="AP101" s="54">
        <f>'High Shelif'!Q100</f>
        <v>-3.0189803756034941</v>
      </c>
      <c r="AQ101" s="55">
        <f t="shared" si="1"/>
        <v>14.614669785180279</v>
      </c>
    </row>
    <row r="102" spans="34:43" x14ac:dyDescent="0.25">
      <c r="AH102" s="47">
        <f>'Low Shelif'!L101</f>
        <v>912.01083935590987</v>
      </c>
      <c r="AI102" s="54">
        <f>'Low Shelif'!Q101</f>
        <v>8.3159261808035748E-3</v>
      </c>
      <c r="AJ102" s="54">
        <f>'EQ1'!Q101</f>
        <v>2.8026690068626152</v>
      </c>
      <c r="AK102" s="54">
        <f>'EQ2'!Q101</f>
        <v>8.9853783693320377</v>
      </c>
      <c r="AL102" s="54">
        <f>'EQ3'!Q101</f>
        <v>5.8120090676385407</v>
      </c>
      <c r="AM102" s="54">
        <f>'EQ4'!Q101</f>
        <v>0.14286244095333162</v>
      </c>
      <c r="AN102" s="54">
        <f>'EQ5'!Q101</f>
        <v>8.072446792634011E-2</v>
      </c>
      <c r="AO102" s="52">
        <f>'EQ6'!Q101</f>
        <v>-2.7231445181929229E-2</v>
      </c>
      <c r="AP102" s="54">
        <f>'High Shelif'!Q101</f>
        <v>-3.0173277272057106</v>
      </c>
      <c r="AQ102" s="55">
        <f t="shared" si="1"/>
        <v>14.787400106506031</v>
      </c>
    </row>
    <row r="103" spans="34:43" x14ac:dyDescent="0.25">
      <c r="AH103" s="47">
        <f>'Low Shelif'!L102</f>
        <v>954.99258602143675</v>
      </c>
      <c r="AI103" s="54">
        <f>'Low Shelif'!Q102</f>
        <v>7.6229188607424688E-3</v>
      </c>
      <c r="AJ103" s="54">
        <f>'EQ1'!Q102</f>
        <v>2.8389228565960858</v>
      </c>
      <c r="AK103" s="54">
        <f>'EQ2'!Q102</f>
        <v>8.9825844162246895</v>
      </c>
      <c r="AL103" s="54">
        <f>'EQ3'!Q102</f>
        <v>5.9227995067024999</v>
      </c>
      <c r="AM103" s="54">
        <f>'EQ4'!Q102</f>
        <v>0.15761730422146097</v>
      </c>
      <c r="AN103" s="54">
        <f>'EQ5'!Q102</f>
        <v>8.8593606867694658E-2</v>
      </c>
      <c r="AO103" s="52">
        <f>'EQ6'!Q102</f>
        <v>-3.0057150530555111E-2</v>
      </c>
      <c r="AP103" s="54">
        <f>'High Shelif'!Q102</f>
        <v>-3.015816870935415</v>
      </c>
      <c r="AQ103" s="55">
        <f t="shared" si="1"/>
        <v>14.9522665880072</v>
      </c>
    </row>
    <row r="104" spans="34:43" x14ac:dyDescent="0.25">
      <c r="AH104" s="47">
        <f>'Low Shelif'!L103</f>
        <v>1000</v>
      </c>
      <c r="AI104" s="54">
        <f>'Low Shelif'!Q103</f>
        <v>6.9840169557866061E-3</v>
      </c>
      <c r="AJ104" s="54">
        <f>'EQ1'!Q103</f>
        <v>2.8715070821559934</v>
      </c>
      <c r="AK104" s="54">
        <f>'EQ2'!Q103</f>
        <v>8.9794673203058899</v>
      </c>
      <c r="AL104" s="54">
        <f>'EQ3'!Q103</f>
        <v>6.0277971252729774</v>
      </c>
      <c r="AM104" s="54">
        <f>'EQ4'!Q103</f>
        <v>0.17399944910412871</v>
      </c>
      <c r="AN104" s="54">
        <f>'EQ5'!Q103</f>
        <v>9.7234127241363141E-2</v>
      </c>
      <c r="AO104" s="52">
        <f>'EQ6'!Q103</f>
        <v>-3.3197342479719644E-2</v>
      </c>
      <c r="AP104" s="54">
        <f>'High Shelif'!Q103</f>
        <v>-3.014435958398527</v>
      </c>
      <c r="AQ104" s="55">
        <f t="shared" si="1"/>
        <v>15.109355820157893</v>
      </c>
    </row>
    <row r="105" spans="34:43" x14ac:dyDescent="0.25">
      <c r="AH105" s="47">
        <f>'Low Shelif'!L104</f>
        <v>1047.1285480509</v>
      </c>
      <c r="AI105" s="54">
        <f>'Low Shelif'!Q104</f>
        <v>6.3956278100513924E-3</v>
      </c>
      <c r="AJ105" s="54">
        <f>'EQ1'!Q104</f>
        <v>2.9004094945565879</v>
      </c>
      <c r="AK105" s="54">
        <f>'EQ2'!Q104</f>
        <v>8.9760010854456933</v>
      </c>
      <c r="AL105" s="54">
        <f>'EQ3'!Q104</f>
        <v>6.1269561395053724</v>
      </c>
      <c r="AM105" s="54">
        <f>'EQ4'!Q104</f>
        <v>0.19220935880358986</v>
      </c>
      <c r="AN105" s="54">
        <f>'EQ5'!Q104</f>
        <v>0.10672154076008862</v>
      </c>
      <c r="AO105" s="52">
        <f>'EQ6'!Q104</f>
        <v>-3.6691381246323235E-2</v>
      </c>
      <c r="AP105" s="54">
        <f>'High Shelif'!Q104</f>
        <v>-3.0131740737175345</v>
      </c>
      <c r="AQ105" s="55">
        <f t="shared" si="1"/>
        <v>15.258827791917524</v>
      </c>
    </row>
    <row r="106" spans="34:43" x14ac:dyDescent="0.25">
      <c r="AH106" s="47">
        <f>'Low Shelif'!L105</f>
        <v>1096.4781961431863</v>
      </c>
      <c r="AI106" s="54">
        <f>'Low Shelif'!Q105</f>
        <v>5.8542754970056215E-3</v>
      </c>
      <c r="AJ106" s="54">
        <f>'EQ1'!Q105</f>
        <v>2.9256260786889596</v>
      </c>
      <c r="AK106" s="54">
        <f>'EQ2'!Q105</f>
        <v>8.9721568469956043</v>
      </c>
      <c r="AL106" s="54">
        <f>'EQ3'!Q105</f>
        <v>6.2202670702175897</v>
      </c>
      <c r="AM106" s="54">
        <f>'EQ4'!Q105</f>
        <v>0.21247636339662104</v>
      </c>
      <c r="AN106" s="54">
        <f>'EQ5'!Q105</f>
        <v>0.11713841341736837</v>
      </c>
      <c r="AO106" s="52">
        <f>'EQ6'!Q105</f>
        <v>-4.0584423660152927E-2</v>
      </c>
      <c r="AP106" s="54">
        <f>'High Shelif'!Q105</f>
        <v>-3.0120211710112752</v>
      </c>
      <c r="AQ106" s="55">
        <f t="shared" si="1"/>
        <v>15.400913453541721</v>
      </c>
    </row>
    <row r="107" spans="34:43" x14ac:dyDescent="0.25">
      <c r="AH107" s="47">
        <f>'Low Shelif'!L106</f>
        <v>1148.1536214968839</v>
      </c>
      <c r="AI107" s="54">
        <f>'Low Shelif'!Q106</f>
        <v>5.356624882998256E-3</v>
      </c>
      <c r="AJ107" s="54">
        <f>'EQ1'!Q106</f>
        <v>2.9471585056292984</v>
      </c>
      <c r="AK107" s="54">
        <f>'EQ2'!Q106</f>
        <v>8.9679026453469728</v>
      </c>
      <c r="AL107" s="54">
        <f>'EQ3'!Q106</f>
        <v>6.3077528731980088</v>
      </c>
      <c r="AM107" s="54">
        <f>'EQ4'!Q106</f>
        <v>0.23506356143831147</v>
      </c>
      <c r="AN107" s="54">
        <f>'EQ5'!Q106</f>
        <v>0.12857485061773466</v>
      </c>
      <c r="AO107" s="52">
        <f>'EQ6'!Q106</f>
        <v>-4.4928441612366803E-2</v>
      </c>
      <c r="AP107" s="54">
        <f>'High Shelif'!Q106</f>
        <v>-3.0109680139441615</v>
      </c>
      <c r="AQ107" s="55">
        <f t="shared" si="1"/>
        <v>15.535912605556796</v>
      </c>
    </row>
    <row r="108" spans="34:43" x14ac:dyDescent="0.25">
      <c r="AH108" s="47">
        <f>'Low Shelif'!L107</f>
        <v>1202.2644346174138</v>
      </c>
      <c r="AI108" s="54">
        <f>'Low Shelif'!Q107</f>
        <v>4.8994973980374642E-3</v>
      </c>
      <c r="AJ108" s="54">
        <f>'EQ1'!Q107</f>
        <v>2.9650118428171934</v>
      </c>
      <c r="AK108" s="54">
        <f>'EQ2'!Q107</f>
        <v>8.9632031769409526</v>
      </c>
      <c r="AL108" s="54">
        <f>'EQ3'!Q107</f>
        <v>6.3894647945673722</v>
      </c>
      <c r="AM108" s="54">
        <f>'EQ4'!Q107</f>
        <v>0.26027371139741395</v>
      </c>
      <c r="AN108" s="54">
        <f>'EQ5'!Q107</f>
        <v>0.14112894080264854</v>
      </c>
      <c r="AO108" s="52">
        <f>'EQ6'!Q107</f>
        <v>-4.978344824394091E-2</v>
      </c>
      <c r="AP108" s="54">
        <f>'High Shelif'!Q107</f>
        <v>-3.0100061176056321</v>
      </c>
      <c r="AQ108" s="55">
        <f t="shared" si="1"/>
        <v>15.664192398074048</v>
      </c>
    </row>
    <row r="109" spans="34:43" x14ac:dyDescent="0.25">
      <c r="AH109" s="47">
        <f>'Low Shelif'!L108</f>
        <v>1258.925411794168</v>
      </c>
      <c r="AI109" s="54">
        <f>'Low Shelif'!Q108</f>
        <v>4.4798807529320851E-3</v>
      </c>
      <c r="AJ109" s="54">
        <f>'EQ1'!Q108</f>
        <v>2.9791925085078304</v>
      </c>
      <c r="AK109" s="54">
        <f>'EQ2'!Q108</f>
        <v>8.9580195213304865</v>
      </c>
      <c r="AL109" s="54">
        <f>'EQ3'!Q108</f>
        <v>6.4654780657836763</v>
      </c>
      <c r="AM109" s="54">
        <f>'EQ4'!Q108</f>
        <v>0.28845630233455322</v>
      </c>
      <c r="AN109" s="54">
        <f>'EQ5'!Q108</f>
        <v>0.15490712004800067</v>
      </c>
      <c r="AO109" s="52">
        <f>'EQ6'!Q108</f>
        <v>-5.5218978644790549E-2</v>
      </c>
      <c r="AP109" s="54">
        <f>'High Shelif'!Q108</f>
        <v>-3.0091276931580446</v>
      </c>
      <c r="AQ109" s="55">
        <f t="shared" si="1"/>
        <v>15.786186726954641</v>
      </c>
    </row>
    <row r="110" spans="34:43" x14ac:dyDescent="0.25">
      <c r="AH110" s="47">
        <f>'Low Shelif'!L109</f>
        <v>1318.2567385564089</v>
      </c>
      <c r="AI110" s="54">
        <f>'Low Shelif'!Q109</f>
        <v>4.0949336723005332E-3</v>
      </c>
      <c r="AJ110" s="54">
        <f>'EQ1'!Q109</f>
        <v>2.989706507144021</v>
      </c>
      <c r="AK110" s="54">
        <f>'EQ2'!Q109</f>
        <v>8.9523088428279891</v>
      </c>
      <c r="AL110" s="54">
        <f>'EQ3'!Q109</f>
        <v>6.5358875436916026</v>
      </c>
      <c r="AM110" s="54">
        <f>'EQ4'!Q109</f>
        <v>0.32001605910879166</v>
      </c>
      <c r="AN110" s="54">
        <f>'EQ5'!Q109</f>
        <v>0.170024404977203</v>
      </c>
      <c r="AO110" s="52">
        <f>'EQ6'!Q109</f>
        <v>-6.1315882675667753E-2</v>
      </c>
      <c r="AP110" s="54">
        <f>'High Shelif'!Q109</f>
        <v>-3.0083255954523769</v>
      </c>
      <c r="AQ110" s="55">
        <f t="shared" si="1"/>
        <v>15.902396813293862</v>
      </c>
    </row>
    <row r="111" spans="34:43" x14ac:dyDescent="0.25">
      <c r="AH111" s="47">
        <f>'Low Shelif'!L110</f>
        <v>1380.3842646028863</v>
      </c>
      <c r="AI111" s="54">
        <f>'Low Shelif'!Q110</f>
        <v>3.7419868915943254E-3</v>
      </c>
      <c r="AJ111" s="54">
        <f>'EQ1'!Q110</f>
        <v>2.9965579737819201</v>
      </c>
      <c r="AK111" s="54">
        <f>'EQ2'!Q110</f>
        <v>8.946024065213642</v>
      </c>
      <c r="AL111" s="54">
        <f>'EQ3'!Q110</f>
        <v>6.6008033889094211</v>
      </c>
      <c r="AM111" s="54">
        <f>'EQ4'!Q110</f>
        <v>0.35542319174798581</v>
      </c>
      <c r="AN111" s="54">
        <f>'EQ5'!Q110</f>
        <v>0.1866044212102092</v>
      </c>
      <c r="AO111" s="52">
        <f>'EQ6'!Q110</f>
        <v>-6.8168500586533731E-2</v>
      </c>
      <c r="AP111" s="54">
        <f>'High Shelif'!Q110</f>
        <v>-3.0075932736359801</v>
      </c>
      <c r="AQ111" s="55">
        <f t="shared" si="1"/>
        <v>16.013393253532257</v>
      </c>
    </row>
    <row r="112" spans="34:43" x14ac:dyDescent="0.25">
      <c r="AH112" s="47">
        <f>'Low Shelif'!L111</f>
        <v>1445.4397707459289</v>
      </c>
      <c r="AI112" s="54">
        <f>'Low Shelif'!Q111</f>
        <v>3.4185413119843552E-3</v>
      </c>
      <c r="AJ112" s="54">
        <f>'EQ1'!Q111</f>
        <v>2.9997480484937364</v>
      </c>
      <c r="AK112" s="54">
        <f>'EQ2'!Q111</f>
        <v>8.9391135179449979</v>
      </c>
      <c r="AL112" s="54">
        <f>'EQ3'!Q111</f>
        <v>6.6603468617980033</v>
      </c>
      <c r="AM112" s="54">
        <f>'EQ4'!Q111</f>
        <v>0.39522576144427823</v>
      </c>
      <c r="AN112" s="54">
        <f>'EQ5'!Q111</f>
        <v>0.20477912812287336</v>
      </c>
      <c r="AO112" s="52">
        <f>'EQ6'!Q111</f>
        <v>-7.5887307507671892E-2</v>
      </c>
      <c r="AP112" s="54">
        <f>'High Shelif'!Q111</f>
        <v>-3.0069247248885924</v>
      </c>
      <c r="AQ112" s="55">
        <f t="shared" si="1"/>
        <v>16.119819826719613</v>
      </c>
    </row>
    <row r="113" spans="34:43" x14ac:dyDescent="0.25">
      <c r="AH113" s="47">
        <f>'Low Shelif'!L112</f>
        <v>1513.5612484362093</v>
      </c>
      <c r="AI113" s="54">
        <f>'Low Shelif'!Q112</f>
        <v>3.1222640482622965E-3</v>
      </c>
      <c r="AJ113" s="54">
        <f>'EQ1'!Q112</f>
        <v>2.9992740956805575</v>
      </c>
      <c r="AK113" s="54">
        <f>'EQ2'!Q112</f>
        <v>8.9315205522849528</v>
      </c>
      <c r="AL113" s="54">
        <f>'EQ3'!Q112</f>
        <v>6.7146463002339836</v>
      </c>
      <c r="AM113" s="54">
        <f>'EQ4'!Q112</f>
        <v>0.44006460537622832</v>
      </c>
      <c r="AN113" s="54">
        <f>'EQ5'!Q112</f>
        <v>0.22468810641804388</v>
      </c>
      <c r="AO113" s="52">
        <f>'EQ6'!Q112</f>
        <v>-8.4602130423895694E-2</v>
      </c>
      <c r="AP113" s="54">
        <f>'High Shelif'!Q112</f>
        <v>-3.0063144511052</v>
      </c>
      <c r="AQ113" s="55">
        <f t="shared" si="1"/>
        <v>16.222399342512933</v>
      </c>
    </row>
    <row r="114" spans="34:43" x14ac:dyDescent="0.25">
      <c r="AH114" s="47">
        <f>'Low Shelif'!L113</f>
        <v>1584.8931924611156</v>
      </c>
      <c r="AI114" s="54">
        <f>'Low Shelif'!Q113</f>
        <v>2.8509829479497523E-3</v>
      </c>
      <c r="AJ114" s="54">
        <f>'EQ1'!Q113</f>
        <v>2.9951292783309253</v>
      </c>
      <c r="AK114" s="54">
        <f>'EQ2'!Q113</f>
        <v>8.9231831257758536</v>
      </c>
      <c r="AL114" s="54">
        <f>'EQ3'!Q113</f>
        <v>6.7638333282844876</v>
      </c>
      <c r="AM114" s="54">
        <f>'EQ4'!Q113</f>
        <v>0.49069133454506175</v>
      </c>
      <c r="AN114" s="54">
        <f>'EQ5'!Q113</f>
        <v>0.2464772313660607</v>
      </c>
      <c r="AO114" s="52">
        <f>'EQ6'!Q113</f>
        <v>-9.4466059992600909E-2</v>
      </c>
      <c r="AP114" s="54">
        <f>'High Shelif'!Q113</f>
        <v>-3.0057574185630505</v>
      </c>
      <c r="AQ114" s="55">
        <f t="shared" si="1"/>
        <v>16.321941802694688</v>
      </c>
    </row>
    <row r="115" spans="34:43" x14ac:dyDescent="0.25">
      <c r="AH115" s="47">
        <f>'Low Shelif'!L114</f>
        <v>1659.5869074375626</v>
      </c>
      <c r="AI115" s="54">
        <f>'Low Shelif'!Q114</f>
        <v>2.6026800086168958E-3</v>
      </c>
      <c r="AJ115" s="54">
        <f>'EQ1'!Q114</f>
        <v>2.9873024931136833</v>
      </c>
      <c r="AK115" s="54">
        <f>'EQ2'!Q114</f>
        <v>8.9140333535219458</v>
      </c>
      <c r="AL115" s="54">
        <f>'EQ3'!Q114</f>
        <v>6.8080393304010638</v>
      </c>
      <c r="AM115" s="54">
        <f>'EQ4'!Q114</f>
        <v>0.54798998252500764</v>
      </c>
      <c r="AN115" s="54">
        <f>'EQ5'!Q114</f>
        <v>0.27029650022814022</v>
      </c>
      <c r="AO115" s="52">
        <f>'EQ6'!Q114</f>
        <v>-0.1056601972326949</v>
      </c>
      <c r="AP115" s="54">
        <f>'High Shelif'!Q114</f>
        <v>-3.0052490203923905</v>
      </c>
      <c r="AQ115" s="55">
        <f t="shared" si="1"/>
        <v>16.419355122173375</v>
      </c>
    </row>
    <row r="116" spans="34:43" x14ac:dyDescent="0.25">
      <c r="AH116" s="47">
        <f>'Low Shelif'!L115</f>
        <v>1737.8008287493772</v>
      </c>
      <c r="AI116" s="54">
        <f>'Low Shelif'!Q115</f>
        <v>2.3754840904450262E-3</v>
      </c>
      <c r="AJ116" s="54">
        <f>'EQ1'!Q115</f>
        <v>2.9757786685107805</v>
      </c>
      <c r="AK116" s="54">
        <f>'EQ2'!Q115</f>
        <v>8.9039970248185121</v>
      </c>
      <c r="AL116" s="54">
        <f>'EQ3'!Q115</f>
        <v>6.8473922124900168</v>
      </c>
      <c r="AM116" s="54">
        <f>'EQ4'!Q115</f>
        <v>0.61300291722641842</v>
      </c>
      <c r="AN116" s="54">
        <f>'EQ5'!Q115</f>
        <v>0.29629671674869706</v>
      </c>
      <c r="AO116" s="52">
        <f>'EQ6'!Q115</f>
        <v>-0.11839938676215303</v>
      </c>
      <c r="AP116" s="54">
        <f>'High Shelif'!Q115</f>
        <v>-3.0047850418148419</v>
      </c>
      <c r="AQ116" s="55">
        <f t="shared" si="1"/>
        <v>16.515658595307873</v>
      </c>
    </row>
    <row r="117" spans="34:43" x14ac:dyDescent="0.25">
      <c r="AH117" s="47">
        <f>'Low Shelif'!L116</f>
        <v>1819.7008586099832</v>
      </c>
      <c r="AI117" s="54">
        <f>'Low Shelif'!Q116</f>
        <v>2.1676632173119161E-3</v>
      </c>
      <c r="AJ117" s="54">
        <f>'EQ1'!Q116</f>
        <v>2.960539424574105</v>
      </c>
      <c r="AK117" s="54">
        <f>'EQ2'!Q116</f>
        <v>8.8929930837906941</v>
      </c>
      <c r="AL117" s="54">
        <f>'EQ3'!Q116</f>
        <v>6.8820134595949298</v>
      </c>
      <c r="AM117" s="54">
        <f>'EQ4'!Q116</f>
        <v>0.68696159198034223</v>
      </c>
      <c r="AN117" s="54">
        <f>'EQ5'!Q116</f>
        <v>0.32462465973350013</v>
      </c>
      <c r="AO117" s="52">
        <f>'EQ6'!Q116</f>
        <v>-0.13293908410649716</v>
      </c>
      <c r="AP117" s="54">
        <f>'High Shelif'!Q116</f>
        <v>-3.00436162790698</v>
      </c>
      <c r="AQ117" s="55">
        <f t="shared" si="1"/>
        <v>16.611999170877407</v>
      </c>
    </row>
    <row r="118" spans="34:43" x14ac:dyDescent="0.25">
      <c r="AH118" s="47">
        <f>'Low Shelif'!L117</f>
        <v>1905.4607179632485</v>
      </c>
      <c r="AI118" s="54">
        <f>'Low Shelif'!Q117</f>
        <v>1.977616640574326E-3</v>
      </c>
      <c r="AJ118" s="54">
        <f>'EQ1'!Q117</f>
        <v>2.941564088963236</v>
      </c>
      <c r="AK118" s="54">
        <f>'EQ2'!Q117</f>
        <v>8.8809330728802358</v>
      </c>
      <c r="AL118" s="54">
        <f>'EQ3'!Q117</f>
        <v>6.9120154901884145</v>
      </c>
      <c r="AM118" s="54">
        <f>'EQ4'!Q117</f>
        <v>0.771322531954728</v>
      </c>
      <c r="AN118" s="54">
        <f>'EQ5'!Q117</f>
        <v>0.35541628077262633</v>
      </c>
      <c r="AO118" s="52">
        <f>'EQ6'!Q117</f>
        <v>-0.14958346604078437</v>
      </c>
      <c r="AP118" s="54">
        <f>'High Shelif'!Q117</f>
        <v>-3.0039752538395623</v>
      </c>
      <c r="AQ118" s="55">
        <f t="shared" si="1"/>
        <v>16.709670361519468</v>
      </c>
    </row>
    <row r="119" spans="34:43" x14ac:dyDescent="0.25">
      <c r="AH119" s="47">
        <f>'Low Shelif'!L118</f>
        <v>1995.2623149688804</v>
      </c>
      <c r="AI119" s="54">
        <f>'Low Shelif'!Q118</f>
        <v>1.8038668868863613E-3</v>
      </c>
      <c r="AJ119" s="54">
        <f>'EQ1'!Q118</f>
        <v>2.9188310593179834</v>
      </c>
      <c r="AK119" s="54">
        <f>'EQ2'!Q118</f>
        <v>8.8677205382635904</v>
      </c>
      <c r="AL119" s="54">
        <f>'EQ3'!Q118</f>
        <v>6.9374992993297067</v>
      </c>
      <c r="AM119" s="54">
        <f>'EQ4'!Q118</f>
        <v>0.86780849306536489</v>
      </c>
      <c r="AN119" s="54">
        <f>'EQ5'!Q118</f>
        <v>0.38878739763802428</v>
      </c>
      <c r="AO119" s="52">
        <f>'EQ6'!Q118</f>
        <v>-0.16869478568553004</v>
      </c>
      <c r="AP119" s="54">
        <f>'High Shelif'!Q118</f>
        <v>-3.0036226973842881</v>
      </c>
      <c r="AQ119" s="55">
        <f t="shared" si="1"/>
        <v>16.810133171431737</v>
      </c>
    </row>
    <row r="120" spans="34:43" x14ac:dyDescent="0.25">
      <c r="AH120" s="47">
        <f>'Low Shelif'!L119</f>
        <v>2089.2961308540398</v>
      </c>
      <c r="AI120" s="54">
        <f>'Low Shelif'!Q119</f>
        <v>1.6450518882253457E-3</v>
      </c>
      <c r="AJ120" s="54">
        <f>'EQ1'!Q119</f>
        <v>2.8923194964229415</v>
      </c>
      <c r="AK120" s="54">
        <f>'EQ2'!Q119</f>
        <v>8.8532503966046647</v>
      </c>
      <c r="AL120" s="54">
        <f>'EQ3'!Q119</f>
        <v>6.9585523771888962</v>
      </c>
      <c r="AM120" s="54">
        <f>'EQ4'!Q119</f>
        <v>0.97845375621749509</v>
      </c>
      <c r="AN120" s="54">
        <f>'EQ5'!Q119</f>
        <v>0.4248212929279569</v>
      </c>
      <c r="AO120" s="52">
        <f>'EQ6'!Q119</f>
        <v>-0.19070373641877608</v>
      </c>
      <c r="AP120" s="54">
        <f>'High Shelif'!Q119</f>
        <v>-3.0033010135909173</v>
      </c>
      <c r="AQ120" s="55">
        <f t="shared" si="1"/>
        <v>16.915037621240483</v>
      </c>
    </row>
    <row r="121" spans="34:43" x14ac:dyDescent="0.25">
      <c r="AH121" s="47">
        <f>'Low Shelif'!L120</f>
        <v>2187.7616239495528</v>
      </c>
      <c r="AI121" s="54">
        <f>'Low Shelif'!Q120</f>
        <v>1.4999172971894383E-3</v>
      </c>
      <c r="AJ121" s="54">
        <f>'EQ1'!Q120</f>
        <v>2.8620113258027398</v>
      </c>
      <c r="AK121" s="54">
        <f>'EQ2'!Q120</f>
        <v>8.837408262956064</v>
      </c>
      <c r="AL121" s="54">
        <f>'EQ3'!Q120</f>
        <v>6.9752468855720773</v>
      </c>
      <c r="AM121" s="54">
        <f>'EQ4'!Q120</f>
        <v>1.1056506175314207</v>
      </c>
      <c r="AN121" s="54">
        <f>'EQ5'!Q120</f>
        <v>0.46355262315548174</v>
      </c>
      <c r="AO121" s="52">
        <f>'EQ6'!Q120</f>
        <v>-0.21612011192639932</v>
      </c>
      <c r="AP121" s="54">
        <f>'High Shelif'!Q120</f>
        <v>-3.0030075114509498</v>
      </c>
      <c r="AQ121" s="55">
        <f t="shared" si="1"/>
        <v>17.026242008937622</v>
      </c>
    </row>
    <row r="122" spans="34:43" x14ac:dyDescent="0.25">
      <c r="AH122" s="47">
        <f>'Low Shelif'!L121</f>
        <v>2290.8676527677749</v>
      </c>
      <c r="AI122" s="54">
        <f>'Low Shelif'!Q121</f>
        <v>1.3673090633739059E-3</v>
      </c>
      <c r="AJ122" s="54">
        <f>'EQ1'!Q121</f>
        <v>2.827893517189239</v>
      </c>
      <c r="AK122" s="54">
        <f>'EQ2'!Q121</f>
        <v>8.8200697401328192</v>
      </c>
      <c r="AL122" s="54">
        <f>'EQ3'!Q121</f>
        <v>6.9876380729431675</v>
      </c>
      <c r="AM122" s="54">
        <f>'EQ4'!Q121</f>
        <v>1.2521905993451978</v>
      </c>
      <c r="AN122" s="54">
        <f>'EQ5'!Q121</f>
        <v>0.50494714033332655</v>
      </c>
      <c r="AO122" s="52">
        <f>'EQ6'!Q121</f>
        <v>-0.24554214761179438</v>
      </c>
      <c r="AP122" s="54">
        <f>'High Shelif'!Q121</f>
        <v>-3.0027397324470111</v>
      </c>
      <c r="AQ122" s="55">
        <f t="shared" si="1"/>
        <v>17.145824498948318</v>
      </c>
    </row>
    <row r="123" spans="34:43" x14ac:dyDescent="0.25">
      <c r="AH123" s="47">
        <f>'Low Shelif'!L122</f>
        <v>2398.8329190194918</v>
      </c>
      <c r="AI123" s="54">
        <f>'Low Shelif'!Q122</f>
        <v>1.2461663114651E-3</v>
      </c>
      <c r="AJ123" s="54">
        <f>'EQ1'!Q122</f>
        <v>2.789960601746567</v>
      </c>
      <c r="AK123" s="54">
        <f>'EQ2'!Q122</f>
        <v>8.8010996705107107</v>
      </c>
      <c r="AL123" s="54">
        <f>'EQ3'!Q122</f>
        <v>6.9957629078320984</v>
      </c>
      <c r="AM123" s="54">
        <f>'EQ4'!Q122</f>
        <v>1.421287554819026</v>
      </c>
      <c r="AN123" s="54">
        <f>'EQ5'!Q122</f>
        <v>0.5488769962060468</v>
      </c>
      <c r="AO123" s="52">
        <f>'EQ6'!Q122</f>
        <v>-0.27966129344902052</v>
      </c>
      <c r="AP123" s="54">
        <f>'High Shelif'!Q122</f>
        <v>-3.0024954308277954</v>
      </c>
      <c r="AQ123" s="55">
        <f t="shared" si="1"/>
        <v>17.276077173149101</v>
      </c>
    </row>
    <row r="124" spans="34:43" x14ac:dyDescent="0.25">
      <c r="AH124" s="47">
        <f>'Low Shelif'!L123</f>
        <v>2511.8864315095811</v>
      </c>
      <c r="AI124" s="54">
        <f>'Low Shelif'!Q123</f>
        <v>1.1355145597810863E-3</v>
      </c>
      <c r="AJ124" s="54">
        <f>'EQ1'!Q123</f>
        <v>2.7482173761608846</v>
      </c>
      <c r="AK124" s="54">
        <f>'EQ2'!Q123</f>
        <v>8.78035135195476</v>
      </c>
      <c r="AL124" s="54">
        <f>'EQ3'!Q123</f>
        <v>6.9996389112250803</v>
      </c>
      <c r="AM124" s="54">
        <f>'EQ4'!Q123</f>
        <v>1.6165587532062198</v>
      </c>
      <c r="AN124" s="54">
        <f>'EQ5'!Q123</f>
        <v>0.59509192934576638</v>
      </c>
      <c r="AO124" s="52">
        <f>'EQ6'!Q123</f>
        <v>-0.31925632117137215</v>
      </c>
      <c r="AP124" s="54">
        <f>'High Shelif'!Q123</f>
        <v>-3.0022725554936498</v>
      </c>
      <c r="AQ124" s="55">
        <f t="shared" si="1"/>
        <v>17.419464959787469</v>
      </c>
    </row>
    <row r="125" spans="34:43" x14ac:dyDescent="0.25">
      <c r="AH125" s="47">
        <f>'Low Shelif'!L124</f>
        <v>2630.2679918953822</v>
      </c>
      <c r="AI125" s="54">
        <f>'Low Shelif'!Q124</f>
        <v>1.0344592954818676E-3</v>
      </c>
      <c r="AJ125" s="54">
        <f>'EQ1'!Q124</f>
        <v>2.7026817310706832</v>
      </c>
      <c r="AK125" s="54">
        <f>'EQ2'!Q124</f>
        <v>8.7576657204793644</v>
      </c>
      <c r="AL125" s="54">
        <f>'EQ3'!Q124</f>
        <v>6.9992631703421573</v>
      </c>
      <c r="AM125" s="54">
        <f>'EQ4'!Q124</f>
        <v>1.8419212690298448</v>
      </c>
      <c r="AN125" s="54">
        <f>'EQ5'!Q124</f>
        <v>0.64318752761139852</v>
      </c>
      <c r="AO125" s="52">
        <f>'EQ6'!Q124</f>
        <v>-0.36516594013537995</v>
      </c>
      <c r="AP125" s="54">
        <f>'High Shelif'!Q124</f>
        <v>-3.0020692333788186</v>
      </c>
      <c r="AQ125" s="55">
        <f t="shared" si="1"/>
        <v>17.578518704314732</v>
      </c>
    </row>
    <row r="126" spans="34:43" x14ac:dyDescent="0.25">
      <c r="AH126" s="47">
        <f>'Low Shelif'!L125</f>
        <v>2754.228703338169</v>
      </c>
      <c r="AI126" s="54">
        <f>'Low Shelif'!Q125</f>
        <v>9.4217991468036153E-4</v>
      </c>
      <c r="AJ126" s="54">
        <f>'EQ1'!Q125</f>
        <v>2.6533875293362712</v>
      </c>
      <c r="AK126" s="54">
        <f>'EQ2'!Q125</f>
        <v>8.7328705032859215</v>
      </c>
      <c r="AL126" s="54">
        <f>'EQ3'!Q125</f>
        <v>6.9946115188999416</v>
      </c>
      <c r="AM126" s="54">
        <f>'EQ4'!Q125</f>
        <v>2.1013304948414016</v>
      </c>
      <c r="AN126" s="54">
        <f>'EQ5'!Q125</f>
        <v>0.69257309207867257</v>
      </c>
      <c r="AO126" s="52">
        <f>'EQ6'!Q125</f>
        <v>-0.41822175826988017</v>
      </c>
      <c r="AP126" s="54">
        <f>'High Shelif'!Q125</f>
        <v>-3.0018837542022982</v>
      </c>
      <c r="AQ126" s="55">
        <f t="shared" si="1"/>
        <v>17.75560980588471</v>
      </c>
    </row>
    <row r="127" spans="34:43" x14ac:dyDescent="0.25">
      <c r="AH127" s="47">
        <f>'Low Shelif'!L126</f>
        <v>2884.0315031266077</v>
      </c>
      <c r="AI127" s="54">
        <f>'Low Shelif'!Q126</f>
        <v>8.5792403222174928E-4</v>
      </c>
      <c r="AJ127" s="54">
        <f>'EQ1'!Q126</f>
        <v>2.6003874480840423</v>
      </c>
      <c r="AK127" s="54">
        <f>'EQ2'!Q126</f>
        <v>8.7057793470287894</v>
      </c>
      <c r="AL127" s="54">
        <f>'EQ3'!Q126</f>
        <v>6.9856378723499422</v>
      </c>
      <c r="AM127" s="54">
        <f>'EQ4'!Q126</f>
        <v>2.3982410818209532</v>
      </c>
      <c r="AN127" s="54">
        <f>'EQ5'!Q126</f>
        <v>0.74244340136448261</v>
      </c>
      <c r="AO127" s="52">
        <f>'EQ6'!Q126</f>
        <v>-0.47911328254460256</v>
      </c>
      <c r="AP127" s="54">
        <f>'High Shelif'!Q126</f>
        <v>-3.0017145564937309</v>
      </c>
      <c r="AQ127" s="55">
        <f t="shared" si="1"/>
        <v>17.952519235642097</v>
      </c>
    </row>
    <row r="128" spans="34:43" x14ac:dyDescent="0.25">
      <c r="AH128" s="47">
        <f>'Low Shelif'!L127</f>
        <v>3019.9517204020176</v>
      </c>
      <c r="AI128" s="54">
        <f>'Low Shelif'!Q127</f>
        <v>7.8100215328047668E-4</v>
      </c>
      <c r="AJ128" s="54">
        <f>'EQ1'!Q127</f>
        <v>2.5437556881847079</v>
      </c>
      <c r="AK128" s="54">
        <f>'EQ2'!Q127</f>
        <v>8.6761909275248463</v>
      </c>
      <c r="AL128" s="54">
        <f>'EQ3'!Q127</f>
        <v>6.9722737104864096</v>
      </c>
      <c r="AM128" s="54">
        <f>'EQ4'!Q127</f>
        <v>2.734607789573138</v>
      </c>
      <c r="AN128" s="54">
        <f>'EQ5'!Q127</f>
        <v>0.79176071080301003</v>
      </c>
      <c r="AO128" s="52">
        <f>'EQ6'!Q127</f>
        <v>-0.54814575727957904</v>
      </c>
      <c r="AP128" s="54">
        <f>'High Shelif'!Q127</f>
        <v>-3.0015602147887899</v>
      </c>
      <c r="AQ128" s="55">
        <f t="shared" si="1"/>
        <v>18.169663856657024</v>
      </c>
    </row>
    <row r="129" spans="34:43" x14ac:dyDescent="0.25">
      <c r="AH129" s="47">
        <f>'Low Shelif'!L128</f>
        <v>3162.2776601683804</v>
      </c>
      <c r="AI129" s="54">
        <f>'Low Shelif'!Q128</f>
        <v>7.1078270240116921E-4</v>
      </c>
      <c r="AJ129" s="54">
        <f>'EQ1'!Q128</f>
        <v>2.4835904468798189</v>
      </c>
      <c r="AK129" s="54">
        <f>'EQ2'!Q128</f>
        <v>8.6438880486458629</v>
      </c>
      <c r="AL129" s="54">
        <f>'EQ3'!Q128</f>
        <v>6.9544277040756484</v>
      </c>
      <c r="AM129" s="54">
        <f>'EQ4'!Q128</f>
        <v>3.109181376564651</v>
      </c>
      <c r="AN129" s="54">
        <f>'EQ5'!Q128</f>
        <v>0.83925515854705157</v>
      </c>
      <c r="AO129" s="52">
        <f>'EQ6'!Q128</f>
        <v>-0.62484811950320862</v>
      </c>
      <c r="AP129" s="54">
        <f>'High Shelif'!Q128</f>
        <v>-3.0014194279025652</v>
      </c>
      <c r="AQ129" s="55">
        <f t="shared" si="1"/>
        <v>18.404785970009659</v>
      </c>
    </row>
    <row r="130" spans="34:43" x14ac:dyDescent="0.25">
      <c r="AH130" s="47">
        <f>'Low Shelif'!L129</f>
        <v>3311.3112148259115</v>
      </c>
      <c r="AI130" s="54">
        <f>'Low Shelif'!Q129</f>
        <v>6.4668739373046507E-4</v>
      </c>
      <c r="AJ130" s="54">
        <f>'EQ1'!Q129</f>
        <v>2.4200160447190471</v>
      </c>
      <c r="AK130" s="54">
        <f>'EQ2'!Q129</f>
        <v>8.6086367398044317</v>
      </c>
      <c r="AL130" s="54">
        <f>'EQ3'!Q129</f>
        <v>6.9319854866163846</v>
      </c>
      <c r="AM130" s="54">
        <f>'EQ4'!Q129</f>
        <v>3.5148596549693902</v>
      </c>
      <c r="AN130" s="54">
        <f>'EQ5'!Q129</f>
        <v>0.88345257521024045</v>
      </c>
      <c r="AO130" s="52">
        <f>'EQ6'!Q129</f>
        <v>-0.70741266276093961</v>
      </c>
      <c r="AP130" s="54">
        <f>'High Shelif'!Q129</f>
        <v>-3.001291008194098</v>
      </c>
      <c r="AQ130" s="55">
        <f t="shared" si="1"/>
        <v>18.650893517758185</v>
      </c>
    </row>
    <row r="131" spans="34:43" x14ac:dyDescent="0.25">
      <c r="AH131" s="47">
        <f>'Low Shelif'!L130</f>
        <v>3467.3685045253224</v>
      </c>
      <c r="AI131" s="54">
        <f>'Low Shelif'!Q130</f>
        <v>5.8818692947576121E-4</v>
      </c>
      <c r="AJ131" s="54">
        <f>'EQ1'!Q130</f>
        <v>2.3531845978629602</v>
      </c>
      <c r="AK131" s="54">
        <f>'EQ2'!Q130</f>
        <v>8.5701853632422633</v>
      </c>
      <c r="AL131" s="54">
        <f>'EQ3'!Q130</f>
        <v>6.9048095768566178</v>
      </c>
      <c r="AM131" s="54">
        <f>'EQ4'!Q130</f>
        <v>3.9351060128145239</v>
      </c>
      <c r="AN131" s="54">
        <f>'EQ5'!Q130</f>
        <v>0.92273740980486751</v>
      </c>
      <c r="AO131" s="52">
        <f>'EQ6'!Q130</f>
        <v>-0.79203670722797714</v>
      </c>
      <c r="AP131" s="54">
        <f>'High Shelif'!Q130</f>
        <v>-3.0011738717429726</v>
      </c>
      <c r="AQ131" s="55">
        <f t="shared" si="1"/>
        <v>18.893400568539761</v>
      </c>
    </row>
    <row r="132" spans="34:43" x14ac:dyDescent="0.25">
      <c r="AH132" s="47">
        <f>'Low Shelif'!L131</f>
        <v>3630.7805477010188</v>
      </c>
      <c r="AI132" s="54">
        <f>'Low Shelif'!Q131</f>
        <v>5.3479701342395254E-4</v>
      </c>
      <c r="AJ132" s="54">
        <f>'EQ1'!Q131</f>
        <v>2.2832771320257503</v>
      </c>
      <c r="AK132" s="54">
        <f>'EQ2'!Q131</f>
        <v>8.5282637442202045</v>
      </c>
      <c r="AL132" s="54">
        <f>'EQ3'!Q131</f>
        <v>6.8727394621268445</v>
      </c>
      <c r="AM132" s="54">
        <f>'EQ4'!Q131</f>
        <v>4.3402910071641747</v>
      </c>
      <c r="AN132" s="54">
        <f>'EQ5'!Q131</f>
        <v>0.95545406079306305</v>
      </c>
      <c r="AO132" s="52">
        <f>'EQ6'!Q131</f>
        <v>-0.87242435585240319</v>
      </c>
      <c r="AP132" s="54">
        <f>'High Shelif'!Q131</f>
        <v>-3.001067029362309</v>
      </c>
      <c r="AQ132" s="55">
        <f t="shared" si="1"/>
        <v>19.107068818128752</v>
      </c>
    </row>
    <row r="133" spans="34:43" x14ac:dyDescent="0.25">
      <c r="AH133" s="47">
        <f>'Low Shelif'!L132</f>
        <v>3801.8939632056172</v>
      </c>
      <c r="AI133" s="54">
        <f>'Low Shelif'!Q132</f>
        <v>4.8607466006341682E-4</v>
      </c>
      <c r="AJ133" s="54">
        <f>'EQ1'!Q132</f>
        <v>2.2105040455058775</v>
      </c>
      <c r="AK133" s="54">
        <f>'EQ2'!Q132</f>
        <v>8.482582339145889</v>
      </c>
      <c r="AL133" s="54">
        <f>'EQ3'!Q132</f>
        <v>6.8355918567634086</v>
      </c>
      <c r="AM133" s="54">
        <f>'EQ4'!Q132</f>
        <v>4.6865404753511859</v>
      </c>
      <c r="AN133" s="54">
        <f>'EQ5'!Q132</f>
        <v>0.98004202311161648</v>
      </c>
      <c r="AO133" s="52">
        <f>'EQ6'!Q132</f>
        <v>-0.93995161393534876</v>
      </c>
      <c r="AP133" s="54">
        <f>'High Shelif'!Q132</f>
        <v>-3.0009695783790202</v>
      </c>
      <c r="AQ133" s="55">
        <f t="shared" si="1"/>
        <v>19.25482562222367</v>
      </c>
    </row>
    <row r="134" spans="34:43" x14ac:dyDescent="0.25">
      <c r="AH134" s="47">
        <f>'Low Shelif'!L133</f>
        <v>3981.0717055349769</v>
      </c>
      <c r="AI134" s="54">
        <f>'Low Shelif'!Q133</f>
        <v>4.4161478327151764E-4</v>
      </c>
      <c r="AJ134" s="54">
        <f>'EQ1'!Q133</f>
        <v>2.1351048461257562</v>
      </c>
      <c r="AK134" s="54">
        <f>'EQ2'!Q133</f>
        <v>8.4328314585907336</v>
      </c>
      <c r="AL134" s="54">
        <f>'EQ3'!Q133</f>
        <v>6.7931611537462437</v>
      </c>
      <c r="AM134" s="54">
        <f>'EQ4'!Q133</f>
        <v>4.9214826407663308</v>
      </c>
      <c r="AN134" s="54">
        <f>'EQ5'!Q133</f>
        <v>0.99519009588827911</v>
      </c>
      <c r="AO134" s="52">
        <f>'EQ6'!Q133</f>
        <v>-0.98506257740304926</v>
      </c>
      <c r="AP134" s="54">
        <f>'High Shelif'!Q133</f>
        <v>-3.0008806951195144</v>
      </c>
      <c r="AQ134" s="55">
        <f t="shared" si="1"/>
        <v>19.292268537378057</v>
      </c>
    </row>
    <row r="135" spans="34:43" x14ac:dyDescent="0.25">
      <c r="AH135" s="47">
        <f>'Low Shelif'!L134</f>
        <v>4168.6938347033583</v>
      </c>
      <c r="AI135" s="54">
        <f>'Low Shelif'!Q134</f>
        <v>4.0104704903718569E-4</v>
      </c>
      <c r="AJ135" s="54">
        <f>'EQ1'!Q134</f>
        <v>2.0573471102502587</v>
      </c>
      <c r="AK135" s="54">
        <f>'EQ2'!Q134</f>
        <v>8.3786805639655366</v>
      </c>
      <c r="AL135" s="54">
        <f>'EQ3'!Q134</f>
        <v>6.7452200910188633</v>
      </c>
      <c r="AM135" s="54">
        <f>'EQ4'!Q134</f>
        <v>4.9997591463929902</v>
      </c>
      <c r="AN135" s="54">
        <f>'EQ5'!Q134</f>
        <v>0.9999854309140489</v>
      </c>
      <c r="AO135" s="52">
        <f>'EQ6'!Q134</f>
        <v>-0.99995428911693351</v>
      </c>
      <c r="AP135" s="54">
        <f>'High Shelif'!Q134</f>
        <v>-3.0007996280403755</v>
      </c>
      <c r="AQ135" s="55">
        <f t="shared" ref="AQ135:AQ171" si="2">AI135+AJ135+AK135+AL135+AM135+AN135+AO135+AP135</f>
        <v>19.180639472433427</v>
      </c>
    </row>
    <row r="136" spans="34:43" x14ac:dyDescent="0.25">
      <c r="AH136" s="47">
        <f>'Low Shelif'!L135</f>
        <v>4365.1583224016631</v>
      </c>
      <c r="AI136" s="54">
        <f>'Low Shelif'!Q135</f>
        <v>3.6403297272076301E-4</v>
      </c>
      <c r="AJ136" s="54">
        <f>'EQ1'!Q135</f>
        <v>1.9775246406273805</v>
      </c>
      <c r="AK136" s="54">
        <f>'EQ2'!Q135</f>
        <v>8.3197776582426979</v>
      </c>
      <c r="AL136" s="54">
        <f>'EQ3'!Q135</f>
        <v>6.6915206566496046</v>
      </c>
      <c r="AM136" s="54">
        <f>'EQ4'!Q135</f>
        <v>4.9028164601908486</v>
      </c>
      <c r="AN136" s="54">
        <f>'EQ5'!Q135</f>
        <v>0.994028549996681</v>
      </c>
      <c r="AO136" s="52">
        <f>'EQ6'!Q135</f>
        <v>-0.98150098708298361</v>
      </c>
      <c r="AP136" s="54">
        <f>'High Shelif'!Q135</f>
        <v>-3.0007256914509988</v>
      </c>
      <c r="AQ136" s="55">
        <f t="shared" si="2"/>
        <v>18.903805320145953</v>
      </c>
    </row>
    <row r="137" spans="34:43" x14ac:dyDescent="0.25">
      <c r="AH137" s="47">
        <f>'Low Shelif'!L136</f>
        <v>4570.8818961487532</v>
      </c>
      <c r="AI137" s="54">
        <f>'Low Shelif'!Q136</f>
        <v>3.3026324731130828E-4</v>
      </c>
      <c r="AJ137" s="54">
        <f>'EQ1'!Q136</f>
        <v>1.8959548323250544</v>
      </c>
      <c r="AK137" s="54">
        <f>'EQ2'!Q136</f>
        <v>8.2557487924280952</v>
      </c>
      <c r="AL137" s="54">
        <f>'EQ3'!Q136</f>
        <v>6.6317952588976752</v>
      </c>
      <c r="AM137" s="54">
        <f>'EQ4'!Q136</f>
        <v>4.648668200774865</v>
      </c>
      <c r="AN137" s="54">
        <f>'EQ5'!Q136</f>
        <v>0.97748895857174067</v>
      </c>
      <c r="AO137" s="52">
        <f>'EQ6'!Q136</f>
        <v>-0.93262400595896733</v>
      </c>
      <c r="AP137" s="54">
        <f>'High Shelif'!Q136</f>
        <v>-3.0006582597780946</v>
      </c>
      <c r="AQ137" s="55">
        <f t="shared" si="2"/>
        <v>18.476704040507677</v>
      </c>
    </row>
    <row r="138" spans="34:43" x14ac:dyDescent="0.25">
      <c r="AH138" s="47">
        <f>'Low Shelif'!L137</f>
        <v>4786.3009232263848</v>
      </c>
      <c r="AI138" s="54">
        <f>'Low Shelif'!Q137</f>
        <v>2.994552847593306E-4</v>
      </c>
      <c r="AJ138" s="54">
        <f>'EQ1'!Q137</f>
        <v>1.8129752907750973</v>
      </c>
      <c r="AK138" s="54">
        <f>'EQ2'!Q137</f>
        <v>8.1861977103795809</v>
      </c>
      <c r="AL138" s="54">
        <f>'EQ3'!Q137</f>
        <v>6.5657581882516336</v>
      </c>
      <c r="AM138" s="54">
        <f>'EQ4'!Q137</f>
        <v>4.2828249484018102</v>
      </c>
      <c r="AN138" s="54">
        <f>'EQ5'!Q137</f>
        <v>0.95108798011383167</v>
      </c>
      <c r="AO138" s="52">
        <f>'EQ6'!Q137</f>
        <v>-0.86110699647662259</v>
      </c>
      <c r="AP138" s="54">
        <f>'High Shelif'!Q137</f>
        <v>-3.0005967623261731</v>
      </c>
      <c r="AQ138" s="55">
        <f t="shared" si="2"/>
        <v>17.93743981440392</v>
      </c>
    </row>
    <row r="139" spans="34:43" x14ac:dyDescent="0.25">
      <c r="AH139" s="47">
        <f>'Low Shelif'!L138</f>
        <v>5011.8723362727324</v>
      </c>
      <c r="AI139" s="54">
        <f>'Low Shelif'!Q138</f>
        <v>2.7135095649523752E-4</v>
      </c>
      <c r="AJ139" s="54">
        <f>'EQ1'!Q138</f>
        <v>1.7289397807811144</v>
      </c>
      <c r="AK139" s="54">
        <f>'EQ2'!Q138</f>
        <v>8.1107056549367318</v>
      </c>
      <c r="AL139" s="54">
        <f>'EQ3'!Q138</f>
        <v>6.4931073985394008</v>
      </c>
      <c r="AM139" s="54">
        <f>'EQ4'!Q138</f>
        <v>3.8584976940292668</v>
      </c>
      <c r="AN139" s="54">
        <f>'EQ5'!Q138</f>
        <v>0.9160123463167712</v>
      </c>
      <c r="AO139" s="52">
        <f>'EQ6'!Q138</f>
        <v>-0.77669504236102194</v>
      </c>
      <c r="AP139" s="54">
        <f>'High Shelif'!Q138</f>
        <v>-3.0005406784922002</v>
      </c>
      <c r="AQ139" s="55">
        <f t="shared" si="2"/>
        <v>17.330298504706562</v>
      </c>
    </row>
    <row r="140" spans="34:43" x14ac:dyDescent="0.25">
      <c r="AH140" s="47">
        <f>'Low Shelif'!L139</f>
        <v>5248.0746024977352</v>
      </c>
      <c r="AI140" s="54">
        <f>'Low Shelif'!Q139</f>
        <v>2.457145179975677E-4</v>
      </c>
      <c r="AJ140" s="54">
        <f>'EQ1'!Q139</f>
        <v>1.6442136180073059</v>
      </c>
      <c r="AK140" s="54">
        <f>'EQ2'!Q139</f>
        <v>8.0288313580840516</v>
      </c>
      <c r="AL140" s="54">
        <f>'EQ3'!Q139</f>
        <v>6.4135266332634604</v>
      </c>
      <c r="AM140" s="54">
        <f>'EQ4'!Q139</f>
        <v>3.4205846066113144</v>
      </c>
      <c r="AN140" s="54">
        <f>'EQ5'!Q139</f>
        <v>0.87377779637155095</v>
      </c>
      <c r="AO140" s="52">
        <f>'EQ6'!Q139</f>
        <v>-0.68828970079753748</v>
      </c>
      <c r="AP140" s="54">
        <f>'High Shelif'!Q139</f>
        <v>-3.0004895333960899</v>
      </c>
      <c r="AQ140" s="55">
        <f t="shared" si="2"/>
        <v>16.692400492662053</v>
      </c>
    </row>
    <row r="141" spans="34:43" x14ac:dyDescent="0.25">
      <c r="AH141" s="47">
        <f>'Low Shelif'!L140</f>
        <v>5495.4087385762541</v>
      </c>
      <c r="AI141" s="54">
        <f>'Low Shelif'!Q140</f>
        <v>2.223307044613802E-4</v>
      </c>
      <c r="AJ141" s="54">
        <f>'EQ1'!Q140</f>
        <v>1.5591686426610334</v>
      </c>
      <c r="AK141" s="54">
        <f>'EQ2'!Q140</f>
        <v>7.9401112369878968</v>
      </c>
      <c r="AL141" s="54">
        <f>'EQ3'!Q140</f>
        <v>6.3266879214894809</v>
      </c>
      <c r="AM141" s="54">
        <f>'EQ4'!Q140</f>
        <v>2.9994852257826921</v>
      </c>
      <c r="AN141" s="54">
        <f>'EQ5'!Q140</f>
        <v>0.82607094349796739</v>
      </c>
      <c r="AO141" s="52">
        <f>'EQ6'!Q140</f>
        <v>-0.60241914996981327</v>
      </c>
      <c r="AP141" s="54">
        <f>'High Shelif'!Q140</f>
        <v>-3.0004428938907783</v>
      </c>
      <c r="AQ141" s="55">
        <f t="shared" si="2"/>
        <v>16.048884257262941</v>
      </c>
    </row>
    <row r="142" spans="34:43" x14ac:dyDescent="0.25">
      <c r="AH142" s="47">
        <f>'Low Shelif'!L141</f>
        <v>5754.399373371567</v>
      </c>
      <c r="AI142" s="54">
        <f>'Low Shelif'!Q141</f>
        <v>2.0100298374415063E-4</v>
      </c>
      <c r="AJ142" s="54">
        <f>'EQ1'!Q141</f>
        <v>1.4741779367604579</v>
      </c>
      <c r="AK142" s="54">
        <f>'EQ2'!Q141</f>
        <v>7.8440598162841244</v>
      </c>
      <c r="AL142" s="54">
        <f>'EQ3'!Q141</f>
        <v>6.2322544651473146</v>
      </c>
      <c r="AM142" s="54">
        <f>'EQ4'!Q141</f>
        <v>2.6121015855643535</v>
      </c>
      <c r="AN142" s="54">
        <f>'EQ5'!Q141</f>
        <v>0.77459774140000703</v>
      </c>
      <c r="AO142" s="52">
        <f>'EQ6'!Q141</f>
        <v>-0.52300940565661025</v>
      </c>
      <c r="AP142" s="54">
        <f>'High Shelif'!Q141</f>
        <v>-3.000400364920667</v>
      </c>
      <c r="AQ142" s="55">
        <f t="shared" si="2"/>
        <v>15.413982777562728</v>
      </c>
    </row>
    <row r="143" spans="34:43" x14ac:dyDescent="0.25">
      <c r="AH143" s="47">
        <f>'Low Shelif'!L142</f>
        <v>6025.595860743585</v>
      </c>
      <c r="AI143" s="54">
        <f>'Low Shelif'!Q142</f>
        <v>1.8155195543939059E-4</v>
      </c>
      <c r="AJ143" s="54">
        <f>'EQ1'!Q142</f>
        <v>1.3896104599197066</v>
      </c>
      <c r="AK143" s="54">
        <f>'EQ2'!Q142</f>
        <v>7.7401703951480378</v>
      </c>
      <c r="AL143" s="54">
        <f>'EQ3'!Q142</f>
        <v>6.1298839369135019</v>
      </c>
      <c r="AM143" s="54">
        <f>'EQ4'!Q142</f>
        <v>2.265550747331623</v>
      </c>
      <c r="AN143" s="54">
        <f>'EQ5'!Q142</f>
        <v>0.72095969485961886</v>
      </c>
      <c r="AO143" s="52">
        <f>'EQ6'!Q142</f>
        <v>-0.45188676222061375</v>
      </c>
      <c r="AP143" s="54">
        <f>'High Shelif'!Q142</f>
        <v>-3.0003615861975863</v>
      </c>
      <c r="AQ143" s="55">
        <f t="shared" si="2"/>
        <v>14.794108437709729</v>
      </c>
    </row>
    <row r="144" spans="34:43" x14ac:dyDescent="0.25">
      <c r="AH144" s="47">
        <f>'Low Shelif'!L143</f>
        <v>6309.5734448019384</v>
      </c>
      <c r="AI144" s="54">
        <f>'Low Shelif'!Q143</f>
        <v>1.6381388434463887E-4</v>
      </c>
      <c r="AJ144" s="54">
        <f>'EQ1'!Q143</f>
        <v>1.3058257829665811</v>
      </c>
      <c r="AK144" s="54">
        <f>'EQ2'!Q143</f>
        <v>7.6279159758562116</v>
      </c>
      <c r="AL144" s="54">
        <f>'EQ3'!Q143</f>
        <v>6.0192322055903151</v>
      </c>
      <c r="AM144" s="54">
        <f>'EQ4'!Q143</f>
        <v>1.9608701788318881</v>
      </c>
      <c r="AN144" s="54">
        <f>'EQ5'!Q143</f>
        <v>0.66656847546940001</v>
      </c>
      <c r="AO144" s="52">
        <f>'EQ6'!Q143</f>
        <v>-0.38947098185880213</v>
      </c>
      <c r="AP144" s="54">
        <f>'High Shelif'!Q143</f>
        <v>-3.0003262291679751</v>
      </c>
      <c r="AQ144" s="55">
        <f t="shared" si="2"/>
        <v>14.190779221571965</v>
      </c>
    </row>
    <row r="145" spans="34:43" x14ac:dyDescent="0.25">
      <c r="AH145" s="47">
        <f>'Low Shelif'!L144</f>
        <v>6606.9344800759654</v>
      </c>
      <c r="AI145" s="54">
        <f>'Low Shelif'!Q144</f>
        <v>1.476393577916617E-4</v>
      </c>
      <c r="AJ145" s="54">
        <f>'EQ1'!Q144</f>
        <v>1.2231690936163893</v>
      </c>
      <c r="AK145" s="54">
        <f>'EQ2'!Q144</f>
        <v>7.5067504694510498</v>
      </c>
      <c r="AL145" s="54">
        <f>'EQ3'!Q144</f>
        <v>5.8999575050196338</v>
      </c>
      <c r="AM145" s="54">
        <f>'EQ4'!Q144</f>
        <v>1.6957818799235365</v>
      </c>
      <c r="AN145" s="54">
        <f>'EQ5'!Q144</f>
        <v>0.61259978479019628</v>
      </c>
      <c r="AO145" s="52">
        <f>'EQ6'!Q144</f>
        <v>-0.33537187067654228</v>
      </c>
      <c r="AP145" s="54">
        <f>'High Shelif'!Q144</f>
        <v>-3.000293994245772</v>
      </c>
      <c r="AQ145" s="55">
        <f t="shared" si="2"/>
        <v>13.60274050723628</v>
      </c>
    </row>
    <row r="146" spans="34:43" x14ac:dyDescent="0.25">
      <c r="AH146" s="47">
        <f>'Low Shelif'!L145</f>
        <v>6918.3097091893687</v>
      </c>
      <c r="AI146" s="54">
        <f>'Low Shelif'!Q145</f>
        <v>1.3289205720770736E-4</v>
      </c>
      <c r="AJ146" s="54">
        <f>'EQ1'!Q145</f>
        <v>1.1419666342864632</v>
      </c>
      <c r="AK146" s="54">
        <f>'EQ2'!Q145</f>
        <v>7.3761101948515027</v>
      </c>
      <c r="AL146" s="54">
        <f>'EQ3'!Q145</f>
        <v>5.7717250643459757</v>
      </c>
      <c r="AM146" s="54">
        <f>'EQ4'!Q145</f>
        <v>1.4664774627298169</v>
      </c>
      <c r="AN146" s="54">
        <f>'EQ5'!Q145</f>
        <v>0.55998054943232034</v>
      </c>
      <c r="AO146" s="52">
        <f>'EQ6'!Q145</f>
        <v>-0.28880706516649263</v>
      </c>
      <c r="AP146" s="54">
        <f>'High Shelif'!Q145</f>
        <v>-3.000264608288834</v>
      </c>
      <c r="AQ146" s="55">
        <f t="shared" si="2"/>
        <v>13.027321124247962</v>
      </c>
    </row>
    <row r="147" spans="34:43" x14ac:dyDescent="0.25">
      <c r="AH147" s="47">
        <f>'Low Shelif'!L146</f>
        <v>7244.3596007499036</v>
      </c>
      <c r="AI147" s="54">
        <f>'Low Shelif'!Q146</f>
        <v>1.1944763477131091E-4</v>
      </c>
      <c r="AJ147" s="54">
        <f>'EQ1'!Q146</f>
        <v>1.062521710073177</v>
      </c>
      <c r="AK147" s="54">
        <f>'EQ2'!Q146</f>
        <v>7.2354156919804922</v>
      </c>
      <c r="AL147" s="54">
        <f>'EQ3'!Q146</f>
        <v>5.6342122235273404</v>
      </c>
      <c r="AM147" s="54">
        <f>'EQ4'!Q146</f>
        <v>1.2686648389011048</v>
      </c>
      <c r="AN147" s="54">
        <f>'EQ5'!Q146</f>
        <v>0.50940038439603297</v>
      </c>
      <c r="AO147" s="52">
        <f>'EQ6'!Q146</f>
        <v>-0.24885860683178843</v>
      </c>
      <c r="AP147" s="54">
        <f>'High Shelif'!Q146</f>
        <v>-3.0002378222977191</v>
      </c>
      <c r="AQ147" s="55">
        <f t="shared" si="2"/>
        <v>12.46123786738341</v>
      </c>
    </row>
    <row r="148" spans="34:43" x14ac:dyDescent="0.25">
      <c r="AH148" s="47">
        <f>'Low Shelif'!L147</f>
        <v>7585.7757502918394</v>
      </c>
      <c r="AI148" s="54">
        <f>'Low Shelif'!Q147</f>
        <v>1.0719268686456115E-4</v>
      </c>
      <c r="AJ148" s="54">
        <f>'EQ1'!Q147</f>
        <v>0.98511137663484916</v>
      </c>
      <c r="AK148" s="54">
        <f>'EQ2'!Q147</f>
        <v>7.0840738796169411</v>
      </c>
      <c r="AL148" s="54">
        <f>'EQ3'!Q147</f>
        <v>5.4871140704642194</v>
      </c>
      <c r="AM148" s="54">
        <f>'EQ4'!Q147</f>
        <v>1.0981303484231295</v>
      </c>
      <c r="AN148" s="54">
        <f>'EQ5'!Q147</f>
        <v>0.46133801151954862</v>
      </c>
      <c r="AO148" s="52">
        <f>'EQ6'!Q147</f>
        <v>-0.21461415544855603</v>
      </c>
      <c r="AP148" s="54">
        <f>'High Shelif'!Q147</f>
        <v>-3.0002134093182615</v>
      </c>
      <c r="AQ148" s="55">
        <f t="shared" si="2"/>
        <v>11.901047314578735</v>
      </c>
    </row>
    <row r="149" spans="34:43" x14ac:dyDescent="0.25">
      <c r="AH149" s="47">
        <f>'Low Shelif'!L148</f>
        <v>7943.2823472428154</v>
      </c>
      <c r="AI149" s="54">
        <f>'Low Shelif'!Q148</f>
        <v>9.6023816567489216E-5</v>
      </c>
      <c r="AJ149" s="54">
        <f>'EQ1'!Q148</f>
        <v>0.90998388535000585</v>
      </c>
      <c r="AK149" s="54">
        <f>'EQ2'!Q148</f>
        <v>6.9214806081581219</v>
      </c>
      <c r="AL149" s="54">
        <f>'EQ3'!Q148</f>
        <v>5.3301496575169285</v>
      </c>
      <c r="AM149" s="54">
        <f>'EQ4'!Q148</f>
        <v>0.95100797773307388</v>
      </c>
      <c r="AN149" s="54">
        <f>'EQ5'!Q148</f>
        <v>0.41609479602051685</v>
      </c>
      <c r="AO149" s="52">
        <f>'EQ6'!Q148</f>
        <v>-0.18523541395125617</v>
      </c>
      <c r="AP149" s="54">
        <f>'High Shelif'!Q148</f>
        <v>-3.0001911625306059</v>
      </c>
      <c r="AQ149" s="55">
        <f t="shared" si="2"/>
        <v>11.343386372113351</v>
      </c>
    </row>
    <row r="150" spans="34:43" x14ac:dyDescent="0.25">
      <c r="AH150" s="47">
        <f>'Low Shelif'!L149</f>
        <v>8317.6377110267094</v>
      </c>
      <c r="AI150" s="54">
        <f>'Low Shelif'!Q149</f>
        <v>8.584677813668225E-5</v>
      </c>
      <c r="AJ150" s="54">
        <f>'EQ1'!Q149</f>
        <v>0.83735692897844649</v>
      </c>
      <c r="AK150" s="54">
        <f>'EQ2'!Q149</f>
        <v>6.747023691106687</v>
      </c>
      <c r="AL150" s="54">
        <f>'EQ3'!Q149</f>
        <v>5.1630688885498888</v>
      </c>
      <c r="AM150" s="54">
        <f>'EQ4'!Q149</f>
        <v>0.82388221502314396</v>
      </c>
      <c r="AN150" s="54">
        <f>'EQ5'!Q149</f>
        <v>0.37382970314273006</v>
      </c>
      <c r="AO150" s="52">
        <f>'EQ6'!Q149</f>
        <v>-0.1599845065926056</v>
      </c>
      <c r="AP150" s="54">
        <f>'High Shelif'!Q149</f>
        <v>-3.0001708935090527</v>
      </c>
      <c r="AQ150" s="55">
        <f t="shared" si="2"/>
        <v>10.785091873477375</v>
      </c>
    </row>
    <row r="151" spans="34:43" x14ac:dyDescent="0.25">
      <c r="AH151" s="47">
        <f>'Low Shelif'!L150</f>
        <v>8709.6358995608189</v>
      </c>
      <c r="AI151" s="54">
        <f>'Low Shelif'!Q150</f>
        <v>7.6575697089595714E-5</v>
      </c>
      <c r="AJ151" s="54">
        <f>'EQ1'!Q150</f>
        <v>0.76741669746322572</v>
      </c>
      <c r="AK151" s="54">
        <f>'EQ2'!Q150</f>
        <v>6.5600865535774435</v>
      </c>
      <c r="AL151" s="54">
        <f>'EQ3'!Q150</f>
        <v>4.9856602165593698</v>
      </c>
      <c r="AM151" s="54">
        <f>'EQ4'!Q150</f>
        <v>0.71380217079472996</v>
      </c>
      <c r="AN151" s="54">
        <f>'EQ5'!Q150</f>
        <v>0.33459206943794889</v>
      </c>
      <c r="AO151" s="52">
        <f>'EQ6'!Q150</f>
        <v>-0.13822793604621825</v>
      </c>
      <c r="AP151" s="54">
        <f>'High Shelif'!Q150</f>
        <v>-3.0001524306387028</v>
      </c>
      <c r="AQ151" s="55">
        <f t="shared" si="2"/>
        <v>10.223253916844886</v>
      </c>
    </row>
    <row r="152" spans="34:43" x14ac:dyDescent="0.25">
      <c r="AH152" s="47">
        <f>'Low Shelif'!L151</f>
        <v>9120.1083935591087</v>
      </c>
      <c r="AI152" s="54">
        <f>'Low Shelif'!Q151</f>
        <v>6.8132359929497669E-5</v>
      </c>
      <c r="AJ152" s="54">
        <f>'EQ1'!Q151</f>
        <v>0.70031772259329128</v>
      </c>
      <c r="AK152" s="54">
        <f>'EQ2'!Q151</f>
        <v>6.3600527207811908</v>
      </c>
      <c r="AL152" s="54">
        <f>'EQ3'!Q151</f>
        <v>4.7977593605712059</v>
      </c>
      <c r="AM152" s="54">
        <f>'EQ4'!Q151</f>
        <v>0.61825225108627246</v>
      </c>
      <c r="AN152" s="54">
        <f>'EQ5'!Q151</f>
        <v>0.29835027796294744</v>
      </c>
      <c r="AO152" s="52">
        <f>'EQ6'!Q151</f>
        <v>-0.1194297126529465</v>
      </c>
      <c r="AP152" s="54">
        <f>'High Shelif'!Q151</f>
        <v>-3.0001356176760376</v>
      </c>
      <c r="AQ152" s="55">
        <f t="shared" si="2"/>
        <v>9.6552351350258547</v>
      </c>
    </row>
    <row r="153" spans="34:43" x14ac:dyDescent="0.25">
      <c r="AH153" s="47">
        <f>'Low Shelif'!L152</f>
        <v>9549.9258602143691</v>
      </c>
      <c r="AI153" s="54">
        <f>'Low Shelif'!Q152</f>
        <v>6.0445568293285377E-5</v>
      </c>
      <c r="AJ153" s="54">
        <f>'EQ1'!Q152</f>
        <v>0.63618346375689516</v>
      </c>
      <c r="AK153" s="54">
        <f>'EQ2'!Q152</f>
        <v>6.1463114973043442</v>
      </c>
      <c r="AL153" s="54">
        <f>'EQ3'!Q152</f>
        <v>4.5992593436213927</v>
      </c>
      <c r="AM153" s="54">
        <f>'EQ4'!Q152</f>
        <v>0.53510468981405035</v>
      </c>
      <c r="AN153" s="54">
        <f>'EQ5'!Q152</f>
        <v>0.26501562901765907</v>
      </c>
      <c r="AO153" s="52">
        <f>'EQ6'!Q152</f>
        <v>-0.10314010175864782</v>
      </c>
      <c r="AP153" s="54">
        <f>'High Shelif'!Q152</f>
        <v>-3.0001203124420912</v>
      </c>
      <c r="AQ153" s="55">
        <f t="shared" si="2"/>
        <v>9.0786746548818957</v>
      </c>
    </row>
    <row r="154" spans="34:43" x14ac:dyDescent="0.25">
      <c r="AH154" s="47">
        <f>'Low Shelif'!L153</f>
        <v>10000</v>
      </c>
      <c r="AI154" s="54">
        <f>'Low Shelif'!Q153</f>
        <v>5.3450552745240243E-5</v>
      </c>
      <c r="AJ154" s="54">
        <f>'EQ1'!Q153</f>
        <v>0.5751075662512446</v>
      </c>
      <c r="AK154" s="54">
        <f>'EQ2'!Q153</f>
        <v>5.918265377309023</v>
      </c>
      <c r="AL154" s="54">
        <f>'EQ3'!Q153</f>
        <v>4.3901222766734147</v>
      </c>
      <c r="AM154" s="54">
        <f>'EQ4'!Q153</f>
        <v>0.46256742418647639</v>
      </c>
      <c r="AN154" s="54">
        <f>'EQ5'!Q153</f>
        <v>0.2344614552127833</v>
      </c>
      <c r="AO154" s="52">
        <f>'EQ6'!Q153</f>
        <v>-8.8983362125276938E-2</v>
      </c>
      <c r="AP154" s="54">
        <f>'High Shelif'!Q153</f>
        <v>-3.0001063856379773</v>
      </c>
      <c r="AQ154" s="55">
        <f t="shared" si="2"/>
        <v>8.4914878024224336</v>
      </c>
    </row>
    <row r="155" spans="34:43" x14ac:dyDescent="0.25">
      <c r="AH155" s="47">
        <f>'Low Shelif'!L154</f>
        <v>10471.285480509003</v>
      </c>
      <c r="AI155" s="54">
        <f>'Low Shelif'!Q154</f>
        <v>4.7088442077469284E-5</v>
      </c>
      <c r="AJ155" s="54">
        <f>'EQ1'!Q154</f>
        <v>0.51715570936615141</v>
      </c>
      <c r="AK155" s="54">
        <f>'EQ2'!Q154</f>
        <v>5.6753400021944644</v>
      </c>
      <c r="AL155" s="54">
        <f>'EQ3'!Q154</f>
        <v>4.170393472251785</v>
      </c>
      <c r="AM155" s="54">
        <f>'EQ4'!Q154</f>
        <v>0.39913403144120352</v>
      </c>
      <c r="AN155" s="54">
        <f>'EQ5'!Q154</f>
        <v>0.20653794439785353</v>
      </c>
      <c r="AO155" s="52">
        <f>'EQ6'!Q154</f>
        <v>-7.6646103552191536E-2</v>
      </c>
      <c r="AP155" s="54">
        <f>'High Shelif'!Q154</f>
        <v>-3.0000937197739184</v>
      </c>
      <c r="AQ155" s="55">
        <f t="shared" si="2"/>
        <v>7.8918684247674253</v>
      </c>
    </row>
    <row r="156" spans="34:43" x14ac:dyDescent="0.25">
      <c r="AH156" s="47">
        <f>'Low Shelif'!L155</f>
        <v>10964.781961431856</v>
      </c>
      <c r="AI156" s="54">
        <f>'Low Shelif'!Q155</f>
        <v>4.1305784492148405E-5</v>
      </c>
      <c r="AJ156" s="54">
        <f>'EQ1'!Q155</f>
        <v>0.46236795403778264</v>
      </c>
      <c r="AK156" s="54">
        <f>'EQ2'!Q155</f>
        <v>5.4169978819472577</v>
      </c>
      <c r="AL156" s="54">
        <f>'EQ3'!Q155</f>
        <v>3.9402186726076716</v>
      </c>
      <c r="AM156" s="54">
        <f>'EQ4'!Q155</f>
        <v>0.34353869513811153</v>
      </c>
      <c r="AN156" s="54">
        <f>'EQ5'!Q155</f>
        <v>0.18108331394787575</v>
      </c>
      <c r="AO156" s="52">
        <f>'EQ6'!Q155</f>
        <v>-6.5866943548094525E-2</v>
      </c>
      <c r="AP156" s="54">
        <f>'High Shelif'!Q155</f>
        <v>-3.0000822082040561</v>
      </c>
      <c r="AQ156" s="55">
        <f t="shared" si="2"/>
        <v>7.2782986717110401</v>
      </c>
    </row>
    <row r="157" spans="34:43" x14ac:dyDescent="0.25">
      <c r="AH157" s="47">
        <f>'Low Shelif'!L156</f>
        <v>11481.536214968832</v>
      </c>
      <c r="AI157" s="54">
        <f>'Low Shelif'!Q156</f>
        <v>3.6054117684366569E-5</v>
      </c>
      <c r="AJ157" s="54">
        <f>'EQ1'!Q156</f>
        <v>0.41076149917141153</v>
      </c>
      <c r="AK157" s="54">
        <f>'EQ2'!Q156</f>
        <v>5.1427576701219424</v>
      </c>
      <c r="AL157" s="54">
        <f>'EQ3'!Q156</f>
        <v>3.6998654260878121</v>
      </c>
      <c r="AM157" s="54">
        <f>'EQ4'!Q156</f>
        <v>0.29471716884530885</v>
      </c>
      <c r="AN157" s="54">
        <f>'EQ5'!Q156</f>
        <v>0.15793201467699841</v>
      </c>
      <c r="AO157" s="52">
        <f>'EQ6'!Q156</f>
        <v>-5.6427652062399983E-2</v>
      </c>
      <c r="AP157" s="54">
        <f>'High Shelif'!Q156</f>
        <v>-3.0000717542606479</v>
      </c>
      <c r="AQ157" s="55">
        <f t="shared" si="2"/>
        <v>6.6495704266981095</v>
      </c>
    </row>
    <row r="158" spans="34:43" x14ac:dyDescent="0.25">
      <c r="AH158" s="47">
        <f>'Low Shelif'!L157</f>
        <v>12022.644346174151</v>
      </c>
      <c r="AI158" s="54">
        <f>'Low Shelif'!Q157</f>
        <v>3.1289585463061262E-5</v>
      </c>
      <c r="AJ158" s="54">
        <f>'EQ1'!Q157</f>
        <v>0.36233376136179946</v>
      </c>
      <c r="AK158" s="54">
        <f>'EQ2'!Q157</f>
        <v>4.8522216005808474</v>
      </c>
      <c r="AL158" s="54">
        <f>'EQ3'!Q157</f>
        <v>3.4497499455621456</v>
      </c>
      <c r="AM158" s="54">
        <f>'EQ4'!Q157</f>
        <v>0.25177369620761531</v>
      </c>
      <c r="AN158" s="54">
        <f>'EQ5'!Q157</f>
        <v>0.13692059764537309</v>
      </c>
      <c r="AO158" s="52">
        <f>'EQ6'!Q157</f>
        <v>-4.8145736371801834E-2</v>
      </c>
      <c r="AP158" s="54">
        <f>'High Shelif'!Q157</f>
        <v>-3.0000622704826627</v>
      </c>
      <c r="AQ158" s="55">
        <f t="shared" si="2"/>
        <v>6.004822884088779</v>
      </c>
    </row>
    <row r="159" spans="34:43" x14ac:dyDescent="0.25">
      <c r="AH159" s="47">
        <f>'Low Shelif'!L158</f>
        <v>12589.254117941671</v>
      </c>
      <c r="AI159" s="54">
        <f>'Low Shelif'!Q158</f>
        <v>2.6972599328302764E-5</v>
      </c>
      <c r="AJ159" s="54">
        <f>'EQ1'!Q158</f>
        <v>0.31706570414721003</v>
      </c>
      <c r="AK159" s="54">
        <f>'EQ2'!Q158</f>
        <v>4.5451148522212232</v>
      </c>
      <c r="AL159" s="54">
        <f>'EQ3'!Q158</f>
        <v>3.1904711322262673</v>
      </c>
      <c r="AM159" s="54">
        <f>'EQ4'!Q158</f>
        <v>0.21395338600756275</v>
      </c>
      <c r="AN159" s="54">
        <f>'EQ5'!Q158</f>
        <v>0.11789179576689847</v>
      </c>
      <c r="AO159" s="52">
        <f>'EQ6'!Q158</f>
        <v>-4.0868317676593283E-2</v>
      </c>
      <c r="AP159" s="54">
        <f>'High Shelif'!Q158</f>
        <v>-3.0000536779352287</v>
      </c>
      <c r="AQ159" s="55">
        <f t="shared" si="2"/>
        <v>5.3436018473566662</v>
      </c>
    </row>
    <row r="160" spans="34:43" x14ac:dyDescent="0.25">
      <c r="AH160" s="47">
        <f>'Low Shelif'!L159</f>
        <v>13182.567385564091</v>
      </c>
      <c r="AI160" s="54">
        <f>'Low Shelif'!Q159</f>
        <v>2.3067544207865212E-5</v>
      </c>
      <c r="AJ160" s="54">
        <f>'EQ1'!Q159</f>
        <v>0.2749253595788263</v>
      </c>
      <c r="AK160" s="54">
        <f>'EQ2'!Q159</f>
        <v>4.2213422294148506</v>
      </c>
      <c r="AL160" s="54">
        <f>'EQ3'!Q159</f>
        <v>2.9228538329581317</v>
      </c>
      <c r="AM160" s="54">
        <f>'EQ4'!Q159</f>
        <v>0.18061937489785404</v>
      </c>
      <c r="AN160" s="54">
        <f>'EQ5'!Q159</f>
        <v>0.10069728086098811</v>
      </c>
      <c r="AO160" s="52">
        <f>'EQ6'!Q159</f>
        <v>-3.4467120825657241E-2</v>
      </c>
      <c r="AP160" s="54">
        <f>'High Shelif'!Q159</f>
        <v>-3.0000459056182316</v>
      </c>
      <c r="AQ160" s="55">
        <f t="shared" si="2"/>
        <v>4.6659481188109702</v>
      </c>
    </row>
    <row r="161" spans="34:43" x14ac:dyDescent="0.25">
      <c r="AH161" s="47">
        <f>'Low Shelif'!L160</f>
        <v>13803.842646028841</v>
      </c>
      <c r="AI161" s="54">
        <f>'Low Shelif'!Q160</f>
        <v>1.9542528720694031E-5</v>
      </c>
      <c r="AJ161" s="54">
        <f>'EQ1'!Q160</f>
        <v>0.23587150641848137</v>
      </c>
      <c r="AK161" s="54">
        <f>'EQ2'!Q160</f>
        <v>3.8810697766048072</v>
      </c>
      <c r="AL161" s="54">
        <f>'EQ3'!Q160</f>
        <v>2.6480037829365899</v>
      </c>
      <c r="AM161" s="54">
        <f>'EQ4'!Q160</f>
        <v>0.15123409611357408</v>
      </c>
      <c r="AN161" s="54">
        <f>'EQ5'!Q160</f>
        <v>8.5199470309479802E-2</v>
      </c>
      <c r="AO161" s="52">
        <f>'EQ6'!Q160</f>
        <v>-2.8834402785627752E-2</v>
      </c>
      <c r="AP161" s="54">
        <f>'High Shelif'!Q160</f>
        <v>-3.0000388899644417</v>
      </c>
      <c r="AQ161" s="55">
        <f t="shared" si="2"/>
        <v>3.9725248821615837</v>
      </c>
    </row>
    <row r="162" spans="34:43" x14ac:dyDescent="0.25">
      <c r="AH162" s="47">
        <f>'Low Shelif'!L161</f>
        <v>14454.397707459291</v>
      </c>
      <c r="AI162" s="54">
        <f>'Low Shelif'!Q161</f>
        <v>1.6369181547807687E-5</v>
      </c>
      <c r="AJ162" s="54">
        <f>'EQ1'!Q161</f>
        <v>0.19985749571944306</v>
      </c>
      <c r="AK162" s="54">
        <f>'EQ2'!Q161</f>
        <v>3.5248419239710933</v>
      </c>
      <c r="AL162" s="54">
        <f>'EQ3'!Q161</f>
        <v>2.367376989382342</v>
      </c>
      <c r="AM162" s="54">
        <f>'EQ4'!Q161</f>
        <v>0.12534403116315057</v>
      </c>
      <c r="AN162" s="54">
        <f>'EQ5'!Q161</f>
        <v>7.1272682990984423E-2</v>
      </c>
      <c r="AO162" s="52">
        <f>'EQ6'!Q161</f>
        <v>-2.3879664851995275E-2</v>
      </c>
      <c r="AP162" s="54">
        <f>'High Shelif'!Q161</f>
        <v>-3.0000325744302714</v>
      </c>
      <c r="AQ162" s="55">
        <f t="shared" si="2"/>
        <v>3.2647972531262939</v>
      </c>
    </row>
    <row r="163" spans="34:43" x14ac:dyDescent="0.25">
      <c r="AH163" s="47">
        <f>'Low Shelif'!L162</f>
        <v>15135.612484362096</v>
      </c>
      <c r="AI163" s="54">
        <f>'Low Shelif'!Q162</f>
        <v>1.3522497336729786E-5</v>
      </c>
      <c r="AJ163" s="54">
        <f>'EQ1'!Q162</f>
        <v>0.16683524652667564</v>
      </c>
      <c r="AK163" s="54">
        <f>'EQ2'!Q162</f>
        <v>3.1537485320836787</v>
      </c>
      <c r="AL163" s="54">
        <f>'EQ3'!Q162</f>
        <v>2.0828663888170071</v>
      </c>
      <c r="AM163" s="54">
        <f>'EQ4'!Q162</f>
        <v>0.10256741170018002</v>
      </c>
      <c r="AN163" s="54">
        <f>'EQ5'!Q162</f>
        <v>5.8803884548669597E-2</v>
      </c>
      <c r="AO163" s="52">
        <f>'EQ6'!Q162</f>
        <v>-1.9527018449776268E-2</v>
      </c>
      <c r="AP163" s="54">
        <f>'High Shelif'!Q162</f>
        <v>-3.0000269091857703</v>
      </c>
      <c r="AQ163" s="55">
        <f t="shared" si="2"/>
        <v>2.5452810585380021</v>
      </c>
    </row>
    <row r="164" spans="34:43" x14ac:dyDescent="0.25">
      <c r="AH164" s="47">
        <f>'Low Shelif'!L163</f>
        <v>15848.931924611146</v>
      </c>
      <c r="AI164" s="54">
        <f>'Low Shelif'!Q163</f>
        <v>1.0980737875938695E-5</v>
      </c>
      <c r="AJ164" s="54">
        <f>'EQ1'!Q163</f>
        <v>0.1367594734742151</v>
      </c>
      <c r="AK164" s="54">
        <f>'EQ2'!Q163</f>
        <v>2.7696605085892836</v>
      </c>
      <c r="AL164" s="54">
        <f>'EQ3'!Q163</f>
        <v>1.7969081990684668</v>
      </c>
      <c r="AM164" s="54">
        <f>'EQ4'!Q163</f>
        <v>8.2584440079575883E-2</v>
      </c>
      <c r="AN164" s="54">
        <f>'EQ5'!Q163</f>
        <v>4.7693218013868138E-2</v>
      </c>
      <c r="AO164" s="52">
        <f>'EQ6'!Q163</f>
        <v>-1.5713100166452675E-2</v>
      </c>
      <c r="AP164" s="54">
        <f>'High Shelif'!Q163</f>
        <v>-3.0000218509151995</v>
      </c>
      <c r="AQ164" s="55">
        <f t="shared" si="2"/>
        <v>1.8178818688816336</v>
      </c>
    </row>
    <row r="165" spans="34:43" x14ac:dyDescent="0.25">
      <c r="AH165" s="47">
        <f>'Low Shelif'!L164</f>
        <v>16595.869074375616</v>
      </c>
      <c r="AI165" s="54">
        <f>'Low Shelif'!Q164</f>
        <v>8.7253976257787982E-6</v>
      </c>
      <c r="AJ165" s="54">
        <f>'EQ1'!Q164</f>
        <v>0.10959225697850378</v>
      </c>
      <c r="AK165" s="54">
        <f>'EQ2'!Q164</f>
        <v>2.3755564939056599</v>
      </c>
      <c r="AL165" s="54">
        <f>'EQ3'!Q164</f>
        <v>1.5126090644449495</v>
      </c>
      <c r="AM165" s="54">
        <f>'EQ4'!Q164</f>
        <v>6.5129701352587291E-2</v>
      </c>
      <c r="AN165" s="54">
        <f>'EQ5'!Q164</f>
        <v>3.7854487353583058E-2</v>
      </c>
      <c r="AO165" s="52">
        <f>'EQ6'!Q164</f>
        <v>-1.2385456752368304E-2</v>
      </c>
      <c r="AP165" s="54">
        <f>'High Shelif'!Q164</f>
        <v>-3.0000173627460951</v>
      </c>
      <c r="AQ165" s="55">
        <f t="shared" si="2"/>
        <v>1.0883479099344457</v>
      </c>
    </row>
    <row r="166" spans="34:43" x14ac:dyDescent="0.25">
      <c r="AH166" s="47">
        <f>'Low Shelif'!L165</f>
        <v>17378.008287493791</v>
      </c>
      <c r="AI166" s="54">
        <f>'Low Shelif'!Q165</f>
        <v>6.7412473421644454E-6</v>
      </c>
      <c r="AJ166" s="54">
        <f>'EQ1'!Q165</f>
        <v>8.5308130270087754E-2</v>
      </c>
      <c r="AK166" s="54">
        <f>'EQ2'!Q165</f>
        <v>1.9759637971986412</v>
      </c>
      <c r="AL166" s="54">
        <f>'EQ3'!Q165</f>
        <v>1.2338922231117764</v>
      </c>
      <c r="AM166" s="54">
        <f>'EQ4'!Q165</f>
        <v>4.998654608200935E-2</v>
      </c>
      <c r="AN166" s="54">
        <f>'EQ5'!Q165</f>
        <v>2.9215748949795766E-2</v>
      </c>
      <c r="AO166" s="52">
        <f>'EQ6'!Q165</f>
        <v>-9.501345230402556E-3</v>
      </c>
      <c r="AP166" s="54">
        <f>'High Shelif'!Q165</f>
        <v>-3.0000134143341595</v>
      </c>
      <c r="AQ166" s="55">
        <f t="shared" si="2"/>
        <v>0.36485842729509077</v>
      </c>
    </row>
    <row r="167" spans="34:43" x14ac:dyDescent="0.25">
      <c r="AH167" s="47">
        <f>'Low Shelif'!L166</f>
        <v>18197.008586099837</v>
      </c>
      <c r="AI167" s="54">
        <f>'Low Shelif'!Q166</f>
        <v>5.0164763779720867E-6</v>
      </c>
      <c r="AJ167" s="54">
        <f>'EQ1'!Q166</f>
        <v>6.389994333924251E-2</v>
      </c>
      <c r="AK167" s="54">
        <f>'EQ2'!Q166</f>
        <v>1.577528498106249</v>
      </c>
      <c r="AL167" s="54">
        <f>'EQ3'!Q166</f>
        <v>0.96565566566046768</v>
      </c>
      <c r="AM167" s="54">
        <f>'EQ4'!Q166</f>
        <v>3.6983337348914069E-2</v>
      </c>
      <c r="AN167" s="54">
        <f>'EQ5'!Q166</f>
        <v>2.1720170863705798E-2</v>
      </c>
      <c r="AO167" s="52">
        <f>'EQ6'!Q166</f>
        <v>-7.0269181262671235E-3</v>
      </c>
      <c r="AP167" s="54">
        <f>'High Shelif'!Q166</f>
        <v>-3.0000099821448565</v>
      </c>
      <c r="AQ167" s="55">
        <f t="shared" si="2"/>
        <v>-0.34124426847616718</v>
      </c>
    </row>
    <row r="168" spans="34:43" x14ac:dyDescent="0.25">
      <c r="AH168" s="47">
        <f>'Low Shelif'!L167</f>
        <v>19054.607179632505</v>
      </c>
      <c r="AI168" s="54">
        <f>'Low Shelif'!Q167</f>
        <v>3.5429645131621476E-6</v>
      </c>
      <c r="AJ168" s="54">
        <f>'EQ1'!Q167</f>
        <v>4.5385884238044516E-2</v>
      </c>
      <c r="AK168" s="54">
        <f>'EQ2'!Q167</f>
        <v>1.1897014676054987</v>
      </c>
      <c r="AL168" s="54">
        <f>'EQ3'!Q167</f>
        <v>0.71392669682838872</v>
      </c>
      <c r="AM168" s="54">
        <f>'EQ4'!Q167</f>
        <v>2.5991587212665673E-2</v>
      </c>
      <c r="AN168" s="54">
        <f>'EQ5'!Q167</f>
        <v>1.5327345699105238E-2</v>
      </c>
      <c r="AO168" s="52">
        <f>'EQ6'!Q167</f>
        <v>-4.936791376698486E-3</v>
      </c>
      <c r="AP168" s="54">
        <f>'High Shelif'!Q167</f>
        <v>-3.0000070499929796</v>
      </c>
      <c r="AQ168" s="55">
        <f t="shared" si="2"/>
        <v>-1.014607316821462</v>
      </c>
    </row>
    <row r="169" spans="34:43" x14ac:dyDescent="0.25">
      <c r="AH169" s="47">
        <f>'Low Shelif'!L168</f>
        <v>19952.623149688792</v>
      </c>
      <c r="AI169" s="54">
        <f>'Low Shelif'!Q168</f>
        <v>2.3167295648934358E-6</v>
      </c>
      <c r="AJ169" s="54">
        <f>'EQ1'!Q168</f>
        <v>2.9818212699562769E-2</v>
      </c>
      <c r="AK169" s="54">
        <f>'EQ2'!Q168</f>
        <v>0.82546198937392101</v>
      </c>
      <c r="AL169" s="54">
        <f>'EQ3'!Q168</f>
        <v>0.48598494653680901</v>
      </c>
      <c r="AM169" s="54">
        <f>'EQ4'!Q168</f>
        <v>1.6926175770577846E-2</v>
      </c>
      <c r="AN169" s="54">
        <f>'EQ5'!Q168</f>
        <v>1.0015297355615439E-2</v>
      </c>
      <c r="AO169" s="52">
        <f>'EQ6'!Q168</f>
        <v>-3.2140263364980994E-3</v>
      </c>
      <c r="AP169" s="54">
        <f>'High Shelif'!Q168</f>
        <v>-3.0000046099323088</v>
      </c>
      <c r="AQ169" s="55">
        <f t="shared" si="2"/>
        <v>-1.6350096978027562</v>
      </c>
    </row>
    <row r="170" spans="34:43" x14ac:dyDescent="0.25">
      <c r="AH170" s="47">
        <f>'Low Shelif'!L169</f>
        <v>20892.961308540423</v>
      </c>
      <c r="AI170" s="54">
        <f>'Low Shelif'!Q169</f>
        <v>1.3386212430486068E-6</v>
      </c>
      <c r="AJ170" s="54">
        <f>'EQ1'!Q169</f>
        <v>1.7294521504085909E-2</v>
      </c>
      <c r="AK170" s="54">
        <f>'EQ2'!Q169</f>
        <v>0.50188077318946878</v>
      </c>
      <c r="AL170" s="54">
        <f>'EQ3'!Q169</f>
        <v>0.29041054940685973</v>
      </c>
      <c r="AM170" s="54">
        <f>'EQ4'!Q169</f>
        <v>9.748080342918285E-3</v>
      </c>
      <c r="AN170" s="54">
        <f>'EQ5'!Q169</f>
        <v>5.7835185893251881E-3</v>
      </c>
      <c r="AO170" s="52">
        <f>'EQ6'!Q169</f>
        <v>-1.8506034850989369E-3</v>
      </c>
      <c r="AP170" s="54">
        <f>'High Shelif'!Q169</f>
        <v>-3.0000026636354522</v>
      </c>
      <c r="AQ170" s="55">
        <f t="shared" si="2"/>
        <v>-2.1767344854666502</v>
      </c>
    </row>
    <row r="171" spans="34:43" ht="18.600000000000001" thickBot="1" x14ac:dyDescent="0.3">
      <c r="AH171" s="50">
        <f>'Low Shelif'!L170</f>
        <v>21877.61623949555</v>
      </c>
      <c r="AI171" s="58">
        <f>'Low Shelif'!Q170</f>
        <v>6.1537002145287004E-7</v>
      </c>
      <c r="AJ171" s="58">
        <f>'EQ1'!Q170</f>
        <v>7.9727398595558704E-3</v>
      </c>
      <c r="AK171" s="58">
        <f>'EQ2'!Q170</f>
        <v>0.24015236938087192</v>
      </c>
      <c r="AL171" s="54">
        <f>'EQ3'!Q170</f>
        <v>0.13699964634606082</v>
      </c>
      <c r="AM171" s="54">
        <f>'EQ4'!Q170</f>
        <v>4.4703959016249226E-3</v>
      </c>
      <c r="AN171" s="54">
        <f>'EQ5'!Q170</f>
        <v>2.6575395980453502E-3</v>
      </c>
      <c r="AO171" s="52">
        <f>'EQ6'!Q170</f>
        <v>-8.4853418421844797E-4</v>
      </c>
      <c r="AP171" s="58">
        <f>'High Shelif'!Q170</f>
        <v>-3.0000012244803824</v>
      </c>
      <c r="AQ171" s="55">
        <f t="shared" si="2"/>
        <v>-2.6085964522084204</v>
      </c>
    </row>
    <row r="172" spans="34:43" x14ac:dyDescent="0.25">
      <c r="AI172" s="59"/>
      <c r="AJ172" s="59"/>
      <c r="AK172" s="59"/>
      <c r="AL172" s="59"/>
      <c r="AM172" s="59"/>
      <c r="AN172" s="59"/>
      <c r="AO172" s="59"/>
      <c r="AP172" s="59"/>
      <c r="AQ172" s="59"/>
    </row>
    <row r="173" spans="34:43" x14ac:dyDescent="0.25">
      <c r="AI173" s="59"/>
      <c r="AJ173" s="59"/>
      <c r="AK173" s="59"/>
      <c r="AL173" s="59"/>
      <c r="AM173" s="59"/>
      <c r="AN173" s="59"/>
      <c r="AO173" s="59"/>
      <c r="AP173" s="59"/>
      <c r="AQ173" s="59"/>
    </row>
    <row r="174" spans="34:43" x14ac:dyDescent="0.25">
      <c r="AI174" s="59"/>
      <c r="AJ174" s="59"/>
      <c r="AK174" s="59"/>
      <c r="AL174" s="59"/>
      <c r="AM174" s="59"/>
      <c r="AN174" s="59"/>
      <c r="AO174" s="59"/>
      <c r="AP174" s="59"/>
      <c r="AQ174" s="59"/>
    </row>
    <row r="175" spans="34:43" x14ac:dyDescent="0.25">
      <c r="AI175" s="59"/>
      <c r="AJ175" s="59"/>
      <c r="AK175" s="59"/>
      <c r="AL175" s="59"/>
      <c r="AM175" s="59"/>
      <c r="AN175" s="59"/>
      <c r="AO175" s="59"/>
      <c r="AP175" s="59"/>
      <c r="AQ175" s="59"/>
    </row>
    <row r="176" spans="34:43" x14ac:dyDescent="0.25">
      <c r="AI176" s="59"/>
      <c r="AJ176" s="59"/>
      <c r="AK176" s="59"/>
      <c r="AL176" s="59"/>
      <c r="AM176" s="59"/>
      <c r="AN176" s="59"/>
      <c r="AO176" s="59"/>
      <c r="AP176" s="59"/>
      <c r="AQ176" s="59"/>
    </row>
    <row r="177" spans="35:43" x14ac:dyDescent="0.25">
      <c r="AI177" s="59"/>
      <c r="AJ177" s="59"/>
      <c r="AK177" s="59"/>
      <c r="AL177" s="59"/>
      <c r="AM177" s="59"/>
      <c r="AN177" s="59"/>
      <c r="AO177" s="59"/>
      <c r="AP177" s="59"/>
      <c r="AQ177" s="59"/>
    </row>
    <row r="178" spans="35:43" x14ac:dyDescent="0.25">
      <c r="AI178" s="59"/>
      <c r="AJ178" s="59"/>
      <c r="AK178" s="59"/>
      <c r="AL178" s="59"/>
      <c r="AM178" s="59"/>
      <c r="AN178" s="59"/>
      <c r="AO178" s="59"/>
      <c r="AP178" s="59"/>
      <c r="AQ178" s="59"/>
    </row>
    <row r="179" spans="35:43" x14ac:dyDescent="0.25">
      <c r="AI179" s="59"/>
      <c r="AJ179" s="59"/>
      <c r="AK179" s="59"/>
      <c r="AL179" s="59"/>
      <c r="AM179" s="59"/>
      <c r="AN179" s="59"/>
      <c r="AO179" s="59"/>
      <c r="AP179" s="59"/>
      <c r="AQ179" s="59"/>
    </row>
    <row r="180" spans="35:43" x14ac:dyDescent="0.25">
      <c r="AI180" s="59"/>
      <c r="AJ180" s="59"/>
      <c r="AK180" s="59"/>
      <c r="AL180" s="59"/>
      <c r="AM180" s="59"/>
      <c r="AN180" s="59"/>
      <c r="AO180" s="59"/>
      <c r="AP180" s="59"/>
      <c r="AQ180" s="59"/>
    </row>
    <row r="181" spans="35:43" x14ac:dyDescent="0.25">
      <c r="AI181" s="59"/>
      <c r="AJ181" s="59"/>
      <c r="AK181" s="59"/>
      <c r="AL181" s="59"/>
      <c r="AM181" s="59"/>
      <c r="AN181" s="59"/>
      <c r="AO181" s="59"/>
      <c r="AP181" s="59"/>
      <c r="AQ181" s="59"/>
    </row>
    <row r="182" spans="35:43" x14ac:dyDescent="0.25">
      <c r="AI182" s="59"/>
      <c r="AJ182" s="59"/>
      <c r="AK182" s="59"/>
      <c r="AL182" s="59"/>
      <c r="AM182" s="59"/>
      <c r="AN182" s="59"/>
      <c r="AO182" s="59"/>
      <c r="AP182" s="59"/>
      <c r="AQ182" s="59"/>
    </row>
    <row r="183" spans="35:43" x14ac:dyDescent="0.25">
      <c r="AI183" s="59"/>
      <c r="AJ183" s="59"/>
      <c r="AK183" s="59"/>
      <c r="AL183" s="59"/>
      <c r="AM183" s="59"/>
      <c r="AN183" s="59"/>
      <c r="AO183" s="59"/>
      <c r="AP183" s="59"/>
      <c r="AQ183" s="59"/>
    </row>
    <row r="184" spans="35:43" x14ac:dyDescent="0.25">
      <c r="AI184" s="59"/>
      <c r="AJ184" s="59"/>
      <c r="AK184" s="59"/>
      <c r="AL184" s="59"/>
      <c r="AM184" s="59"/>
      <c r="AN184" s="59"/>
      <c r="AO184" s="59"/>
      <c r="AP184" s="59"/>
      <c r="AQ184" s="59"/>
    </row>
    <row r="185" spans="35:43" x14ac:dyDescent="0.25">
      <c r="AI185" s="59"/>
      <c r="AJ185" s="59"/>
      <c r="AK185" s="59"/>
      <c r="AL185" s="59"/>
      <c r="AM185" s="59"/>
      <c r="AN185" s="59"/>
      <c r="AO185" s="59"/>
      <c r="AP185" s="59"/>
      <c r="AQ185" s="59"/>
    </row>
    <row r="186" spans="35:43" x14ac:dyDescent="0.25">
      <c r="AI186" s="59"/>
      <c r="AJ186" s="59"/>
      <c r="AK186" s="59"/>
      <c r="AL186" s="59"/>
      <c r="AM186" s="59"/>
      <c r="AN186" s="59"/>
      <c r="AO186" s="59"/>
      <c r="AP186" s="59"/>
      <c r="AQ186" s="59"/>
    </row>
    <row r="187" spans="35:43" x14ac:dyDescent="0.25">
      <c r="AI187" s="59"/>
      <c r="AJ187" s="59"/>
      <c r="AK187" s="59"/>
      <c r="AL187" s="59"/>
      <c r="AM187" s="59"/>
      <c r="AN187" s="59"/>
      <c r="AO187" s="59"/>
      <c r="AP187" s="59"/>
      <c r="AQ187" s="59"/>
    </row>
    <row r="188" spans="35:43" x14ac:dyDescent="0.25">
      <c r="AI188" s="59"/>
      <c r="AJ188" s="59"/>
      <c r="AK188" s="59"/>
      <c r="AL188" s="59"/>
      <c r="AM188" s="59"/>
      <c r="AN188" s="59"/>
      <c r="AO188" s="59"/>
      <c r="AP188" s="59"/>
      <c r="AQ188" s="59"/>
    </row>
    <row r="189" spans="35:43" x14ac:dyDescent="0.25">
      <c r="AI189" s="59"/>
      <c r="AJ189" s="59"/>
      <c r="AK189" s="59"/>
      <c r="AL189" s="59"/>
      <c r="AM189" s="59"/>
      <c r="AN189" s="59"/>
      <c r="AO189" s="59"/>
      <c r="AP189" s="59"/>
      <c r="AQ189" s="59"/>
    </row>
    <row r="190" spans="35:43" x14ac:dyDescent="0.25">
      <c r="AI190" s="59"/>
      <c r="AJ190" s="59"/>
      <c r="AK190" s="59"/>
      <c r="AL190" s="59"/>
      <c r="AM190" s="59"/>
      <c r="AN190" s="59"/>
      <c r="AO190" s="59"/>
      <c r="AP190" s="59"/>
      <c r="AQ190" s="59"/>
    </row>
    <row r="191" spans="35:43" x14ac:dyDescent="0.25">
      <c r="AI191" s="59"/>
      <c r="AJ191" s="59"/>
      <c r="AK191" s="59"/>
      <c r="AL191" s="59"/>
      <c r="AM191" s="59"/>
      <c r="AN191" s="59"/>
      <c r="AO191" s="59"/>
      <c r="AP191" s="59"/>
      <c r="AQ191" s="59"/>
    </row>
    <row r="192" spans="35:43" x14ac:dyDescent="0.25">
      <c r="AI192" s="59"/>
      <c r="AJ192" s="59"/>
      <c r="AK192" s="59"/>
      <c r="AL192" s="59"/>
      <c r="AM192" s="59"/>
      <c r="AN192" s="59"/>
      <c r="AO192" s="59"/>
      <c r="AP192" s="59"/>
      <c r="AQ192" s="59"/>
    </row>
    <row r="193" spans="35:43" x14ac:dyDescent="0.25">
      <c r="AI193" s="59"/>
      <c r="AJ193" s="59"/>
      <c r="AK193" s="59"/>
      <c r="AL193" s="59"/>
      <c r="AM193" s="59"/>
      <c r="AN193" s="59"/>
      <c r="AO193" s="59"/>
      <c r="AP193" s="59"/>
      <c r="AQ193" s="59"/>
    </row>
    <row r="194" spans="35:43" x14ac:dyDescent="0.25">
      <c r="AI194" s="59"/>
      <c r="AJ194" s="59"/>
      <c r="AK194" s="59"/>
      <c r="AL194" s="59"/>
      <c r="AM194" s="59"/>
      <c r="AN194" s="59"/>
      <c r="AO194" s="59"/>
      <c r="AP194" s="59"/>
      <c r="AQ194" s="59"/>
    </row>
    <row r="195" spans="35:43" x14ac:dyDescent="0.25">
      <c r="AI195" s="59"/>
      <c r="AJ195" s="59"/>
      <c r="AK195" s="59"/>
      <c r="AL195" s="59"/>
      <c r="AM195" s="59"/>
      <c r="AN195" s="59"/>
      <c r="AO195" s="59"/>
      <c r="AP195" s="59"/>
      <c r="AQ195" s="59"/>
    </row>
    <row r="196" spans="35:43" x14ac:dyDescent="0.25">
      <c r="AI196" s="59"/>
      <c r="AJ196" s="59"/>
      <c r="AK196" s="59"/>
      <c r="AL196" s="59"/>
      <c r="AM196" s="59"/>
      <c r="AN196" s="59"/>
      <c r="AO196" s="59"/>
      <c r="AP196" s="59"/>
      <c r="AQ196" s="59"/>
    </row>
    <row r="197" spans="35:43" x14ac:dyDescent="0.25">
      <c r="AI197" s="59"/>
      <c r="AJ197" s="59"/>
      <c r="AK197" s="59"/>
      <c r="AL197" s="59"/>
      <c r="AM197" s="59"/>
      <c r="AN197" s="59"/>
      <c r="AO197" s="59"/>
      <c r="AP197" s="59"/>
      <c r="AQ197" s="59"/>
    </row>
    <row r="198" spans="35:43" x14ac:dyDescent="0.25">
      <c r="AI198" s="59"/>
      <c r="AJ198" s="59"/>
      <c r="AK198" s="59"/>
      <c r="AL198" s="59"/>
      <c r="AM198" s="59"/>
      <c r="AN198" s="59"/>
      <c r="AO198" s="59"/>
      <c r="AP198" s="59"/>
      <c r="AQ198" s="59"/>
    </row>
    <row r="199" spans="35:43" x14ac:dyDescent="0.25">
      <c r="AI199" s="59"/>
      <c r="AJ199" s="59"/>
      <c r="AK199" s="59"/>
      <c r="AL199" s="59"/>
      <c r="AM199" s="59"/>
      <c r="AN199" s="59"/>
      <c r="AO199" s="59"/>
      <c r="AP199" s="59"/>
      <c r="AQ199" s="59"/>
    </row>
    <row r="200" spans="35:43" x14ac:dyDescent="0.25">
      <c r="AI200" s="59"/>
      <c r="AJ200" s="59"/>
      <c r="AK200" s="59"/>
      <c r="AL200" s="59"/>
      <c r="AM200" s="59"/>
      <c r="AN200" s="59"/>
      <c r="AO200" s="59"/>
      <c r="AP200" s="59"/>
      <c r="AQ200" s="59"/>
    </row>
    <row r="201" spans="35:43" x14ac:dyDescent="0.25">
      <c r="AI201" s="59"/>
      <c r="AJ201" s="59"/>
      <c r="AK201" s="59"/>
      <c r="AL201" s="59"/>
      <c r="AM201" s="59"/>
      <c r="AN201" s="59"/>
      <c r="AO201" s="59"/>
      <c r="AP201" s="59"/>
      <c r="AQ201" s="59"/>
    </row>
    <row r="202" spans="35:43" x14ac:dyDescent="0.25">
      <c r="AI202" s="59"/>
      <c r="AJ202" s="59"/>
      <c r="AK202" s="59"/>
      <c r="AL202" s="59"/>
      <c r="AM202" s="59"/>
      <c r="AN202" s="59"/>
      <c r="AO202" s="59"/>
      <c r="AP202" s="59"/>
      <c r="AQ202" s="59"/>
    </row>
    <row r="203" spans="35:43" x14ac:dyDescent="0.25">
      <c r="AI203" s="59"/>
      <c r="AJ203" s="59"/>
      <c r="AK203" s="59"/>
      <c r="AL203" s="59"/>
      <c r="AM203" s="59"/>
      <c r="AN203" s="59"/>
      <c r="AO203" s="59"/>
      <c r="AP203" s="59"/>
      <c r="AQ203" s="59"/>
    </row>
    <row r="204" spans="35:43" x14ac:dyDescent="0.25">
      <c r="AI204" s="59"/>
      <c r="AJ204" s="59"/>
      <c r="AK204" s="59"/>
      <c r="AL204" s="59"/>
      <c r="AM204" s="59"/>
      <c r="AN204" s="59"/>
      <c r="AO204" s="59"/>
      <c r="AP204" s="59"/>
      <c r="AQ204" s="59"/>
    </row>
    <row r="205" spans="35:43" x14ac:dyDescent="0.25">
      <c r="AI205" s="59"/>
      <c r="AJ205" s="59"/>
      <c r="AK205" s="59"/>
      <c r="AL205" s="59"/>
      <c r="AM205" s="59"/>
      <c r="AN205" s="59"/>
      <c r="AO205" s="59"/>
      <c r="AP205" s="59"/>
      <c r="AQ205" s="59"/>
    </row>
    <row r="206" spans="35:43" x14ac:dyDescent="0.25">
      <c r="AI206" s="59"/>
      <c r="AJ206" s="59"/>
      <c r="AK206" s="59"/>
      <c r="AL206" s="59"/>
      <c r="AM206" s="59"/>
      <c r="AN206" s="59"/>
      <c r="AO206" s="59"/>
      <c r="AP206" s="59"/>
    </row>
    <row r="207" spans="35:43" x14ac:dyDescent="0.25">
      <c r="AI207" s="59"/>
      <c r="AJ207" s="59"/>
      <c r="AK207" s="59"/>
      <c r="AL207" s="59"/>
      <c r="AM207" s="59"/>
      <c r="AN207" s="59"/>
      <c r="AO207" s="59"/>
      <c r="AP207" s="59"/>
    </row>
    <row r="208" spans="35:43" x14ac:dyDescent="0.25">
      <c r="AI208" s="59"/>
      <c r="AJ208" s="59"/>
      <c r="AK208" s="59"/>
      <c r="AL208" s="59"/>
      <c r="AM208" s="59"/>
      <c r="AN208" s="59"/>
      <c r="AO208" s="59"/>
      <c r="AP208" s="59"/>
    </row>
    <row r="209" spans="35:42" x14ac:dyDescent="0.25">
      <c r="AI209" s="59"/>
      <c r="AJ209" s="59"/>
      <c r="AK209" s="59"/>
      <c r="AL209" s="59"/>
      <c r="AM209" s="59"/>
      <c r="AN209" s="59"/>
      <c r="AO209" s="59"/>
      <c r="AP209" s="59"/>
    </row>
    <row r="210" spans="35:42" x14ac:dyDescent="0.25">
      <c r="AI210" s="59"/>
      <c r="AJ210" s="59"/>
      <c r="AK210" s="59"/>
      <c r="AL210" s="59"/>
      <c r="AM210" s="59"/>
      <c r="AN210" s="59"/>
      <c r="AO210" s="59"/>
      <c r="AP210" s="59"/>
    </row>
    <row r="211" spans="35:42" x14ac:dyDescent="0.25">
      <c r="AI211" s="59"/>
      <c r="AJ211" s="59"/>
      <c r="AK211" s="59"/>
      <c r="AL211" s="59"/>
      <c r="AM211" s="59"/>
      <c r="AN211" s="59"/>
      <c r="AO211" s="59"/>
      <c r="AP211" s="59"/>
    </row>
    <row r="212" spans="35:42" x14ac:dyDescent="0.25">
      <c r="AI212" s="59"/>
      <c r="AJ212" s="59"/>
      <c r="AK212" s="59"/>
      <c r="AL212" s="59"/>
      <c r="AM212" s="59"/>
      <c r="AN212" s="59"/>
      <c r="AO212" s="59"/>
      <c r="AP212" s="59"/>
    </row>
    <row r="213" spans="35:42" x14ac:dyDescent="0.25">
      <c r="AI213" s="59"/>
      <c r="AJ213" s="59"/>
      <c r="AK213" s="59"/>
      <c r="AL213" s="59"/>
      <c r="AM213" s="59"/>
      <c r="AN213" s="59"/>
      <c r="AO213" s="59"/>
      <c r="AP213" s="59"/>
    </row>
    <row r="214" spans="35:42" x14ac:dyDescent="0.25">
      <c r="AI214" s="59"/>
      <c r="AJ214" s="59"/>
      <c r="AK214" s="59"/>
      <c r="AL214" s="59"/>
      <c r="AM214" s="59"/>
      <c r="AN214" s="59"/>
      <c r="AO214" s="59"/>
      <c r="AP214" s="59"/>
    </row>
    <row r="215" spans="35:42" x14ac:dyDescent="0.25">
      <c r="AI215" s="59"/>
      <c r="AJ215" s="59"/>
      <c r="AK215" s="59"/>
      <c r="AL215" s="59"/>
      <c r="AM215" s="59"/>
      <c r="AN215" s="59"/>
      <c r="AO215" s="59"/>
      <c r="AP215" s="59"/>
    </row>
    <row r="216" spans="35:42" x14ac:dyDescent="0.25">
      <c r="AI216" s="59"/>
      <c r="AJ216" s="59"/>
      <c r="AK216" s="59"/>
      <c r="AL216" s="59"/>
      <c r="AM216" s="59"/>
      <c r="AN216" s="59"/>
      <c r="AO216" s="59"/>
      <c r="AP216" s="59"/>
    </row>
    <row r="217" spans="35:42" x14ac:dyDescent="0.25">
      <c r="AI217" s="59"/>
      <c r="AJ217" s="59"/>
      <c r="AK217" s="59"/>
      <c r="AL217" s="59"/>
      <c r="AM217" s="59"/>
      <c r="AN217" s="59"/>
      <c r="AO217" s="59"/>
      <c r="AP217" s="59"/>
    </row>
    <row r="218" spans="35:42" x14ac:dyDescent="0.25">
      <c r="AI218" s="59"/>
      <c r="AJ218" s="59"/>
      <c r="AK218" s="59"/>
      <c r="AL218" s="59"/>
      <c r="AM218" s="59"/>
      <c r="AN218" s="59"/>
      <c r="AO218" s="59"/>
      <c r="AP218" s="59"/>
    </row>
    <row r="219" spans="35:42" x14ac:dyDescent="0.25">
      <c r="AI219" s="59"/>
      <c r="AJ219" s="59"/>
      <c r="AK219" s="59"/>
      <c r="AL219" s="59"/>
      <c r="AM219" s="59"/>
      <c r="AN219" s="59"/>
      <c r="AO219" s="59"/>
      <c r="AP219" s="59"/>
    </row>
    <row r="220" spans="35:42" x14ac:dyDescent="0.25">
      <c r="AI220" s="59"/>
      <c r="AJ220" s="59"/>
      <c r="AK220" s="59"/>
      <c r="AL220" s="59"/>
      <c r="AM220" s="59"/>
      <c r="AN220" s="59"/>
      <c r="AO220" s="59"/>
      <c r="AP220" s="59"/>
    </row>
    <row r="221" spans="35:42" x14ac:dyDescent="0.25">
      <c r="AI221" s="59"/>
      <c r="AJ221" s="59"/>
      <c r="AK221" s="59"/>
      <c r="AL221" s="59"/>
      <c r="AM221" s="59"/>
      <c r="AN221" s="59"/>
      <c r="AO221" s="59"/>
      <c r="AP221" s="59"/>
    </row>
    <row r="222" spans="35:42" x14ac:dyDescent="0.25">
      <c r="AI222" s="59"/>
      <c r="AJ222" s="59"/>
      <c r="AK222" s="59"/>
      <c r="AL222" s="59"/>
      <c r="AM222" s="59"/>
      <c r="AN222" s="59"/>
      <c r="AO222" s="59"/>
      <c r="AP222" s="59"/>
    </row>
    <row r="223" spans="35:42" x14ac:dyDescent="0.25">
      <c r="AI223" s="59"/>
      <c r="AJ223" s="59"/>
      <c r="AK223" s="59"/>
      <c r="AL223" s="59"/>
      <c r="AM223" s="59"/>
      <c r="AN223" s="59"/>
      <c r="AO223" s="59"/>
      <c r="AP223" s="59"/>
    </row>
    <row r="224" spans="35:42" x14ac:dyDescent="0.25">
      <c r="AI224" s="59"/>
      <c r="AJ224" s="59"/>
      <c r="AK224" s="59"/>
      <c r="AL224" s="59"/>
      <c r="AM224" s="59"/>
      <c r="AN224" s="59"/>
      <c r="AO224" s="59"/>
      <c r="AP224" s="59"/>
    </row>
    <row r="225" spans="35:42" x14ac:dyDescent="0.25">
      <c r="AI225" s="59"/>
      <c r="AJ225" s="59"/>
      <c r="AK225" s="59"/>
      <c r="AL225" s="59"/>
      <c r="AM225" s="59"/>
      <c r="AN225" s="59"/>
      <c r="AO225" s="59"/>
      <c r="AP225" s="59"/>
    </row>
    <row r="226" spans="35:42" x14ac:dyDescent="0.25">
      <c r="AI226" s="59"/>
      <c r="AJ226" s="59"/>
      <c r="AK226" s="59"/>
      <c r="AL226" s="59"/>
      <c r="AM226" s="59"/>
      <c r="AN226" s="59"/>
      <c r="AO226" s="59"/>
      <c r="AP226" s="59"/>
    </row>
    <row r="227" spans="35:42" x14ac:dyDescent="0.25">
      <c r="AI227" s="59"/>
      <c r="AJ227" s="59"/>
      <c r="AK227" s="59"/>
      <c r="AL227" s="59"/>
      <c r="AM227" s="59"/>
      <c r="AN227" s="59"/>
      <c r="AO227" s="59"/>
      <c r="AP227" s="59"/>
    </row>
    <row r="228" spans="35:42" x14ac:dyDescent="0.25">
      <c r="AI228" s="59"/>
      <c r="AJ228" s="59"/>
      <c r="AK228" s="59"/>
      <c r="AL228" s="59"/>
      <c r="AM228" s="59"/>
      <c r="AN228" s="59"/>
      <c r="AO228" s="59"/>
      <c r="AP228" s="59"/>
    </row>
    <row r="229" spans="35:42" x14ac:dyDescent="0.25">
      <c r="AI229" s="59"/>
      <c r="AJ229" s="59"/>
      <c r="AK229" s="59"/>
      <c r="AL229" s="59"/>
      <c r="AM229" s="59"/>
      <c r="AN229" s="59"/>
      <c r="AO229" s="59"/>
      <c r="AP229" s="59"/>
    </row>
    <row r="230" spans="35:42" x14ac:dyDescent="0.25">
      <c r="AI230" s="59"/>
      <c r="AJ230" s="59"/>
      <c r="AK230" s="59"/>
      <c r="AL230" s="59"/>
      <c r="AM230" s="59"/>
      <c r="AN230" s="59"/>
      <c r="AO230" s="59"/>
      <c r="AP230" s="59"/>
    </row>
    <row r="231" spans="35:42" x14ac:dyDescent="0.25">
      <c r="AI231" s="59"/>
      <c r="AJ231" s="59"/>
      <c r="AK231" s="59"/>
      <c r="AL231" s="59"/>
      <c r="AM231" s="59"/>
      <c r="AN231" s="59"/>
      <c r="AO231" s="59"/>
      <c r="AP231" s="59"/>
    </row>
    <row r="232" spans="35:42" x14ac:dyDescent="0.25">
      <c r="AI232" s="59"/>
      <c r="AJ232" s="59"/>
      <c r="AK232" s="59"/>
      <c r="AL232" s="59"/>
      <c r="AM232" s="59"/>
      <c r="AN232" s="59"/>
      <c r="AO232" s="59"/>
      <c r="AP232" s="59"/>
    </row>
    <row r="233" spans="35:42" x14ac:dyDescent="0.25">
      <c r="AI233" s="59"/>
      <c r="AJ233" s="59"/>
      <c r="AK233" s="59"/>
      <c r="AL233" s="59"/>
      <c r="AM233" s="59"/>
      <c r="AN233" s="59"/>
      <c r="AO233" s="59"/>
      <c r="AP233" s="59"/>
    </row>
    <row r="234" spans="35:42" x14ac:dyDescent="0.25">
      <c r="AI234" s="59"/>
      <c r="AJ234" s="59"/>
      <c r="AK234" s="59"/>
      <c r="AL234" s="59"/>
      <c r="AM234" s="59"/>
      <c r="AN234" s="59"/>
      <c r="AO234" s="59"/>
      <c r="AP234" s="59"/>
    </row>
    <row r="235" spans="35:42" x14ac:dyDescent="0.25">
      <c r="AI235" s="59"/>
      <c r="AJ235" s="59"/>
      <c r="AK235" s="59"/>
      <c r="AL235" s="59"/>
      <c r="AM235" s="59"/>
      <c r="AN235" s="59"/>
      <c r="AO235" s="59"/>
      <c r="AP235" s="59"/>
    </row>
    <row r="236" spans="35:42" x14ac:dyDescent="0.25">
      <c r="AI236" s="59"/>
      <c r="AJ236" s="59"/>
      <c r="AK236" s="59"/>
      <c r="AL236" s="59"/>
      <c r="AM236" s="59"/>
      <c r="AN236" s="59"/>
      <c r="AO236" s="59"/>
      <c r="AP236" s="59"/>
    </row>
    <row r="237" spans="35:42" x14ac:dyDescent="0.25">
      <c r="AI237" s="59"/>
      <c r="AJ237" s="59"/>
      <c r="AK237" s="59"/>
      <c r="AL237" s="59"/>
      <c r="AM237" s="59"/>
      <c r="AN237" s="59"/>
      <c r="AO237" s="59"/>
      <c r="AP237" s="59"/>
    </row>
    <row r="238" spans="35:42" x14ac:dyDescent="0.25">
      <c r="AI238" s="59"/>
      <c r="AJ238" s="59"/>
      <c r="AK238" s="59"/>
      <c r="AL238" s="59"/>
      <c r="AM238" s="59"/>
      <c r="AN238" s="59"/>
      <c r="AO238" s="59"/>
      <c r="AP238" s="59"/>
    </row>
    <row r="239" spans="35:42" x14ac:dyDescent="0.25">
      <c r="AI239" s="59"/>
      <c r="AJ239" s="59"/>
      <c r="AK239" s="59"/>
      <c r="AL239" s="59"/>
      <c r="AM239" s="59"/>
      <c r="AN239" s="59"/>
      <c r="AO239" s="59"/>
      <c r="AP239" s="59"/>
    </row>
    <row r="240" spans="35:42" x14ac:dyDescent="0.25">
      <c r="AI240" s="59"/>
      <c r="AJ240" s="59"/>
      <c r="AK240" s="59"/>
      <c r="AL240" s="59"/>
      <c r="AM240" s="59"/>
      <c r="AN240" s="59"/>
      <c r="AO240" s="59"/>
      <c r="AP240" s="59"/>
    </row>
    <row r="241" spans="35:42" x14ac:dyDescent="0.25">
      <c r="AI241" s="59"/>
      <c r="AJ241" s="59"/>
      <c r="AK241" s="59"/>
      <c r="AL241" s="59"/>
      <c r="AM241" s="59"/>
      <c r="AN241" s="59"/>
      <c r="AO241" s="59"/>
      <c r="AP241" s="59"/>
    </row>
    <row r="242" spans="35:42" x14ac:dyDescent="0.25">
      <c r="AI242" s="59"/>
      <c r="AJ242" s="59"/>
      <c r="AK242" s="59"/>
      <c r="AL242" s="59"/>
      <c r="AM242" s="59"/>
      <c r="AN242" s="59"/>
      <c r="AO242" s="59"/>
      <c r="AP242" s="59"/>
    </row>
    <row r="243" spans="35:42" x14ac:dyDescent="0.25">
      <c r="AI243" s="59"/>
      <c r="AJ243" s="59"/>
      <c r="AK243" s="59"/>
      <c r="AL243" s="59"/>
      <c r="AM243" s="59"/>
      <c r="AN243" s="59"/>
      <c r="AO243" s="59"/>
      <c r="AP243" s="59"/>
    </row>
    <row r="244" spans="35:42" x14ac:dyDescent="0.25">
      <c r="AI244" s="59"/>
      <c r="AJ244" s="59"/>
      <c r="AK244" s="59"/>
      <c r="AL244" s="59"/>
      <c r="AM244" s="59"/>
      <c r="AN244" s="59"/>
      <c r="AO244" s="59"/>
      <c r="AP244" s="59"/>
    </row>
    <row r="245" spans="35:42" x14ac:dyDescent="0.25">
      <c r="AI245" s="59"/>
      <c r="AJ245" s="59"/>
      <c r="AK245" s="59"/>
      <c r="AL245" s="59"/>
      <c r="AM245" s="59"/>
      <c r="AN245" s="59"/>
      <c r="AO245" s="59"/>
      <c r="AP245" s="59"/>
    </row>
    <row r="246" spans="35:42" x14ac:dyDescent="0.25">
      <c r="AI246" s="59"/>
      <c r="AJ246" s="59"/>
      <c r="AK246" s="59"/>
      <c r="AL246" s="59"/>
      <c r="AM246" s="59"/>
      <c r="AN246" s="59"/>
      <c r="AO246" s="59"/>
      <c r="AP246" s="59"/>
    </row>
    <row r="247" spans="35:42" x14ac:dyDescent="0.25">
      <c r="AI247" s="59"/>
      <c r="AJ247" s="59"/>
      <c r="AK247" s="59"/>
      <c r="AL247" s="59"/>
      <c r="AM247" s="59"/>
      <c r="AN247" s="59"/>
      <c r="AO247" s="59"/>
      <c r="AP247" s="59"/>
    </row>
    <row r="248" spans="35:42" x14ac:dyDescent="0.25">
      <c r="AI248" s="59"/>
      <c r="AJ248" s="59"/>
      <c r="AK248" s="59"/>
      <c r="AL248" s="59"/>
      <c r="AM248" s="59"/>
      <c r="AN248" s="59"/>
      <c r="AO248" s="59"/>
      <c r="AP248" s="59"/>
    </row>
    <row r="249" spans="35:42" x14ac:dyDescent="0.25">
      <c r="AI249" s="59"/>
      <c r="AJ249" s="59"/>
      <c r="AK249" s="59"/>
      <c r="AL249" s="59"/>
      <c r="AM249" s="59"/>
      <c r="AN249" s="59"/>
      <c r="AO249" s="59"/>
      <c r="AP249" s="59"/>
    </row>
    <row r="250" spans="35:42" x14ac:dyDescent="0.25">
      <c r="AI250" s="59"/>
      <c r="AJ250" s="59"/>
      <c r="AK250" s="59"/>
      <c r="AL250" s="59"/>
      <c r="AM250" s="59"/>
      <c r="AN250" s="59"/>
      <c r="AO250" s="59"/>
      <c r="AP250" s="59"/>
    </row>
    <row r="251" spans="35:42" x14ac:dyDescent="0.25">
      <c r="AI251" s="59"/>
      <c r="AJ251" s="59"/>
      <c r="AK251" s="59"/>
      <c r="AL251" s="59"/>
      <c r="AM251" s="59"/>
      <c r="AN251" s="59"/>
      <c r="AO251" s="59"/>
      <c r="AP251" s="59"/>
    </row>
    <row r="252" spans="35:42" x14ac:dyDescent="0.25">
      <c r="AI252" s="59"/>
      <c r="AJ252" s="59"/>
      <c r="AK252" s="59"/>
      <c r="AL252" s="59"/>
      <c r="AM252" s="59"/>
      <c r="AN252" s="59"/>
      <c r="AO252" s="59"/>
      <c r="AP252" s="59"/>
    </row>
    <row r="253" spans="35:42" x14ac:dyDescent="0.25">
      <c r="AI253" s="59"/>
      <c r="AJ253" s="59"/>
      <c r="AK253" s="59"/>
      <c r="AL253" s="59"/>
      <c r="AM253" s="59"/>
      <c r="AN253" s="59"/>
      <c r="AO253" s="59"/>
      <c r="AP253" s="59"/>
    </row>
    <row r="254" spans="35:42" x14ac:dyDescent="0.25">
      <c r="AI254" s="59"/>
      <c r="AJ254" s="59"/>
      <c r="AK254" s="59"/>
      <c r="AL254" s="59"/>
      <c r="AM254" s="59"/>
      <c r="AN254" s="59"/>
      <c r="AO254" s="59"/>
      <c r="AP254" s="59"/>
    </row>
    <row r="255" spans="35:42" x14ac:dyDescent="0.25">
      <c r="AI255" s="59"/>
      <c r="AJ255" s="59"/>
      <c r="AK255" s="59"/>
      <c r="AL255" s="59"/>
      <c r="AM255" s="59"/>
      <c r="AN255" s="59"/>
      <c r="AO255" s="59"/>
      <c r="AP255" s="59"/>
    </row>
    <row r="256" spans="35:42" x14ac:dyDescent="0.25">
      <c r="AI256" s="59"/>
      <c r="AJ256" s="59"/>
      <c r="AK256" s="59"/>
      <c r="AL256" s="59"/>
      <c r="AM256" s="59"/>
      <c r="AN256" s="59"/>
      <c r="AO256" s="59"/>
      <c r="AP256" s="59"/>
    </row>
    <row r="257" spans="35:42" x14ac:dyDescent="0.25">
      <c r="AI257" s="59"/>
      <c r="AJ257" s="59"/>
      <c r="AK257" s="59"/>
      <c r="AL257" s="59"/>
      <c r="AM257" s="59"/>
      <c r="AN257" s="59"/>
      <c r="AO257" s="59"/>
      <c r="AP257" s="59"/>
    </row>
  </sheetData>
  <mergeCells count="9">
    <mergeCell ref="B2:D2"/>
    <mergeCell ref="F2:H2"/>
    <mergeCell ref="J2:L2"/>
    <mergeCell ref="N2:P2"/>
    <mergeCell ref="AI2:AQ2"/>
    <mergeCell ref="R2:T2"/>
    <mergeCell ref="AD2:AF2"/>
    <mergeCell ref="V2:X2"/>
    <mergeCell ref="Z2:AB2"/>
  </mergeCells>
  <phoneticPr fontId="1"/>
  <pageMargins left="0.7" right="0.7" top="0.75" bottom="0.75" header="0.3" footer="0.3"/>
  <pageSetup paperSize="9" scale="28" fitToHeight="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autoPict="0">
                <anchor moveWithCells="1" sizeWithCells="1">
                  <from>
                    <xdr:col>1</xdr:col>
                    <xdr:colOff>0</xdr:colOff>
                    <xdr:row>6</xdr:row>
                    <xdr:rowOff>228600</xdr:rowOff>
                  </from>
                  <to>
                    <xdr:col>1</xdr:col>
                    <xdr:colOff>662940</xdr:colOff>
                    <xdr:row>11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Spinner 3">
              <controlPr defaultSize="0" autoPict="0">
                <anchor moveWithCells="1" sizeWithCells="1">
                  <from>
                    <xdr:col>1</xdr:col>
                    <xdr:colOff>838200</xdr:colOff>
                    <xdr:row>6</xdr:row>
                    <xdr:rowOff>228600</xdr:rowOff>
                  </from>
                  <to>
                    <xdr:col>2</xdr:col>
                    <xdr:colOff>647700</xdr:colOff>
                    <xdr:row>11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Spinner 4">
              <controlPr defaultSize="0" autoPict="0">
                <anchor moveWithCells="1" sizeWithCells="1">
                  <from>
                    <xdr:col>3</xdr:col>
                    <xdr:colOff>38100</xdr:colOff>
                    <xdr:row>6</xdr:row>
                    <xdr:rowOff>228600</xdr:rowOff>
                  </from>
                  <to>
                    <xdr:col>3</xdr:col>
                    <xdr:colOff>701040</xdr:colOff>
                    <xdr:row>11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7" name="Spinner 21">
              <controlPr defaultSize="0" autoPict="0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5</xdr:col>
                    <xdr:colOff>670560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8" name="Spinner 22">
              <controlPr defaultSize="0" autoPict="0">
                <anchor moveWithCells="1" sizeWithCells="1">
                  <from>
                    <xdr:col>5</xdr:col>
                    <xdr:colOff>838200</xdr:colOff>
                    <xdr:row>7</xdr:row>
                    <xdr:rowOff>0</xdr:rowOff>
                  </from>
                  <to>
                    <xdr:col>6</xdr:col>
                    <xdr:colOff>609600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9" name="Spinner 23">
              <controlPr defaultSize="0" autoPict="0">
                <anchor moveWithCells="1" sizeWithCells="1">
                  <from>
                    <xdr:col>6</xdr:col>
                    <xdr:colOff>822960</xdr:colOff>
                    <xdr:row>7</xdr:row>
                    <xdr:rowOff>0</xdr:rowOff>
                  </from>
                  <to>
                    <xdr:col>7</xdr:col>
                    <xdr:colOff>586740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10" name="Spinner 24">
              <controlPr defaultSize="0" autoPict="0">
                <anchor moveWithCells="1" siz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9</xdr:col>
                    <xdr:colOff>670560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11" name="Spinner 25">
              <controlPr defaultSize="0" autoPict="0">
                <anchor moveWithCells="1" sizeWithCells="1">
                  <from>
                    <xdr:col>9</xdr:col>
                    <xdr:colOff>838200</xdr:colOff>
                    <xdr:row>7</xdr:row>
                    <xdr:rowOff>0</xdr:rowOff>
                  </from>
                  <to>
                    <xdr:col>10</xdr:col>
                    <xdr:colOff>609600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12" name="Spinner 26">
              <controlPr defaultSize="0" autoPict="0">
                <anchor moveWithCells="1" sizeWithCells="1">
                  <from>
                    <xdr:col>10</xdr:col>
                    <xdr:colOff>822960</xdr:colOff>
                    <xdr:row>7</xdr:row>
                    <xdr:rowOff>0</xdr:rowOff>
                  </from>
                  <to>
                    <xdr:col>11</xdr:col>
                    <xdr:colOff>586740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13" name="Spinner 27">
              <controlPr defaultSize="0" autoPict="0">
                <anchor moveWithCells="1" siz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13</xdr:col>
                    <xdr:colOff>670560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14" name="Spinner 28">
              <controlPr defaultSize="0" autoPict="0">
                <anchor moveWithCells="1" sizeWithCells="1">
                  <from>
                    <xdr:col>13</xdr:col>
                    <xdr:colOff>838200</xdr:colOff>
                    <xdr:row>7</xdr:row>
                    <xdr:rowOff>0</xdr:rowOff>
                  </from>
                  <to>
                    <xdr:col>14</xdr:col>
                    <xdr:colOff>609600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15" name="Spinner 29">
              <controlPr defaultSize="0" autoPict="0">
                <anchor moveWithCells="1" sizeWithCells="1">
                  <from>
                    <xdr:col>14</xdr:col>
                    <xdr:colOff>822960</xdr:colOff>
                    <xdr:row>7</xdr:row>
                    <xdr:rowOff>0</xdr:rowOff>
                  </from>
                  <to>
                    <xdr:col>15</xdr:col>
                    <xdr:colOff>586740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16" name="Spinner 30">
              <controlPr defaultSize="0" autoPict="0">
                <anchor moveWithCells="1" sizeWithCells="1">
                  <from>
                    <xdr:col>17</xdr:col>
                    <xdr:colOff>114300</xdr:colOff>
                    <xdr:row>7</xdr:row>
                    <xdr:rowOff>76200</xdr:rowOff>
                  </from>
                  <to>
                    <xdr:col>17</xdr:col>
                    <xdr:colOff>784860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17" name="Spinner 31">
              <controlPr defaultSize="0" autoPict="0">
                <anchor moveWithCells="1" sizeWithCells="1">
                  <from>
                    <xdr:col>18</xdr:col>
                    <xdr:colOff>53340</xdr:colOff>
                    <xdr:row>7</xdr:row>
                    <xdr:rowOff>76200</xdr:rowOff>
                  </from>
                  <to>
                    <xdr:col>18</xdr:col>
                    <xdr:colOff>723900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18" name="Spinner 32">
              <controlPr defaultSize="0" autoPict="0">
                <anchor moveWithCells="1" sizeWithCells="1">
                  <from>
                    <xdr:col>19</xdr:col>
                    <xdr:colOff>38100</xdr:colOff>
                    <xdr:row>7</xdr:row>
                    <xdr:rowOff>76200</xdr:rowOff>
                  </from>
                  <to>
                    <xdr:col>19</xdr:col>
                    <xdr:colOff>701040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19" name="Spinner 39">
              <controlPr defaultSize="0" autoPict="0">
                <anchor moveWithCells="1" sizeWithCells="1">
                  <from>
                    <xdr:col>29</xdr:col>
                    <xdr:colOff>114300</xdr:colOff>
                    <xdr:row>7</xdr:row>
                    <xdr:rowOff>76200</xdr:rowOff>
                  </from>
                  <to>
                    <xdr:col>29</xdr:col>
                    <xdr:colOff>777240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20" name="Spinner 40">
              <controlPr defaultSize="0" autoPict="0">
                <anchor moveWithCells="1" sizeWithCells="1">
                  <from>
                    <xdr:col>30</xdr:col>
                    <xdr:colOff>53340</xdr:colOff>
                    <xdr:row>7</xdr:row>
                    <xdr:rowOff>76200</xdr:rowOff>
                  </from>
                  <to>
                    <xdr:col>30</xdr:col>
                    <xdr:colOff>716280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21" name="Spinner 41">
              <controlPr defaultSize="0" autoPict="0">
                <anchor moveWithCells="1" sizeWithCells="1">
                  <from>
                    <xdr:col>31</xdr:col>
                    <xdr:colOff>30480</xdr:colOff>
                    <xdr:row>7</xdr:row>
                    <xdr:rowOff>76200</xdr:rowOff>
                  </from>
                  <to>
                    <xdr:col>31</xdr:col>
                    <xdr:colOff>693420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22" name="Spinner 42">
              <controlPr defaultSize="0" autoPict="0">
                <anchor moveWithCells="1" sizeWithCells="1">
                  <from>
                    <xdr:col>21</xdr:col>
                    <xdr:colOff>137160</xdr:colOff>
                    <xdr:row>7</xdr:row>
                    <xdr:rowOff>38100</xdr:rowOff>
                  </from>
                  <to>
                    <xdr:col>21</xdr:col>
                    <xdr:colOff>800100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23" name="Spinner 43">
              <controlPr defaultSize="0" autoPict="0">
                <anchor moveWithCells="1" sizeWithCells="1">
                  <from>
                    <xdr:col>22</xdr:col>
                    <xdr:colOff>76200</xdr:colOff>
                    <xdr:row>7</xdr:row>
                    <xdr:rowOff>38100</xdr:rowOff>
                  </from>
                  <to>
                    <xdr:col>22</xdr:col>
                    <xdr:colOff>739140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24" name="Spinner 44">
              <controlPr defaultSize="0" autoPict="0">
                <anchor moveWithCells="1" sizeWithCells="1">
                  <from>
                    <xdr:col>23</xdr:col>
                    <xdr:colOff>53340</xdr:colOff>
                    <xdr:row>7</xdr:row>
                    <xdr:rowOff>38100</xdr:rowOff>
                  </from>
                  <to>
                    <xdr:col>23</xdr:col>
                    <xdr:colOff>723900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25" name="Spinner 45">
              <controlPr defaultSize="0" autoPict="0">
                <anchor moveWithCells="1" sizeWithCells="1">
                  <from>
                    <xdr:col>25</xdr:col>
                    <xdr:colOff>137160</xdr:colOff>
                    <xdr:row>7</xdr:row>
                    <xdr:rowOff>38100</xdr:rowOff>
                  </from>
                  <to>
                    <xdr:col>25</xdr:col>
                    <xdr:colOff>800100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26" name="Spinner 46">
              <controlPr defaultSize="0" autoPict="0">
                <anchor moveWithCells="1" sizeWithCells="1">
                  <from>
                    <xdr:col>26</xdr:col>
                    <xdr:colOff>68580</xdr:colOff>
                    <xdr:row>7</xdr:row>
                    <xdr:rowOff>38100</xdr:rowOff>
                  </from>
                  <to>
                    <xdr:col>26</xdr:col>
                    <xdr:colOff>739140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27" name="Spinner 47">
              <controlPr defaultSize="0" autoPict="0">
                <anchor moveWithCells="1" sizeWithCells="1">
                  <from>
                    <xdr:col>27</xdr:col>
                    <xdr:colOff>45720</xdr:colOff>
                    <xdr:row>7</xdr:row>
                    <xdr:rowOff>38100</xdr:rowOff>
                  </from>
                  <to>
                    <xdr:col>27</xdr:col>
                    <xdr:colOff>716280</xdr:colOff>
                    <xdr:row>11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0"/>
  <sheetViews>
    <sheetView workbookViewId="0">
      <selection activeCell="E16" sqref="E16"/>
    </sheetView>
  </sheetViews>
  <sheetFormatPr defaultColWidth="8.77734375" defaultRowHeight="13.8" x14ac:dyDescent="0.25"/>
  <cols>
    <col min="1" max="1" width="18.6640625" style="2" customWidth="1"/>
    <col min="2" max="2" width="15.33203125" customWidth="1"/>
    <col min="3" max="3" width="71" customWidth="1"/>
    <col min="4" max="4" width="11" style="14" customWidth="1"/>
    <col min="5" max="5" width="20.44140625" customWidth="1"/>
    <col min="6" max="6" width="20.6640625" customWidth="1"/>
    <col min="7" max="7" width="16.44140625" customWidth="1"/>
    <col min="8" max="8" width="18.109375" customWidth="1"/>
    <col min="9" max="9" width="15" customWidth="1"/>
    <col min="10" max="10" width="11.44140625" customWidth="1"/>
    <col min="11" max="11" width="9.44140625" style="1" customWidth="1"/>
    <col min="12" max="12" width="10" style="16" bestFit="1" customWidth="1"/>
    <col min="14" max="14" width="15.6640625" customWidth="1"/>
    <col min="15" max="15" width="15.44140625" customWidth="1"/>
    <col min="16" max="16" width="14.109375" customWidth="1"/>
    <col min="17" max="17" width="18.6640625" style="19" customWidth="1"/>
  </cols>
  <sheetData>
    <row r="1" spans="1:21" s="2" customFormat="1" ht="14.4" thickBot="1" x14ac:dyDescent="0.3">
      <c r="A1" s="86" t="s">
        <v>30</v>
      </c>
      <c r="B1" s="87"/>
      <c r="D1" s="88" t="s">
        <v>43</v>
      </c>
      <c r="E1" s="89"/>
      <c r="F1" s="89"/>
      <c r="G1" s="89"/>
      <c r="H1" s="89"/>
      <c r="I1" s="89"/>
      <c r="J1" s="89"/>
      <c r="K1" s="90" t="s">
        <v>41</v>
      </c>
      <c r="L1" s="91"/>
      <c r="M1" s="92"/>
      <c r="N1" s="90" t="s">
        <v>40</v>
      </c>
      <c r="O1" s="91"/>
      <c r="P1" s="92"/>
      <c r="Q1" s="17" t="s">
        <v>42</v>
      </c>
    </row>
    <row r="2" spans="1:21" s="1" customFormat="1" ht="14.4" thickBot="1" x14ac:dyDescent="0.3">
      <c r="A2" s="4" t="s">
        <v>33</v>
      </c>
      <c r="B2" s="7">
        <v>48000</v>
      </c>
      <c r="D2" s="13" t="s">
        <v>0</v>
      </c>
      <c r="E2" s="12" t="s">
        <v>15</v>
      </c>
      <c r="F2" s="12" t="s">
        <v>19</v>
      </c>
      <c r="G2" s="12" t="s">
        <v>21</v>
      </c>
      <c r="H2" s="12" t="s">
        <v>22</v>
      </c>
      <c r="I2" s="12" t="s">
        <v>23</v>
      </c>
      <c r="J2" s="12" t="s">
        <v>20</v>
      </c>
      <c r="K2" s="12" t="s">
        <v>24</v>
      </c>
      <c r="L2" s="15" t="s">
        <v>37</v>
      </c>
      <c r="M2" s="12" t="s">
        <v>39</v>
      </c>
      <c r="N2" s="12" t="s">
        <v>25</v>
      </c>
      <c r="O2" s="12" t="s">
        <v>26</v>
      </c>
      <c r="P2" s="12" t="s">
        <v>27</v>
      </c>
      <c r="Q2" s="18" t="s">
        <v>44</v>
      </c>
      <c r="R2" s="3"/>
      <c r="S2" s="3"/>
      <c r="T2" s="3"/>
      <c r="U2" s="3"/>
    </row>
    <row r="3" spans="1:21" x14ac:dyDescent="0.25">
      <c r="A3" s="5" t="s">
        <v>36</v>
      </c>
      <c r="B3" s="8">
        <f>NasalEQ!B4</f>
        <v>-3</v>
      </c>
      <c r="D3" s="20">
        <f>B2</f>
        <v>48000</v>
      </c>
      <c r="E3" s="11">
        <f>B32</f>
        <v>5.8878975938063736</v>
      </c>
      <c r="F3" s="11">
        <f>B33</f>
        <v>-7.8505760823331121</v>
      </c>
      <c r="G3" s="11">
        <f>B34</f>
        <v>1.9626785138547818</v>
      </c>
      <c r="H3" s="11">
        <f>B39</f>
        <v>5.8878833761020513</v>
      </c>
      <c r="I3" s="11">
        <f>B40</f>
        <v>-7.8505760697290867</v>
      </c>
      <c r="J3" s="11">
        <f>B41</f>
        <v>1.9626927441631272</v>
      </c>
      <c r="K3" s="10">
        <v>50</v>
      </c>
      <c r="L3" s="21">
        <f>10 ^ (K3/50)</f>
        <v>10</v>
      </c>
      <c r="M3" s="11">
        <f t="shared" ref="M3:M34" si="0" xml:space="preserve"> 2*PI()*L3/D3</f>
        <v>1.308996938995747E-3</v>
      </c>
      <c r="N3" s="11">
        <f t="shared" ref="N3:N34" si="1">E3+F3*COS(M3)+G3*COS(2*M3)</f>
        <v>2.5212718579581406E-8</v>
      </c>
      <c r="O3" s="11">
        <f t="shared" ref="O3:O34" si="2">H3+I3*COS(M3) + J3*COS(2*M3)</f>
        <v>5.0371989024355912E-8</v>
      </c>
      <c r="P3" s="11">
        <f>SQRT(N3/O3)</f>
        <v>0.70748182611952293</v>
      </c>
      <c r="Q3" s="22">
        <f>20*LOG(P3,10)</f>
        <v>-3.0056942374128326</v>
      </c>
    </row>
    <row r="4" spans="1:21" x14ac:dyDescent="0.25">
      <c r="A4" s="5" t="s">
        <v>34</v>
      </c>
      <c r="B4" s="8">
        <f>NasalEQ!D4</f>
        <v>105.56063286183152</v>
      </c>
      <c r="D4" s="23">
        <f t="shared" ref="D4:J4" si="3">D3</f>
        <v>48000</v>
      </c>
      <c r="E4" s="24">
        <f t="shared" si="3"/>
        <v>5.8878975938063736</v>
      </c>
      <c r="F4" s="24">
        <f t="shared" si="3"/>
        <v>-7.8505760823331121</v>
      </c>
      <c r="G4" s="24">
        <f t="shared" si="3"/>
        <v>1.9626785138547818</v>
      </c>
      <c r="H4" s="24">
        <f t="shared" si="3"/>
        <v>5.8878833761020513</v>
      </c>
      <c r="I4" s="24">
        <f t="shared" si="3"/>
        <v>-7.8505760697290867</v>
      </c>
      <c r="J4" s="24">
        <f t="shared" si="3"/>
        <v>1.9626927441631272</v>
      </c>
      <c r="K4" s="25">
        <f>K3+1</f>
        <v>51</v>
      </c>
      <c r="L4" s="26">
        <f t="shared" ref="L4:L67" si="4">10 ^ (K4/50)</f>
        <v>10.471285480509</v>
      </c>
      <c r="M4" s="24">
        <f t="shared" si="0"/>
        <v>1.3706880641336891E-3</v>
      </c>
      <c r="N4" s="24">
        <f t="shared" si="1"/>
        <v>2.5201895903492755E-8</v>
      </c>
      <c r="O4" s="24">
        <f t="shared" si="2"/>
        <v>5.0356461445133505E-8</v>
      </c>
      <c r="P4" s="24">
        <f t="shared" ref="P4:P67" si="5">SQRT(N4/O4)</f>
        <v>0.70743901024362554</v>
      </c>
      <c r="Q4" s="27">
        <f t="shared" ref="Q4:Q67" si="6">20*LOG(P4,10)</f>
        <v>-3.0062199120136408</v>
      </c>
    </row>
    <row r="5" spans="1:21" ht="14.4" thickBot="1" x14ac:dyDescent="0.3">
      <c r="A5" s="6" t="s">
        <v>35</v>
      </c>
      <c r="B5" s="9">
        <f>NasalEQ!C4</f>
        <v>0.8</v>
      </c>
      <c r="D5" s="23">
        <f t="shared" ref="D5:J41" si="7">D4</f>
        <v>48000</v>
      </c>
      <c r="E5" s="24">
        <f t="shared" si="7"/>
        <v>5.8878975938063736</v>
      </c>
      <c r="F5" s="24">
        <f t="shared" si="7"/>
        <v>-7.8505760823331121</v>
      </c>
      <c r="G5" s="24">
        <f t="shared" si="7"/>
        <v>1.9626785138547818</v>
      </c>
      <c r="H5" s="24">
        <f t="shared" si="7"/>
        <v>5.8878833761020513</v>
      </c>
      <c r="I5" s="24">
        <f t="shared" si="7"/>
        <v>-7.8505760697290867</v>
      </c>
      <c r="J5" s="24">
        <f t="shared" si="7"/>
        <v>1.9626927441631272</v>
      </c>
      <c r="K5" s="25">
        <f t="shared" ref="K5:K70" si="8">K4+1</f>
        <v>52</v>
      </c>
      <c r="L5" s="26">
        <f t="shared" si="4"/>
        <v>10.964781961431854</v>
      </c>
      <c r="M5" s="24">
        <f t="shared" si="0"/>
        <v>1.435286602427008E-3</v>
      </c>
      <c r="N5" s="24">
        <f t="shared" si="1"/>
        <v>2.5190092234339545E-8</v>
      </c>
      <c r="O5" s="24">
        <f t="shared" si="2"/>
        <v>5.0339497237317232E-8</v>
      </c>
      <c r="P5" s="24">
        <f t="shared" si="5"/>
        <v>0.7073924853324064</v>
      </c>
      <c r="Q5" s="27">
        <f t="shared" si="6"/>
        <v>-3.006791160597913</v>
      </c>
    </row>
    <row r="6" spans="1:21" x14ac:dyDescent="0.25">
      <c r="A6" s="93"/>
      <c r="B6" s="93"/>
      <c r="D6" s="23">
        <f t="shared" si="7"/>
        <v>48000</v>
      </c>
      <c r="E6" s="24">
        <f t="shared" si="7"/>
        <v>5.8878975938063736</v>
      </c>
      <c r="F6" s="24">
        <f t="shared" si="7"/>
        <v>-7.8505760823331121</v>
      </c>
      <c r="G6" s="24">
        <f t="shared" si="7"/>
        <v>1.9626785138547818</v>
      </c>
      <c r="H6" s="24">
        <f t="shared" si="7"/>
        <v>5.8878833761020513</v>
      </c>
      <c r="I6" s="24">
        <f t="shared" si="7"/>
        <v>-7.8505760697290867</v>
      </c>
      <c r="J6" s="24">
        <f t="shared" si="7"/>
        <v>1.9626927441631272</v>
      </c>
      <c r="K6" s="25">
        <f t="shared" si="8"/>
        <v>53</v>
      </c>
      <c r="L6" s="26">
        <f t="shared" si="4"/>
        <v>11.481536214968834</v>
      </c>
      <c r="M6" s="24">
        <f t="shared" si="0"/>
        <v>1.5029295760363023E-3</v>
      </c>
      <c r="N6" s="24">
        <f t="shared" si="1"/>
        <v>2.517722341721651E-8</v>
      </c>
      <c r="O6" s="24">
        <f t="shared" si="2"/>
        <v>5.0320971167749917E-8</v>
      </c>
      <c r="P6" s="24">
        <f t="shared" si="5"/>
        <v>0.70734194095151814</v>
      </c>
      <c r="Q6" s="27">
        <f t="shared" si="6"/>
        <v>-3.007411804170657</v>
      </c>
    </row>
    <row r="7" spans="1:21" x14ac:dyDescent="0.25">
      <c r="A7" s="2" t="s">
        <v>2</v>
      </c>
      <c r="B7">
        <f xml:space="preserve"> 10^(B3/40)</f>
        <v>0.84139514164519502</v>
      </c>
      <c r="D7" s="23">
        <f t="shared" si="7"/>
        <v>48000</v>
      </c>
      <c r="E7" s="24">
        <f t="shared" si="7"/>
        <v>5.8878975938063736</v>
      </c>
      <c r="F7" s="24">
        <f t="shared" si="7"/>
        <v>-7.8505760823331121</v>
      </c>
      <c r="G7" s="24">
        <f t="shared" si="7"/>
        <v>1.9626785138547818</v>
      </c>
      <c r="H7" s="24">
        <f t="shared" si="7"/>
        <v>5.8878833761020513</v>
      </c>
      <c r="I7" s="24">
        <f t="shared" si="7"/>
        <v>-7.8505760697290867</v>
      </c>
      <c r="J7" s="24">
        <f t="shared" si="7"/>
        <v>1.9626927441631272</v>
      </c>
      <c r="K7" s="25">
        <f t="shared" si="8"/>
        <v>54</v>
      </c>
      <c r="L7" s="26">
        <f t="shared" si="4"/>
        <v>12.022644346174133</v>
      </c>
      <c r="M7" s="24">
        <f t="shared" si="0"/>
        <v>1.5737604647776467E-3</v>
      </c>
      <c r="N7" s="24">
        <f t="shared" si="1"/>
        <v>2.5163201744504704E-8</v>
      </c>
      <c r="O7" s="24">
        <f t="shared" si="2"/>
        <v>5.0300746234910321E-8</v>
      </c>
      <c r="P7" s="24">
        <f t="shared" si="5"/>
        <v>0.70728709765101516</v>
      </c>
      <c r="Q7" s="27">
        <f t="shared" si="6"/>
        <v>-3.0080852851226183</v>
      </c>
    </row>
    <row r="8" spans="1:21" x14ac:dyDescent="0.25">
      <c r="A8" s="2" t="s">
        <v>1</v>
      </c>
      <c r="B8">
        <f>2*PI()*B4/B2</f>
        <v>1.3817854529459134E-2</v>
      </c>
      <c r="D8" s="23">
        <f t="shared" si="7"/>
        <v>48000</v>
      </c>
      <c r="E8" s="24">
        <f t="shared" si="7"/>
        <v>5.8878975938063736</v>
      </c>
      <c r="F8" s="24">
        <f t="shared" si="7"/>
        <v>-7.8505760823331121</v>
      </c>
      <c r="G8" s="24">
        <f t="shared" si="7"/>
        <v>1.9626785138547818</v>
      </c>
      <c r="H8" s="24">
        <f t="shared" si="7"/>
        <v>5.8878833761020513</v>
      </c>
      <c r="I8" s="24">
        <f t="shared" si="7"/>
        <v>-7.8505760697290867</v>
      </c>
      <c r="J8" s="24">
        <f t="shared" si="7"/>
        <v>1.9626927441631272</v>
      </c>
      <c r="K8" s="25">
        <f t="shared" si="8"/>
        <v>55</v>
      </c>
      <c r="L8" s="26">
        <f t="shared" si="4"/>
        <v>12.58925411794168</v>
      </c>
      <c r="M8" s="24">
        <f t="shared" si="0"/>
        <v>1.6479295104625262E-3</v>
      </c>
      <c r="N8" s="24">
        <f t="shared" si="1"/>
        <v>2.5147935955871503E-8</v>
      </c>
      <c r="O8" s="24">
        <f t="shared" si="2"/>
        <v>5.0278677887760637E-8</v>
      </c>
      <c r="P8" s="24">
        <f t="shared" si="5"/>
        <v>0.70722767708327661</v>
      </c>
      <c r="Q8" s="27">
        <f t="shared" si="6"/>
        <v>-3.008815034296159</v>
      </c>
    </row>
    <row r="9" spans="1:21" x14ac:dyDescent="0.25">
      <c r="D9" s="23">
        <f t="shared" si="7"/>
        <v>48000</v>
      </c>
      <c r="E9" s="24">
        <f t="shared" si="7"/>
        <v>5.8878975938063736</v>
      </c>
      <c r="F9" s="24">
        <f t="shared" si="7"/>
        <v>-7.8505760823331121</v>
      </c>
      <c r="G9" s="24">
        <f t="shared" si="7"/>
        <v>1.9626785138547818</v>
      </c>
      <c r="H9" s="24">
        <f t="shared" si="7"/>
        <v>5.8878833761020513</v>
      </c>
      <c r="I9" s="24">
        <f t="shared" si="7"/>
        <v>-7.8505760697290867</v>
      </c>
      <c r="J9" s="24">
        <f t="shared" si="7"/>
        <v>1.9626927441631272</v>
      </c>
      <c r="K9" s="25">
        <f t="shared" si="8"/>
        <v>56</v>
      </c>
      <c r="L9" s="26">
        <f t="shared" si="4"/>
        <v>13.182567385564075</v>
      </c>
      <c r="M9" s="24">
        <f t="shared" si="0"/>
        <v>1.7255940355808545E-3</v>
      </c>
      <c r="N9" s="24">
        <f t="shared" si="1"/>
        <v>2.5131324576932457E-8</v>
      </c>
      <c r="O9" s="24">
        <f t="shared" si="2"/>
        <v>5.0254608030542158E-8</v>
      </c>
      <c r="P9" s="24">
        <f t="shared" si="5"/>
        <v>0.70716335018213483</v>
      </c>
      <c r="Q9" s="27">
        <f t="shared" si="6"/>
        <v>-3.0096051076969244</v>
      </c>
    </row>
    <row r="10" spans="1:21" x14ac:dyDescent="0.25">
      <c r="A10" s="2" t="s">
        <v>28</v>
      </c>
      <c r="B10">
        <f>SIN(B8)/(2*B5)</f>
        <v>8.6358842620925368E-3</v>
      </c>
      <c r="D10" s="23">
        <f t="shared" ref="D10:J10" si="9">D9</f>
        <v>48000</v>
      </c>
      <c r="E10" s="24">
        <f t="shared" si="9"/>
        <v>5.8878975938063736</v>
      </c>
      <c r="F10" s="24">
        <f t="shared" si="9"/>
        <v>-7.8505760823331121</v>
      </c>
      <c r="G10" s="24">
        <f t="shared" si="9"/>
        <v>1.9626785138547818</v>
      </c>
      <c r="H10" s="24">
        <f t="shared" si="9"/>
        <v>5.8878833761020513</v>
      </c>
      <c r="I10" s="24">
        <f t="shared" si="9"/>
        <v>-7.8505760697290867</v>
      </c>
      <c r="J10" s="24">
        <f t="shared" si="9"/>
        <v>1.9626927441631272</v>
      </c>
      <c r="K10" s="25">
        <f>K9+1</f>
        <v>57</v>
      </c>
      <c r="L10" s="26">
        <f t="shared" si="4"/>
        <v>13.803842646028851</v>
      </c>
      <c r="M10" s="24">
        <f t="shared" si="0"/>
        <v>1.8069187770030721E-3</v>
      </c>
      <c r="N10" s="24">
        <f t="shared" si="1"/>
        <v>2.5113266133303114E-8</v>
      </c>
      <c r="O10" s="24">
        <f t="shared" si="2"/>
        <v>5.0228370795935007E-8</v>
      </c>
      <c r="P10" s="24">
        <f t="shared" si="5"/>
        <v>0.7070938398106692</v>
      </c>
      <c r="Q10" s="27">
        <f t="shared" si="6"/>
        <v>-3.0104589261112968</v>
      </c>
    </row>
    <row r="11" spans="1:21" x14ac:dyDescent="0.25">
      <c r="A11" s="2" t="s">
        <v>45</v>
      </c>
      <c r="B11">
        <f>SQRT(B7)/B5</f>
        <v>1.1465949192372245</v>
      </c>
      <c r="D11" s="23">
        <f t="shared" si="7"/>
        <v>48000</v>
      </c>
      <c r="E11" s="24">
        <f t="shared" si="7"/>
        <v>5.8878975938063736</v>
      </c>
      <c r="F11" s="24">
        <f t="shared" si="7"/>
        <v>-7.8505760823331121</v>
      </c>
      <c r="G11" s="24">
        <f t="shared" si="7"/>
        <v>1.9626785138547818</v>
      </c>
      <c r="H11" s="24">
        <f t="shared" si="7"/>
        <v>5.8878833761020513</v>
      </c>
      <c r="I11" s="24">
        <f t="shared" si="7"/>
        <v>-7.8505760697290867</v>
      </c>
      <c r="J11" s="24">
        <f t="shared" si="7"/>
        <v>1.9626927441631272</v>
      </c>
      <c r="K11" s="25">
        <f t="shared" si="8"/>
        <v>58</v>
      </c>
      <c r="L11" s="26">
        <f t="shared" si="4"/>
        <v>14.454397707459275</v>
      </c>
      <c r="M11" s="24">
        <f t="shared" si="0"/>
        <v>1.8920762354091337E-3</v>
      </c>
      <c r="N11" s="24">
        <f t="shared" si="1"/>
        <v>2.5093651823127061E-8</v>
      </c>
      <c r="O11" s="24">
        <f t="shared" si="2"/>
        <v>5.0199789880522871E-8</v>
      </c>
      <c r="P11" s="24">
        <f t="shared" si="5"/>
        <v>0.7070188360972397</v>
      </c>
      <c r="Q11" s="27">
        <f t="shared" si="6"/>
        <v>-3.0113803151759786</v>
      </c>
    </row>
    <row r="12" spans="1:21" x14ac:dyDescent="0.25">
      <c r="A12" s="85" t="s">
        <v>32</v>
      </c>
      <c r="B12" s="85"/>
      <c r="D12" s="23">
        <f t="shared" si="7"/>
        <v>48000</v>
      </c>
      <c r="E12" s="24">
        <f t="shared" si="7"/>
        <v>5.8878975938063736</v>
      </c>
      <c r="F12" s="24">
        <f t="shared" si="7"/>
        <v>-7.8505760823331121</v>
      </c>
      <c r="G12" s="24">
        <f t="shared" si="7"/>
        <v>1.9626785138547818</v>
      </c>
      <c r="H12" s="24">
        <f t="shared" si="7"/>
        <v>5.8878833761020513</v>
      </c>
      <c r="I12" s="24">
        <f t="shared" si="7"/>
        <v>-7.8505760697290867</v>
      </c>
      <c r="J12" s="24">
        <f t="shared" si="7"/>
        <v>1.9626927441631272</v>
      </c>
      <c r="K12" s="25">
        <f t="shared" si="8"/>
        <v>59</v>
      </c>
      <c r="L12" s="26">
        <f t="shared" si="4"/>
        <v>15.135612484362087</v>
      </c>
      <c r="M12" s="24">
        <f t="shared" si="0"/>
        <v>1.9812470411855786E-3</v>
      </c>
      <c r="N12" s="24">
        <f t="shared" si="1"/>
        <v>2.5072368847744997E-8</v>
      </c>
      <c r="O12" s="24">
        <f t="shared" si="2"/>
        <v>5.0168675214123937E-8</v>
      </c>
      <c r="P12" s="24">
        <f t="shared" si="5"/>
        <v>0.70693806633383327</v>
      </c>
      <c r="Q12" s="27">
        <f t="shared" si="6"/>
        <v>-3.0123726470505892</v>
      </c>
    </row>
    <row r="13" spans="1:21" x14ac:dyDescent="0.25">
      <c r="A13" s="2" t="s">
        <v>3</v>
      </c>
      <c r="B13">
        <f xml:space="preserve"> B7* ( (B7+1)-(B7-1)*COS(B8)+B11*SIN(B8))</f>
        <v>1.696107747949219</v>
      </c>
      <c r="D13" s="23">
        <f t="shared" si="7"/>
        <v>48000</v>
      </c>
      <c r="E13" s="24">
        <f t="shared" si="7"/>
        <v>5.8878975938063736</v>
      </c>
      <c r="F13" s="24">
        <f t="shared" si="7"/>
        <v>-7.8505760823331121</v>
      </c>
      <c r="G13" s="24">
        <f t="shared" si="7"/>
        <v>1.9626785138547818</v>
      </c>
      <c r="H13" s="24">
        <f t="shared" si="7"/>
        <v>5.8878833761020513</v>
      </c>
      <c r="I13" s="24">
        <f t="shared" si="7"/>
        <v>-7.8505760697290867</v>
      </c>
      <c r="J13" s="24">
        <f t="shared" si="7"/>
        <v>1.9626927441631272</v>
      </c>
      <c r="K13" s="25">
        <f t="shared" si="8"/>
        <v>60</v>
      </c>
      <c r="L13" s="26">
        <f t="shared" si="4"/>
        <v>15.848931924611136</v>
      </c>
      <c r="M13" s="24">
        <f t="shared" si="0"/>
        <v>2.0746203375667954E-3</v>
      </c>
      <c r="N13" s="24">
        <f t="shared" si="1"/>
        <v>2.504930085578394E-8</v>
      </c>
      <c r="O13" s="24">
        <f t="shared" si="2"/>
        <v>5.013482695659377E-8</v>
      </c>
      <c r="P13" s="24">
        <f t="shared" si="5"/>
        <v>0.70685127272339121</v>
      </c>
      <c r="Q13" s="27">
        <f t="shared" si="6"/>
        <v>-3.0134391138879169</v>
      </c>
    </row>
    <row r="14" spans="1:21" x14ac:dyDescent="0.25">
      <c r="A14" s="2" t="s">
        <v>4</v>
      </c>
      <c r="B14">
        <f>2*B7*((B7-1)-(B7+1) * COS(B8))</f>
        <v>-3.36528475081573</v>
      </c>
      <c r="D14" s="23">
        <f t="shared" si="7"/>
        <v>48000</v>
      </c>
      <c r="E14" s="24">
        <f t="shared" si="7"/>
        <v>5.8878975938063736</v>
      </c>
      <c r="F14" s="24">
        <f t="shared" si="7"/>
        <v>-7.8505760823331121</v>
      </c>
      <c r="G14" s="24">
        <f t="shared" si="7"/>
        <v>1.9626785138547818</v>
      </c>
      <c r="H14" s="24">
        <f t="shared" si="7"/>
        <v>5.8878833761020513</v>
      </c>
      <c r="I14" s="24">
        <f t="shared" si="7"/>
        <v>-7.8505760697290867</v>
      </c>
      <c r="J14" s="24">
        <f t="shared" si="7"/>
        <v>1.9626927441631272</v>
      </c>
      <c r="K14" s="25">
        <f t="shared" si="8"/>
        <v>61</v>
      </c>
      <c r="L14" s="26">
        <f t="shared" si="4"/>
        <v>16.595869074375614</v>
      </c>
      <c r="M14" s="24">
        <f t="shared" si="0"/>
        <v>2.1723941818331863E-3</v>
      </c>
      <c r="N14" s="24">
        <f t="shared" si="1"/>
        <v>2.5024331939960121E-8</v>
      </c>
      <c r="O14" s="24">
        <f t="shared" si="2"/>
        <v>5.0098036386003741E-8</v>
      </c>
      <c r="P14" s="24">
        <f t="shared" si="5"/>
        <v>0.70675826214144066</v>
      </c>
      <c r="Q14" s="27">
        <f t="shared" si="6"/>
        <v>-3.0145821164373974</v>
      </c>
    </row>
    <row r="15" spans="1:21" x14ac:dyDescent="0.25">
      <c r="A15" s="2" t="s">
        <v>5</v>
      </c>
      <c r="B15">
        <f xml:space="preserve">  B7* ((B7+1)-(B7-1)*COS(B8)-B11*SIN(B8))</f>
        <v>1.6694473391369902</v>
      </c>
      <c r="D15" s="23">
        <f t="shared" si="7"/>
        <v>48000</v>
      </c>
      <c r="E15" s="24">
        <f t="shared" si="7"/>
        <v>5.8878975938063736</v>
      </c>
      <c r="F15" s="24">
        <f t="shared" si="7"/>
        <v>-7.8505760823331121</v>
      </c>
      <c r="G15" s="24">
        <f t="shared" si="7"/>
        <v>1.9626785138547818</v>
      </c>
      <c r="H15" s="24">
        <f t="shared" si="7"/>
        <v>5.8878833761020513</v>
      </c>
      <c r="I15" s="24">
        <f t="shared" si="7"/>
        <v>-7.8505760697290867</v>
      </c>
      <c r="J15" s="24">
        <f t="shared" si="7"/>
        <v>1.9626927441631272</v>
      </c>
      <c r="K15" s="25">
        <f t="shared" si="8"/>
        <v>62</v>
      </c>
      <c r="L15" s="26">
        <f t="shared" si="4"/>
        <v>17.378008287493756</v>
      </c>
      <c r="M15" s="24">
        <f t="shared" si="0"/>
        <v>2.2747759654172051E-3</v>
      </c>
      <c r="N15" s="24">
        <f t="shared" si="1"/>
        <v>2.4997342196186878E-8</v>
      </c>
      <c r="O15" s="24">
        <f t="shared" si="2"/>
        <v>5.005808567659642E-8</v>
      </c>
      <c r="P15" s="24">
        <f t="shared" si="5"/>
        <v>0.70665884473656349</v>
      </c>
      <c r="Q15" s="27">
        <f t="shared" si="6"/>
        <v>-3.0158040184563957</v>
      </c>
    </row>
    <row r="16" spans="1:21" x14ac:dyDescent="0.25">
      <c r="A16" s="2" t="s">
        <v>6</v>
      </c>
      <c r="B16">
        <f xml:space="preserve"> (B7+1)+(B7-1) * COS(B8)+B11*SIN(B8)</f>
        <v>1.6986484021372734</v>
      </c>
      <c r="D16" s="23">
        <f t="shared" si="7"/>
        <v>48000</v>
      </c>
      <c r="E16" s="24">
        <f t="shared" si="7"/>
        <v>5.8878975938063736</v>
      </c>
      <c r="F16" s="24">
        <f t="shared" si="7"/>
        <v>-7.8505760823331121</v>
      </c>
      <c r="G16" s="24">
        <f t="shared" si="7"/>
        <v>1.9626785138547818</v>
      </c>
      <c r="H16" s="24">
        <f t="shared" si="7"/>
        <v>5.8878833761020513</v>
      </c>
      <c r="I16" s="24">
        <f t="shared" si="7"/>
        <v>-7.8505760697290867</v>
      </c>
      <c r="J16" s="24">
        <f t="shared" si="7"/>
        <v>1.9626927441631272</v>
      </c>
      <c r="K16" s="25">
        <f t="shared" si="8"/>
        <v>63</v>
      </c>
      <c r="L16" s="26">
        <f>10 ^ (K16/50)</f>
        <v>18.197008586099841</v>
      </c>
      <c r="M16" s="24">
        <f t="shared" si="0"/>
        <v>2.3819828538084024E-3</v>
      </c>
      <c r="N16" s="24">
        <f t="shared" si="1"/>
        <v>2.4968216827403467E-8</v>
      </c>
      <c r="O16" s="24">
        <f t="shared" si="2"/>
        <v>5.0014749231053202E-8</v>
      </c>
      <c r="P16" s="24">
        <f>SQRT(N16/O16)</f>
        <v>0.70655295285513897</v>
      </c>
      <c r="Q16" s="27">
        <f>20*LOG(P16,10)</f>
        <v>-3.0171056849141893</v>
      </c>
    </row>
    <row r="17" spans="1:17" x14ac:dyDescent="0.25">
      <c r="A17" s="2" t="s">
        <v>7</v>
      </c>
      <c r="B17">
        <f xml:space="preserve"> -2*((B7-1)+(B7+1)*COS(B8))</f>
        <v>-3.3652289888851068</v>
      </c>
      <c r="D17" s="23">
        <f t="shared" si="7"/>
        <v>48000</v>
      </c>
      <c r="E17" s="24">
        <f t="shared" si="7"/>
        <v>5.8878975938063736</v>
      </c>
      <c r="F17" s="24">
        <f t="shared" si="7"/>
        <v>-7.8505760823331121</v>
      </c>
      <c r="G17" s="24">
        <f t="shared" si="7"/>
        <v>1.9626785138547818</v>
      </c>
      <c r="H17" s="24">
        <f t="shared" si="7"/>
        <v>5.8878833761020513</v>
      </c>
      <c r="I17" s="24">
        <f t="shared" si="7"/>
        <v>-7.8505760697290867</v>
      </c>
      <c r="J17" s="24">
        <f t="shared" si="7"/>
        <v>1.9626927441631272</v>
      </c>
      <c r="K17" s="25">
        <f t="shared" si="8"/>
        <v>64</v>
      </c>
      <c r="L17" s="26">
        <f>10 ^ (K17/50)</f>
        <v>19.054607179632477</v>
      </c>
      <c r="M17" s="24">
        <f t="shared" si="0"/>
        <v>2.49424224719053E-3</v>
      </c>
      <c r="N17" s="24">
        <f t="shared" si="1"/>
        <v>2.4936842812905979E-8</v>
      </c>
      <c r="O17" s="24">
        <f t="shared" si="2"/>
        <v>4.9967792126182076E-8</v>
      </c>
      <c r="P17" s="24">
        <f>SQRT(N17/O17)</f>
        <v>0.70644060501326278</v>
      </c>
      <c r="Q17" s="27">
        <f>20*LOG(P17,10)</f>
        <v>-3.0184869239895322</v>
      </c>
    </row>
    <row r="18" spans="1:17" x14ac:dyDescent="0.25">
      <c r="A18" s="2" t="s">
        <v>8</v>
      </c>
      <c r="B18">
        <f>(B7+1)+(B7-1)*COS(B8)-B11*SIN(B8)</f>
        <v>1.6669624468795583</v>
      </c>
      <c r="D18" s="23">
        <f t="shared" si="7"/>
        <v>48000</v>
      </c>
      <c r="E18" s="24">
        <f t="shared" si="7"/>
        <v>5.8878975938063736</v>
      </c>
      <c r="F18" s="24">
        <f t="shared" si="7"/>
        <v>-7.8505760823331121</v>
      </c>
      <c r="G18" s="24">
        <f t="shared" si="7"/>
        <v>1.9626785138547818</v>
      </c>
      <c r="H18" s="24">
        <f t="shared" si="7"/>
        <v>5.8878833761020513</v>
      </c>
      <c r="I18" s="24">
        <f t="shared" si="7"/>
        <v>-7.8505760697290867</v>
      </c>
      <c r="J18" s="24">
        <f t="shared" si="7"/>
        <v>1.9626927441631272</v>
      </c>
      <c r="K18" s="25">
        <f t="shared" si="8"/>
        <v>65</v>
      </c>
      <c r="L18" s="26">
        <f>10 ^ (K18/50)</f>
        <v>19.952623149688804</v>
      </c>
      <c r="M18" s="24">
        <f t="shared" si="0"/>
        <v>2.6117922627878327E-3</v>
      </c>
      <c r="N18" s="24">
        <f t="shared" si="1"/>
        <v>2.4903118456265361E-8</v>
      </c>
      <c r="O18" s="24">
        <f t="shared" si="2"/>
        <v>4.9916980993103266E-8</v>
      </c>
      <c r="P18" s="24">
        <f>SQRT(N18/O18)</f>
        <v>0.70632196437843942</v>
      </c>
      <c r="Q18" s="27">
        <f>20*LOG(P18,10)</f>
        <v>-3.0199457670894478</v>
      </c>
    </row>
    <row r="19" spans="1:17" x14ac:dyDescent="0.25">
      <c r="A19" s="85" t="s">
        <v>29</v>
      </c>
      <c r="B19" s="85"/>
      <c r="D19" s="23">
        <f t="shared" si="7"/>
        <v>48000</v>
      </c>
      <c r="E19" s="24">
        <f t="shared" si="7"/>
        <v>5.8878975938063736</v>
      </c>
      <c r="F19" s="24">
        <f t="shared" si="7"/>
        <v>-7.8505760823331121</v>
      </c>
      <c r="G19" s="24">
        <f t="shared" si="7"/>
        <v>1.9626785138547818</v>
      </c>
      <c r="H19" s="24">
        <f t="shared" si="7"/>
        <v>5.8878833761020513</v>
      </c>
      <c r="I19" s="24">
        <f t="shared" si="7"/>
        <v>-7.8505760697290867</v>
      </c>
      <c r="J19" s="24">
        <f t="shared" si="7"/>
        <v>1.9626927441631272</v>
      </c>
      <c r="K19" s="25">
        <f t="shared" si="8"/>
        <v>66</v>
      </c>
      <c r="L19" s="26">
        <f t="shared" si="4"/>
        <v>20.8929613085404</v>
      </c>
      <c r="M19" s="24">
        <f t="shared" si="0"/>
        <v>2.7348822399435964E-3</v>
      </c>
      <c r="N19" s="24">
        <f t="shared" si="1"/>
        <v>2.4866952941238196E-8</v>
      </c>
      <c r="O19" s="24">
        <f t="shared" si="2"/>
        <v>4.9862081352713972E-8</v>
      </c>
      <c r="P19" s="24">
        <f t="shared" si="5"/>
        <v>0.70619735199218137</v>
      </c>
      <c r="Q19" s="27">
        <f t="shared" si="6"/>
        <v>-3.021478304626934</v>
      </c>
    </row>
    <row r="20" spans="1:17" x14ac:dyDescent="0.25">
      <c r="A20" s="2" t="s">
        <v>3</v>
      </c>
      <c r="B20">
        <f>B13/B16</f>
        <v>0.99850430837549564</v>
      </c>
      <c r="D20" s="23">
        <f t="shared" si="7"/>
        <v>48000</v>
      </c>
      <c r="E20" s="24">
        <f t="shared" si="7"/>
        <v>5.8878975938063736</v>
      </c>
      <c r="F20" s="24">
        <f t="shared" si="7"/>
        <v>-7.8505760823331121</v>
      </c>
      <c r="G20" s="24">
        <f t="shared" si="7"/>
        <v>1.9626785138547818</v>
      </c>
      <c r="H20" s="24">
        <f t="shared" si="7"/>
        <v>5.8878833761020513</v>
      </c>
      <c r="I20" s="24">
        <f t="shared" si="7"/>
        <v>-7.8505760697290867</v>
      </c>
      <c r="J20" s="24">
        <f t="shared" si="7"/>
        <v>1.9626927441631272</v>
      </c>
      <c r="K20" s="25">
        <f t="shared" si="8"/>
        <v>67</v>
      </c>
      <c r="L20" s="26">
        <f t="shared" si="4"/>
        <v>21.877616239495538</v>
      </c>
      <c r="M20" s="24">
        <f t="shared" si="0"/>
        <v>2.8637732690023304E-3</v>
      </c>
      <c r="N20" s="24">
        <f t="shared" si="1"/>
        <v>2.4828275435595515E-8</v>
      </c>
      <c r="O20" s="24">
        <f t="shared" si="2"/>
        <v>4.9802862056580466E-8</v>
      </c>
      <c r="P20" s="24">
        <f t="shared" si="5"/>
        <v>0.70606734566488394</v>
      </c>
      <c r="Q20" s="27">
        <f t="shared" si="6"/>
        <v>-3.0230774674697338</v>
      </c>
    </row>
    <row r="21" spans="1:17" x14ac:dyDescent="0.25">
      <c r="A21" s="2" t="s">
        <v>4</v>
      </c>
      <c r="B21">
        <f>B14/B16</f>
        <v>-1.9811543969790695</v>
      </c>
      <c r="D21" s="23">
        <f t="shared" si="7"/>
        <v>48000</v>
      </c>
      <c r="E21" s="24">
        <f t="shared" si="7"/>
        <v>5.8878975938063736</v>
      </c>
      <c r="F21" s="24">
        <f t="shared" si="7"/>
        <v>-7.8505760823331121</v>
      </c>
      <c r="G21" s="24">
        <f t="shared" si="7"/>
        <v>1.9626785138547818</v>
      </c>
      <c r="H21" s="24">
        <f t="shared" si="7"/>
        <v>5.8878833761020513</v>
      </c>
      <c r="I21" s="24">
        <f t="shared" si="7"/>
        <v>-7.8505760697290867</v>
      </c>
      <c r="J21" s="24">
        <f t="shared" si="7"/>
        <v>1.9626927441631272</v>
      </c>
      <c r="K21" s="25">
        <f t="shared" si="8"/>
        <v>68</v>
      </c>
      <c r="L21" s="26">
        <f t="shared" si="4"/>
        <v>22.908676527677738</v>
      </c>
      <c r="M21" s="24">
        <f t="shared" si="0"/>
        <v>2.9987387451173883E-3</v>
      </c>
      <c r="N21" s="24">
        <f t="shared" si="1"/>
        <v>2.4787040864282517E-8</v>
      </c>
      <c r="O21" s="24">
        <f t="shared" si="2"/>
        <v>4.9739103946677687E-8</v>
      </c>
      <c r="P21" s="24">
        <f t="shared" si="5"/>
        <v>0.70593280269726388</v>
      </c>
      <c r="Q21" s="27">
        <f t="shared" si="6"/>
        <v>-3.0247327440264931</v>
      </c>
    </row>
    <row r="22" spans="1:17" x14ac:dyDescent="0.25">
      <c r="A22" s="2" t="s">
        <v>5</v>
      </c>
      <c r="B22">
        <f>B15/B16</f>
        <v>0.98280923647086593</v>
      </c>
      <c r="D22" s="23">
        <f t="shared" si="7"/>
        <v>48000</v>
      </c>
      <c r="E22" s="24">
        <f t="shared" si="7"/>
        <v>5.8878975938063736</v>
      </c>
      <c r="F22" s="24">
        <f t="shared" si="7"/>
        <v>-7.8505760823331121</v>
      </c>
      <c r="G22" s="24">
        <f t="shared" si="7"/>
        <v>1.9626785138547818</v>
      </c>
      <c r="H22" s="24">
        <f t="shared" si="7"/>
        <v>5.8878833761020513</v>
      </c>
      <c r="I22" s="24">
        <f t="shared" si="7"/>
        <v>-7.8505760697290867</v>
      </c>
      <c r="J22" s="24">
        <f t="shared" si="7"/>
        <v>1.9626927441631272</v>
      </c>
      <c r="K22" s="25">
        <f t="shared" si="8"/>
        <v>69</v>
      </c>
      <c r="L22" s="26">
        <f t="shared" si="4"/>
        <v>23.988329190194907</v>
      </c>
      <c r="M22" s="24">
        <f t="shared" si="0"/>
        <v>3.1400649481587461E-3</v>
      </c>
      <c r="N22" s="24">
        <f t="shared" si="1"/>
        <v>2.4743241677782635E-8</v>
      </c>
      <c r="O22" s="24">
        <f t="shared" si="2"/>
        <v>4.9670606960816599E-8</v>
      </c>
      <c r="P22" s="24">
        <f t="shared" si="5"/>
        <v>0.70579497993489637</v>
      </c>
      <c r="Q22" s="27">
        <f t="shared" si="6"/>
        <v>-3.0264286989011771</v>
      </c>
    </row>
    <row r="23" spans="1:17" x14ac:dyDescent="0.25">
      <c r="A23" s="2" t="s">
        <v>7</v>
      </c>
      <c r="B23">
        <f>B17/B16</f>
        <v>-1.9811215697438671</v>
      </c>
      <c r="D23" s="23">
        <f t="shared" si="7"/>
        <v>48000</v>
      </c>
      <c r="E23" s="24">
        <f t="shared" si="7"/>
        <v>5.8878975938063736</v>
      </c>
      <c r="F23" s="24">
        <f t="shared" si="7"/>
        <v>-7.8505760823331121</v>
      </c>
      <c r="G23" s="24">
        <f t="shared" si="7"/>
        <v>1.9626785138547818</v>
      </c>
      <c r="H23" s="24">
        <f t="shared" si="7"/>
        <v>5.8878833761020513</v>
      </c>
      <c r="I23" s="24">
        <f t="shared" si="7"/>
        <v>-7.8505760697290867</v>
      </c>
      <c r="J23" s="24">
        <f t="shared" si="7"/>
        <v>1.9626927441631272</v>
      </c>
      <c r="K23" s="25">
        <f t="shared" si="8"/>
        <v>70</v>
      </c>
      <c r="L23" s="26">
        <f t="shared" si="4"/>
        <v>25.118864315095799</v>
      </c>
      <c r="M23" s="24">
        <f t="shared" si="0"/>
        <v>3.2880516499509903E-3</v>
      </c>
      <c r="N23" s="24">
        <f t="shared" si="1"/>
        <v>2.4696912737098842E-8</v>
      </c>
      <c r="O23" s="24">
        <f t="shared" si="2"/>
        <v>4.9597198348294569E-8</v>
      </c>
      <c r="P23" s="24">
        <f t="shared" si="5"/>
        <v>0.70565554940980446</v>
      </c>
      <c r="Q23" s="27">
        <f t="shared" si="6"/>
        <v>-3.0281447748555035</v>
      </c>
    </row>
    <row r="24" spans="1:17" x14ac:dyDescent="0.25">
      <c r="A24" s="2" t="s">
        <v>8</v>
      </c>
      <c r="B24">
        <f>B18/B16</f>
        <v>0.98134637208156361</v>
      </c>
      <c r="D24" s="23">
        <f t="shared" si="7"/>
        <v>48000</v>
      </c>
      <c r="E24" s="24">
        <f t="shared" si="7"/>
        <v>5.8878975938063736</v>
      </c>
      <c r="F24" s="24">
        <f t="shared" si="7"/>
        <v>-7.8505760823331121</v>
      </c>
      <c r="G24" s="24">
        <f t="shared" si="7"/>
        <v>1.9626785138547818</v>
      </c>
      <c r="H24" s="24">
        <f t="shared" si="7"/>
        <v>5.8878833761020513</v>
      </c>
      <c r="I24" s="24">
        <f t="shared" si="7"/>
        <v>-7.8505760697290867</v>
      </c>
      <c r="J24" s="24">
        <f t="shared" si="7"/>
        <v>1.9626927441631272</v>
      </c>
      <c r="K24" s="25">
        <f t="shared" si="8"/>
        <v>71</v>
      </c>
      <c r="L24" s="26">
        <f t="shared" si="4"/>
        <v>26.302679918953825</v>
      </c>
      <c r="M24" s="24">
        <f t="shared" si="0"/>
        <v>3.4430127501295462E-3</v>
      </c>
      <c r="N24" s="24">
        <f t="shared" si="1"/>
        <v>2.4648157070927823E-8</v>
      </c>
      <c r="O24" s="24">
        <f t="shared" si="2"/>
        <v>4.951875065550837E-8</v>
      </c>
      <c r="P24" s="24">
        <f t="shared" si="5"/>
        <v>0.70551684410049498</v>
      </c>
      <c r="Q24" s="27">
        <f t="shared" si="6"/>
        <v>-3.0298522615074481</v>
      </c>
    </row>
    <row r="25" spans="1:17" x14ac:dyDescent="0.25">
      <c r="A25" s="85" t="s">
        <v>31</v>
      </c>
      <c r="B25" s="85"/>
      <c r="D25" s="23">
        <f t="shared" si="7"/>
        <v>48000</v>
      </c>
      <c r="E25" s="24">
        <f t="shared" si="7"/>
        <v>5.8878975938063736</v>
      </c>
      <c r="F25" s="24">
        <f t="shared" si="7"/>
        <v>-7.8505760823331121</v>
      </c>
      <c r="G25" s="24">
        <f t="shared" si="7"/>
        <v>1.9626785138547818</v>
      </c>
      <c r="H25" s="24">
        <f t="shared" si="7"/>
        <v>5.8878833761020513</v>
      </c>
      <c r="I25" s="24">
        <f t="shared" si="7"/>
        <v>-7.8505760697290867</v>
      </c>
      <c r="J25" s="24">
        <f t="shared" si="7"/>
        <v>1.9626927441631272</v>
      </c>
      <c r="K25" s="25">
        <f t="shared" si="8"/>
        <v>72</v>
      </c>
      <c r="L25" s="26">
        <f t="shared" si="4"/>
        <v>27.542287033381665</v>
      </c>
      <c r="M25" s="24">
        <f t="shared" si="0"/>
        <v>3.6052769419638859E-3</v>
      </c>
      <c r="N25" s="24">
        <f t="shared" si="1"/>
        <v>2.4597150982685889E-8</v>
      </c>
      <c r="O25" s="24">
        <f t="shared" si="2"/>
        <v>4.9435187721158513E-8</v>
      </c>
      <c r="P25" s="24">
        <f t="shared" si="5"/>
        <v>0.70538189691896225</v>
      </c>
      <c r="Q25" s="27">
        <f t="shared" si="6"/>
        <v>-3.0315138071524439</v>
      </c>
    </row>
    <row r="26" spans="1:17" x14ac:dyDescent="0.25">
      <c r="A26" s="2" t="s">
        <v>9</v>
      </c>
      <c r="B26">
        <f>B20^2</f>
        <v>0.99701085384442689</v>
      </c>
      <c r="D26" s="23">
        <f t="shared" si="7"/>
        <v>48000</v>
      </c>
      <c r="E26" s="24">
        <f t="shared" si="7"/>
        <v>5.8878975938063736</v>
      </c>
      <c r="F26" s="24">
        <f t="shared" si="7"/>
        <v>-7.8505760823331121</v>
      </c>
      <c r="G26" s="24">
        <f t="shared" si="7"/>
        <v>1.9626785138547818</v>
      </c>
      <c r="H26" s="24">
        <f t="shared" si="7"/>
        <v>5.8878833761020513</v>
      </c>
      <c r="I26" s="24">
        <f t="shared" si="7"/>
        <v>-7.8505760697290867</v>
      </c>
      <c r="J26" s="24">
        <f t="shared" si="7"/>
        <v>1.9626927441631272</v>
      </c>
      <c r="K26" s="25">
        <f t="shared" si="8"/>
        <v>73</v>
      </c>
      <c r="L26" s="26">
        <f t="shared" si="4"/>
        <v>28.840315031266066</v>
      </c>
      <c r="M26" s="24">
        <f t="shared" si="0"/>
        <v>3.7751884095600314E-3</v>
      </c>
      <c r="N26" s="24">
        <f t="shared" si="1"/>
        <v>2.454417535879827E-8</v>
      </c>
      <c r="O26" s="24">
        <f t="shared" si="2"/>
        <v>4.9346513986137097E-8</v>
      </c>
      <c r="P26" s="24">
        <f t="shared" si="5"/>
        <v>0.70525469106511396</v>
      </c>
      <c r="Q26" s="27">
        <f t="shared" si="6"/>
        <v>-3.0330803282823346</v>
      </c>
    </row>
    <row r="27" spans="1:17" x14ac:dyDescent="0.25">
      <c r="A27" s="2" t="s">
        <v>10</v>
      </c>
      <c r="B27">
        <f>B21^2</f>
        <v>3.9249727446695002</v>
      </c>
      <c r="D27" s="23">
        <f t="shared" si="7"/>
        <v>48000</v>
      </c>
      <c r="E27" s="24">
        <f t="shared" si="7"/>
        <v>5.8878975938063736</v>
      </c>
      <c r="F27" s="24">
        <f t="shared" si="7"/>
        <v>-7.8505760823331121</v>
      </c>
      <c r="G27" s="24">
        <f t="shared" si="7"/>
        <v>1.9626785138547818</v>
      </c>
      <c r="H27" s="24">
        <f t="shared" si="7"/>
        <v>5.8878833761020513</v>
      </c>
      <c r="I27" s="24">
        <f t="shared" si="7"/>
        <v>-7.8505760697290867</v>
      </c>
      <c r="J27" s="24">
        <f t="shared" si="7"/>
        <v>1.9626927441631272</v>
      </c>
      <c r="K27" s="25">
        <f t="shared" si="8"/>
        <v>74</v>
      </c>
      <c r="L27" s="26">
        <f t="shared" si="4"/>
        <v>30.199517204020164</v>
      </c>
      <c r="M27" s="24">
        <f t="shared" si="0"/>
        <v>3.9531075579211797E-3</v>
      </c>
      <c r="N27" s="24">
        <f t="shared" si="1"/>
        <v>2.448963520862435E-8</v>
      </c>
      <c r="O27" s="24">
        <f t="shared" si="2"/>
        <v>4.9252831590962387E-8</v>
      </c>
      <c r="P27" s="24">
        <f t="shared" si="5"/>
        <v>0.70514033274856003</v>
      </c>
      <c r="Q27" s="27">
        <f t="shared" si="6"/>
        <v>-3.0344888751109718</v>
      </c>
    </row>
    <row r="28" spans="1:17" x14ac:dyDescent="0.25">
      <c r="A28" s="2" t="s">
        <v>11</v>
      </c>
      <c r="B28">
        <f>B22^2</f>
        <v>0.96591399529244648</v>
      </c>
      <c r="D28" s="23">
        <f t="shared" si="7"/>
        <v>48000</v>
      </c>
      <c r="E28" s="24">
        <f t="shared" si="7"/>
        <v>5.8878975938063736</v>
      </c>
      <c r="F28" s="24">
        <f t="shared" si="7"/>
        <v>-7.8505760823331121</v>
      </c>
      <c r="G28" s="24">
        <f t="shared" si="7"/>
        <v>1.9626785138547818</v>
      </c>
      <c r="H28" s="24">
        <f t="shared" si="7"/>
        <v>5.8878833761020513</v>
      </c>
      <c r="I28" s="24">
        <f t="shared" si="7"/>
        <v>-7.8505760697290867</v>
      </c>
      <c r="J28" s="24">
        <f t="shared" si="7"/>
        <v>1.9626927441631272</v>
      </c>
      <c r="K28" s="25">
        <f t="shared" si="8"/>
        <v>75</v>
      </c>
      <c r="L28" s="26">
        <f t="shared" si="4"/>
        <v>31.622776601683803</v>
      </c>
      <c r="M28" s="24">
        <f t="shared" si="0"/>
        <v>4.1394117774150438E-3</v>
      </c>
      <c r="N28" s="24">
        <f t="shared" si="1"/>
        <v>2.4434098078174316E-8</v>
      </c>
      <c r="O28" s="24">
        <f t="shared" si="2"/>
        <v>4.9154376124960208E-8</v>
      </c>
      <c r="P28" s="24">
        <f t="shared" si="5"/>
        <v>0.70504536559213715</v>
      </c>
      <c r="Q28" s="27">
        <f t="shared" si="6"/>
        <v>-3.0356587554212706</v>
      </c>
    </row>
    <row r="29" spans="1:17" x14ac:dyDescent="0.25">
      <c r="A29" s="2" t="s">
        <v>12</v>
      </c>
      <c r="B29">
        <f>B20*B21</f>
        <v>-1.9781912009406579</v>
      </c>
      <c r="D29" s="23">
        <f t="shared" si="7"/>
        <v>48000</v>
      </c>
      <c r="E29" s="24">
        <f t="shared" si="7"/>
        <v>5.8878975938063736</v>
      </c>
      <c r="F29" s="24">
        <f t="shared" si="7"/>
        <v>-7.8505760823331121</v>
      </c>
      <c r="G29" s="24">
        <f t="shared" si="7"/>
        <v>1.9626785138547818</v>
      </c>
      <c r="H29" s="24">
        <f t="shared" si="7"/>
        <v>5.8878833761020513</v>
      </c>
      <c r="I29" s="24">
        <f t="shared" si="7"/>
        <v>-7.8505760697290867</v>
      </c>
      <c r="J29" s="24">
        <f t="shared" si="7"/>
        <v>1.9626927441631272</v>
      </c>
      <c r="K29" s="25">
        <f t="shared" si="8"/>
        <v>76</v>
      </c>
      <c r="L29" s="26">
        <f t="shared" si="4"/>
        <v>33.113112148259127</v>
      </c>
      <c r="M29" s="24">
        <f t="shared" si="0"/>
        <v>4.3344962442694087E-3</v>
      </c>
      <c r="N29" s="24">
        <f t="shared" si="1"/>
        <v>2.4378331797691999E-8</v>
      </c>
      <c r="O29" s="24">
        <f t="shared" si="2"/>
        <v>4.90515505990885E-8</v>
      </c>
      <c r="P29" s="24">
        <f t="shared" si="5"/>
        <v>0.70497809277746171</v>
      </c>
      <c r="Q29" s="27">
        <f t="shared" si="6"/>
        <v>-3.0364875703475587</v>
      </c>
    </row>
    <row r="30" spans="1:17" x14ac:dyDescent="0.25">
      <c r="A30" s="2" t="s">
        <v>13</v>
      </c>
      <c r="B30">
        <f>B21*B22</f>
        <v>-1.9470968402258981</v>
      </c>
      <c r="D30" s="23">
        <f t="shared" si="7"/>
        <v>48000</v>
      </c>
      <c r="E30" s="24">
        <f t="shared" si="7"/>
        <v>5.8878975938063736</v>
      </c>
      <c r="F30" s="24">
        <f t="shared" si="7"/>
        <v>-7.8505760823331121</v>
      </c>
      <c r="G30" s="24">
        <f t="shared" si="7"/>
        <v>1.9626785138547818</v>
      </c>
      <c r="H30" s="24">
        <f t="shared" si="7"/>
        <v>5.8878833761020513</v>
      </c>
      <c r="I30" s="24">
        <f t="shared" si="7"/>
        <v>-7.8505760697290867</v>
      </c>
      <c r="J30" s="24">
        <f t="shared" si="7"/>
        <v>1.9626927441631272</v>
      </c>
      <c r="K30" s="25">
        <f t="shared" si="8"/>
        <v>77</v>
      </c>
      <c r="L30" s="26">
        <f t="shared" si="4"/>
        <v>34.67368504525318</v>
      </c>
      <c r="M30" s="24">
        <f t="shared" si="0"/>
        <v>4.5387747587939025E-3</v>
      </c>
      <c r="N30" s="24">
        <f t="shared" si="1"/>
        <v>2.4323349334665068E-8</v>
      </c>
      <c r="O30" s="24">
        <f t="shared" si="2"/>
        <v>4.89449698548583E-8</v>
      </c>
      <c r="P30" s="24">
        <f t="shared" si="5"/>
        <v>0.70494893041371409</v>
      </c>
      <c r="Q30" s="27">
        <f t="shared" si="6"/>
        <v>-3.0368468812465861</v>
      </c>
    </row>
    <row r="31" spans="1:17" x14ac:dyDescent="0.25">
      <c r="A31" s="2" t="s">
        <v>14</v>
      </c>
      <c r="B31">
        <f>B20*B22</f>
        <v>0.98133925692739088</v>
      </c>
      <c r="D31" s="23">
        <f t="shared" si="7"/>
        <v>48000</v>
      </c>
      <c r="E31" s="24">
        <f t="shared" si="7"/>
        <v>5.8878975938063736</v>
      </c>
      <c r="F31" s="24">
        <f t="shared" si="7"/>
        <v>-7.8505760823331121</v>
      </c>
      <c r="G31" s="24">
        <f t="shared" si="7"/>
        <v>1.9626785138547818</v>
      </c>
      <c r="H31" s="24">
        <f t="shared" si="7"/>
        <v>5.8878833761020513</v>
      </c>
      <c r="I31" s="24">
        <f t="shared" si="7"/>
        <v>-7.8505760697290867</v>
      </c>
      <c r="J31" s="24">
        <f t="shared" si="7"/>
        <v>1.9626927441631272</v>
      </c>
      <c r="K31" s="25">
        <f t="shared" si="8"/>
        <v>78</v>
      </c>
      <c r="L31" s="26">
        <f t="shared" si="4"/>
        <v>36.307805477010156</v>
      </c>
      <c r="M31" s="24">
        <f t="shared" si="0"/>
        <v>4.7526806231059319E-3</v>
      </c>
      <c r="N31" s="24">
        <f t="shared" si="1"/>
        <v>2.427047385289427E-8</v>
      </c>
      <c r="O31" s="24">
        <f t="shared" si="2"/>
        <v>4.8835517629797209E-8</v>
      </c>
      <c r="P31" s="24">
        <f t="shared" si="5"/>
        <v>0.70497096436276641</v>
      </c>
      <c r="Q31" s="27">
        <f t="shared" si="6"/>
        <v>-3.0365753985184059</v>
      </c>
    </row>
    <row r="32" spans="1:17" x14ac:dyDescent="0.25">
      <c r="A32" s="2" t="s">
        <v>15</v>
      </c>
      <c r="B32">
        <f>B26+B27+B28</f>
        <v>5.8878975938063736</v>
      </c>
      <c r="D32" s="23">
        <f t="shared" si="7"/>
        <v>48000</v>
      </c>
      <c r="E32" s="24">
        <f t="shared" si="7"/>
        <v>5.8878975938063736</v>
      </c>
      <c r="F32" s="24">
        <f t="shared" si="7"/>
        <v>-7.8505760823331121</v>
      </c>
      <c r="G32" s="24">
        <f t="shared" si="7"/>
        <v>1.9626785138547818</v>
      </c>
      <c r="H32" s="24">
        <f t="shared" si="7"/>
        <v>5.8878833761020513</v>
      </c>
      <c r="I32" s="24">
        <f t="shared" si="7"/>
        <v>-7.8505760697290867</v>
      </c>
      <c r="J32" s="24">
        <f t="shared" si="7"/>
        <v>1.9626927441631272</v>
      </c>
      <c r="K32" s="25">
        <f t="shared" si="8"/>
        <v>79</v>
      </c>
      <c r="L32" s="26">
        <f t="shared" si="4"/>
        <v>38.018939632056139</v>
      </c>
      <c r="M32" s="24">
        <f t="shared" si="0"/>
        <v>4.9766675602225582E-3</v>
      </c>
      <c r="N32" s="24">
        <f t="shared" si="1"/>
        <v>2.4221407768365566E-8</v>
      </c>
      <c r="O32" s="24">
        <f t="shared" si="2"/>
        <v>4.8724415613321526E-8</v>
      </c>
      <c r="P32" s="24">
        <f t="shared" si="5"/>
        <v>0.70506047792865467</v>
      </c>
      <c r="Q32" s="27">
        <f t="shared" si="6"/>
        <v>-3.0354725792022692</v>
      </c>
    </row>
    <row r="33" spans="1:17" x14ac:dyDescent="0.25">
      <c r="A33" s="2" t="s">
        <v>19</v>
      </c>
      <c r="B33">
        <f>2*(B29+B30)</f>
        <v>-7.8505760823331121</v>
      </c>
      <c r="D33" s="23">
        <f t="shared" si="7"/>
        <v>48000</v>
      </c>
      <c r="E33" s="24">
        <f t="shared" si="7"/>
        <v>5.8878975938063736</v>
      </c>
      <c r="F33" s="24">
        <f t="shared" si="7"/>
        <v>-7.8505760823331121</v>
      </c>
      <c r="G33" s="24">
        <f t="shared" si="7"/>
        <v>1.9626785138547818</v>
      </c>
      <c r="H33" s="24">
        <f t="shared" si="7"/>
        <v>5.8878833761020513</v>
      </c>
      <c r="I33" s="24">
        <f t="shared" si="7"/>
        <v>-7.8505760697290867</v>
      </c>
      <c r="J33" s="24">
        <f t="shared" si="7"/>
        <v>1.9626927441631272</v>
      </c>
      <c r="K33" s="25">
        <f t="shared" si="8"/>
        <v>80</v>
      </c>
      <c r="L33" s="26">
        <f t="shared" si="4"/>
        <v>39.810717055349755</v>
      </c>
      <c r="M33" s="24">
        <f t="shared" si="0"/>
        <v>5.2112106764678617E-3</v>
      </c>
      <c r="N33" s="24">
        <f t="shared" si="1"/>
        <v>2.4178320456869073E-8</v>
      </c>
      <c r="O33" s="24">
        <f t="shared" si="2"/>
        <v>4.8613308489819929E-8</v>
      </c>
      <c r="P33" s="24">
        <f t="shared" si="5"/>
        <v>0.70523762660364575</v>
      </c>
      <c r="Q33" s="27">
        <f t="shared" si="6"/>
        <v>-3.0332904960758009</v>
      </c>
    </row>
    <row r="34" spans="1:17" x14ac:dyDescent="0.25">
      <c r="A34" s="2" t="s">
        <v>21</v>
      </c>
      <c r="B34">
        <f>B31*2</f>
        <v>1.9626785138547818</v>
      </c>
      <c r="D34" s="23">
        <f t="shared" si="7"/>
        <v>48000</v>
      </c>
      <c r="E34" s="24">
        <f t="shared" si="7"/>
        <v>5.8878975938063736</v>
      </c>
      <c r="F34" s="24">
        <f t="shared" si="7"/>
        <v>-7.8505760823331121</v>
      </c>
      <c r="G34" s="24">
        <f t="shared" si="7"/>
        <v>1.9626785138547818</v>
      </c>
      <c r="H34" s="24">
        <f t="shared" si="7"/>
        <v>5.8878833761020513</v>
      </c>
      <c r="I34" s="24">
        <f t="shared" si="7"/>
        <v>-7.8505760697290867</v>
      </c>
      <c r="J34" s="24">
        <f t="shared" si="7"/>
        <v>1.9626927441631272</v>
      </c>
      <c r="K34" s="25">
        <f t="shared" si="8"/>
        <v>81</v>
      </c>
      <c r="L34" s="26">
        <f t="shared" si="4"/>
        <v>41.686938347033561</v>
      </c>
      <c r="M34" s="24">
        <f t="shared" si="0"/>
        <v>5.4568074692371363E-3</v>
      </c>
      <c r="N34" s="24">
        <f t="shared" si="1"/>
        <v>2.414395883221232E-8</v>
      </c>
      <c r="O34" s="24">
        <f t="shared" si="2"/>
        <v>4.8504362970547277E-8</v>
      </c>
      <c r="P34" s="24">
        <f t="shared" si="5"/>
        <v>0.70552732463430057</v>
      </c>
      <c r="Q34" s="27">
        <f t="shared" si="6"/>
        <v>-3.0297232325769552</v>
      </c>
    </row>
    <row r="35" spans="1:17" x14ac:dyDescent="0.25">
      <c r="A35" s="85" t="s">
        <v>31</v>
      </c>
      <c r="B35" s="85"/>
      <c r="D35" s="23">
        <f t="shared" si="7"/>
        <v>48000</v>
      </c>
      <c r="E35" s="24">
        <f t="shared" si="7"/>
        <v>5.8878975938063736</v>
      </c>
      <c r="F35" s="24">
        <f t="shared" si="7"/>
        <v>-7.8505760823331121</v>
      </c>
      <c r="G35" s="24">
        <f t="shared" si="7"/>
        <v>1.9626785138547818</v>
      </c>
      <c r="H35" s="24">
        <f t="shared" si="7"/>
        <v>5.8878833761020513</v>
      </c>
      <c r="I35" s="24">
        <f t="shared" si="7"/>
        <v>-7.8505760697290867</v>
      </c>
      <c r="J35" s="24">
        <f t="shared" si="7"/>
        <v>1.9626927441631272</v>
      </c>
      <c r="K35" s="25">
        <f t="shared" si="8"/>
        <v>82</v>
      </c>
      <c r="L35" s="26">
        <f t="shared" si="4"/>
        <v>43.651583224016612</v>
      </c>
      <c r="M35" s="24">
        <f t="shared" ref="M35:M66" si="10" xml:space="preserve"> 2*PI()*L35/D35</f>
        <v>5.7139788822555852E-3</v>
      </c>
      <c r="N35" s="24">
        <f t="shared" ref="N35:N66" si="11">E35+F35*COS(M35)+G35*COS(2*M35)</f>
        <v>2.4121764807816248E-8</v>
      </c>
      <c r="O35" s="24">
        <f t="shared" ref="O35:O66" si="12">H35+I35*COS(M35) + J35*COS(2*M35)</f>
        <v>4.840039191655876E-8</v>
      </c>
      <c r="P35" s="24">
        <f t="shared" si="5"/>
        <v>0.70596000935342029</v>
      </c>
      <c r="Q35" s="27">
        <f t="shared" si="6"/>
        <v>-3.0243979962173002</v>
      </c>
    </row>
    <row r="36" spans="1:17" x14ac:dyDescent="0.25">
      <c r="A36" s="2" t="s">
        <v>16</v>
      </c>
      <c r="B36">
        <f>B23^2</f>
        <v>3.9248426741044042</v>
      </c>
      <c r="D36" s="23">
        <f t="shared" si="7"/>
        <v>48000</v>
      </c>
      <c r="E36" s="24">
        <f t="shared" si="7"/>
        <v>5.8878975938063736</v>
      </c>
      <c r="F36" s="24">
        <f t="shared" si="7"/>
        <v>-7.8505760823331121</v>
      </c>
      <c r="G36" s="24">
        <f t="shared" si="7"/>
        <v>1.9626785138547818</v>
      </c>
      <c r="H36" s="24">
        <f t="shared" si="7"/>
        <v>5.8878833761020513</v>
      </c>
      <c r="I36" s="24">
        <f t="shared" si="7"/>
        <v>-7.8505760697290867</v>
      </c>
      <c r="J36" s="24">
        <f t="shared" si="7"/>
        <v>1.9626927441631272</v>
      </c>
      <c r="K36" s="25">
        <f t="shared" si="8"/>
        <v>83</v>
      </c>
      <c r="L36" s="26">
        <f t="shared" si="4"/>
        <v>45.708818961487509</v>
      </c>
      <c r="M36" s="24">
        <f t="shared" si="10"/>
        <v>5.9832704105697923E-3</v>
      </c>
      <c r="N36" s="24">
        <f t="shared" si="11"/>
        <v>2.4116047603328639E-8</v>
      </c>
      <c r="O36" s="24">
        <f t="shared" si="12"/>
        <v>4.830500621721967E-8</v>
      </c>
      <c r="P36" s="24">
        <f t="shared" si="5"/>
        <v>0.70657293031700719</v>
      </c>
      <c r="Q36" s="27">
        <f t="shared" si="6"/>
        <v>-3.0168600988257683</v>
      </c>
    </row>
    <row r="37" spans="1:17" x14ac:dyDescent="0.25">
      <c r="A37" s="2" t="s">
        <v>17</v>
      </c>
      <c r="B37">
        <f>B24^2</f>
        <v>0.96304070199764669</v>
      </c>
      <c r="D37" s="23">
        <f t="shared" si="7"/>
        <v>48000</v>
      </c>
      <c r="E37" s="24">
        <f t="shared" si="7"/>
        <v>5.8878975938063736</v>
      </c>
      <c r="F37" s="24">
        <f t="shared" si="7"/>
        <v>-7.8505760823331121</v>
      </c>
      <c r="G37" s="24">
        <f t="shared" si="7"/>
        <v>1.9626785138547818</v>
      </c>
      <c r="H37" s="24">
        <f t="shared" si="7"/>
        <v>5.8878833761020513</v>
      </c>
      <c r="I37" s="24">
        <f t="shared" si="7"/>
        <v>-7.8505760697290867</v>
      </c>
      <c r="J37" s="24">
        <f t="shared" si="7"/>
        <v>1.9626927441631272</v>
      </c>
      <c r="K37" s="25">
        <f t="shared" si="8"/>
        <v>84</v>
      </c>
      <c r="L37" s="26">
        <f t="shared" si="4"/>
        <v>47.863009232263856</v>
      </c>
      <c r="M37" s="24">
        <f t="shared" si="10"/>
        <v>6.2652532576158567E-3</v>
      </c>
      <c r="N37" s="24">
        <f t="shared" si="11"/>
        <v>2.4132162046441863E-8</v>
      </c>
      <c r="O37" s="24">
        <f t="shared" si="12"/>
        <v>4.822280241789656E-8</v>
      </c>
      <c r="P37" s="24">
        <f t="shared" si="5"/>
        <v>0.70741113865979022</v>
      </c>
      <c r="Q37" s="27">
        <f t="shared" si="6"/>
        <v>-3.0065621242280587</v>
      </c>
    </row>
    <row r="38" spans="1:17" x14ac:dyDescent="0.25">
      <c r="A38" s="2" t="s">
        <v>18</v>
      </c>
      <c r="B38">
        <f>B23*B24</f>
        <v>-1.9441664651206765</v>
      </c>
      <c r="D38" s="23">
        <f t="shared" si="7"/>
        <v>48000</v>
      </c>
      <c r="E38" s="24">
        <f t="shared" si="7"/>
        <v>5.8878975938063736</v>
      </c>
      <c r="F38" s="24">
        <f t="shared" si="7"/>
        <v>-7.8505760823331121</v>
      </c>
      <c r="G38" s="24">
        <f t="shared" si="7"/>
        <v>1.9626785138547818</v>
      </c>
      <c r="H38" s="24">
        <f t="shared" si="7"/>
        <v>5.8878833761020513</v>
      </c>
      <c r="I38" s="24">
        <f t="shared" si="7"/>
        <v>-7.8505760697290867</v>
      </c>
      <c r="J38" s="24">
        <f t="shared" si="7"/>
        <v>1.9626927441631272</v>
      </c>
      <c r="K38" s="25">
        <f t="shared" si="8"/>
        <v>85</v>
      </c>
      <c r="L38" s="26">
        <f t="shared" si="4"/>
        <v>50.118723362727238</v>
      </c>
      <c r="M38" s="24">
        <f t="shared" si="10"/>
        <v>6.5605255468184596E-3</v>
      </c>
      <c r="N38" s="24">
        <f t="shared" si="11"/>
        <v>2.4176741497683452E-8</v>
      </c>
      <c r="O38" s="24">
        <f t="shared" si="12"/>
        <v>4.8159576770956392E-8</v>
      </c>
      <c r="P38" s="24">
        <f t="shared" si="5"/>
        <v>0.70852887288323707</v>
      </c>
      <c r="Q38" s="27">
        <f t="shared" si="6"/>
        <v>-2.9928489470496489</v>
      </c>
    </row>
    <row r="39" spans="1:17" x14ac:dyDescent="0.25">
      <c r="A39" s="2" t="s">
        <v>22</v>
      </c>
      <c r="B39">
        <f>B36+B37+1</f>
        <v>5.8878833761020513</v>
      </c>
      <c r="D39" s="23">
        <f t="shared" si="7"/>
        <v>48000</v>
      </c>
      <c r="E39" s="24">
        <f t="shared" si="7"/>
        <v>5.8878975938063736</v>
      </c>
      <c r="F39" s="24">
        <f t="shared" si="7"/>
        <v>-7.8505760823331121</v>
      </c>
      <c r="G39" s="24">
        <f t="shared" si="7"/>
        <v>1.9626785138547818</v>
      </c>
      <c r="H39" s="24">
        <f t="shared" si="7"/>
        <v>5.8878833761020513</v>
      </c>
      <c r="I39" s="24">
        <f t="shared" si="7"/>
        <v>-7.8505760697290867</v>
      </c>
      <c r="J39" s="24">
        <f t="shared" si="7"/>
        <v>1.9626927441631272</v>
      </c>
      <c r="K39" s="25">
        <f t="shared" si="8"/>
        <v>86</v>
      </c>
      <c r="L39" s="26">
        <f t="shared" si="4"/>
        <v>52.480746024977286</v>
      </c>
      <c r="M39" s="24">
        <f t="shared" si="10"/>
        <v>6.8697135902908487E-3</v>
      </c>
      <c r="N39" s="24">
        <f t="shared" si="11"/>
        <v>2.4257974740038435E-8</v>
      </c>
      <c r="O39" s="24">
        <f t="shared" si="12"/>
        <v>4.8122605900147164E-8</v>
      </c>
      <c r="P39" s="24">
        <f t="shared" si="5"/>
        <v>0.7099907674451813</v>
      </c>
      <c r="Q39" s="27">
        <f t="shared" si="6"/>
        <v>-2.9749459741729103</v>
      </c>
    </row>
    <row r="40" spans="1:17" x14ac:dyDescent="0.25">
      <c r="A40" s="2" t="s">
        <v>23</v>
      </c>
      <c r="B40">
        <f>2*(B23+B38)</f>
        <v>-7.8505760697290867</v>
      </c>
      <c r="D40" s="23">
        <f t="shared" si="7"/>
        <v>48000</v>
      </c>
      <c r="E40" s="24">
        <f t="shared" si="7"/>
        <v>5.8878975938063736</v>
      </c>
      <c r="F40" s="24">
        <f t="shared" si="7"/>
        <v>-7.8505760823331121</v>
      </c>
      <c r="G40" s="24">
        <f t="shared" si="7"/>
        <v>1.9626785138547818</v>
      </c>
      <c r="H40" s="24">
        <f t="shared" si="7"/>
        <v>5.8878833761020513</v>
      </c>
      <c r="I40" s="24">
        <f t="shared" si="7"/>
        <v>-7.8505760697290867</v>
      </c>
      <c r="J40" s="24">
        <f t="shared" si="7"/>
        <v>1.9626927441631272</v>
      </c>
      <c r="K40" s="25">
        <f t="shared" si="8"/>
        <v>87</v>
      </c>
      <c r="L40" s="26">
        <f t="shared" si="4"/>
        <v>54.95408738576247</v>
      </c>
      <c r="M40" s="24">
        <f t="shared" si="10"/>
        <v>7.1934732173267865E-3</v>
      </c>
      <c r="N40" s="24">
        <f t="shared" si="11"/>
        <v>2.438594171039199E-8</v>
      </c>
      <c r="O40" s="24">
        <f t="shared" si="12"/>
        <v>4.8120964990516768E-8</v>
      </c>
      <c r="P40" s="24">
        <f t="shared" si="5"/>
        <v>0.71187313192386792</v>
      </c>
      <c r="Q40" s="27">
        <f t="shared" si="6"/>
        <v>-2.9519479647577818</v>
      </c>
    </row>
    <row r="41" spans="1:17" x14ac:dyDescent="0.25">
      <c r="A41" s="2" t="s">
        <v>20</v>
      </c>
      <c r="B41">
        <f>B24*2</f>
        <v>1.9626927441631272</v>
      </c>
      <c r="D41" s="23">
        <f t="shared" si="7"/>
        <v>48000</v>
      </c>
      <c r="E41" s="24">
        <f t="shared" si="7"/>
        <v>5.8878975938063736</v>
      </c>
      <c r="F41" s="24">
        <f t="shared" si="7"/>
        <v>-7.8505760823331121</v>
      </c>
      <c r="G41" s="24">
        <f t="shared" si="7"/>
        <v>1.9626785138547818</v>
      </c>
      <c r="H41" s="24">
        <f t="shared" si="7"/>
        <v>5.8878833761020513</v>
      </c>
      <c r="I41" s="24">
        <f t="shared" si="7"/>
        <v>-7.8505760697290867</v>
      </c>
      <c r="J41" s="24">
        <f t="shared" si="7"/>
        <v>1.9626927441631272</v>
      </c>
      <c r="K41" s="25">
        <f t="shared" si="8"/>
        <v>88</v>
      </c>
      <c r="L41" s="26">
        <f t="shared" si="4"/>
        <v>57.543993733715695</v>
      </c>
      <c r="M41" s="24">
        <f t="shared" si="10"/>
        <v>7.53249116550243E-3</v>
      </c>
      <c r="N41" s="24">
        <f t="shared" si="11"/>
        <v>2.4573018952978032E-8</v>
      </c>
      <c r="O41" s="24">
        <f t="shared" si="12"/>
        <v>4.8165930577326321E-8</v>
      </c>
      <c r="P41" s="24">
        <f t="shared" si="5"/>
        <v>0.71426485284055108</v>
      </c>
      <c r="Q41" s="27">
        <f t="shared" si="6"/>
        <v>-2.9228143975638576</v>
      </c>
    </row>
    <row r="42" spans="1:17" x14ac:dyDescent="0.25">
      <c r="D42" s="23">
        <f t="shared" ref="D42:J78" si="13">D41</f>
        <v>48000</v>
      </c>
      <c r="E42" s="24">
        <f t="shared" si="13"/>
        <v>5.8878975938063736</v>
      </c>
      <c r="F42" s="24">
        <f t="shared" si="13"/>
        <v>-7.8505760823331121</v>
      </c>
      <c r="G42" s="24">
        <f t="shared" si="13"/>
        <v>1.9626785138547818</v>
      </c>
      <c r="H42" s="24">
        <f t="shared" si="13"/>
        <v>5.8878833761020513</v>
      </c>
      <c r="I42" s="24">
        <f t="shared" si="13"/>
        <v>-7.8505760697290867</v>
      </c>
      <c r="J42" s="24">
        <f t="shared" si="13"/>
        <v>1.9626927441631272</v>
      </c>
      <c r="K42" s="25">
        <f t="shared" si="8"/>
        <v>89</v>
      </c>
      <c r="L42" s="26">
        <f t="shared" si="4"/>
        <v>60.255958607435822</v>
      </c>
      <c r="M42" s="24">
        <f t="shared" si="10"/>
        <v>7.8874865373387941E-3</v>
      </c>
      <c r="N42" s="24">
        <f t="shared" si="11"/>
        <v>2.4834368783643868E-8</v>
      </c>
      <c r="O42" s="24">
        <f t="shared" si="12"/>
        <v>4.8271456831727733E-8</v>
      </c>
      <c r="P42" s="24">
        <f t="shared" si="5"/>
        <v>0.71726784180299663</v>
      </c>
      <c r="Q42" s="27">
        <f t="shared" si="6"/>
        <v>-2.8863728002878419</v>
      </c>
    </row>
    <row r="43" spans="1:17" x14ac:dyDescent="0.25">
      <c r="D43" s="23">
        <f t="shared" si="13"/>
        <v>48000</v>
      </c>
      <c r="E43" s="24">
        <f t="shared" si="13"/>
        <v>5.8878975938063736</v>
      </c>
      <c r="F43" s="24">
        <f t="shared" si="13"/>
        <v>-7.8505760823331121</v>
      </c>
      <c r="G43" s="24">
        <f t="shared" si="13"/>
        <v>1.9626785138547818</v>
      </c>
      <c r="H43" s="24">
        <f t="shared" si="13"/>
        <v>5.8878833761020513</v>
      </c>
      <c r="I43" s="24">
        <f t="shared" si="13"/>
        <v>-7.8505760697290867</v>
      </c>
      <c r="J43" s="24">
        <f t="shared" si="13"/>
        <v>1.9626927441631272</v>
      </c>
      <c r="K43" s="25">
        <f t="shared" si="8"/>
        <v>90</v>
      </c>
      <c r="L43" s="26">
        <f t="shared" si="4"/>
        <v>63.095734448019364</v>
      </c>
      <c r="M43" s="24">
        <f t="shared" si="10"/>
        <v>8.2592123256145858E-3</v>
      </c>
      <c r="N43" s="24">
        <f t="shared" si="11"/>
        <v>2.5188526597830219E-8</v>
      </c>
      <c r="O43" s="24">
        <f t="shared" si="12"/>
        <v>4.8454760204208469E-8</v>
      </c>
      <c r="P43" s="24">
        <f t="shared" si="5"/>
        <v>0.72099650213385469</v>
      </c>
      <c r="Q43" s="27">
        <f t="shared" si="6"/>
        <v>-2.8413368445198866</v>
      </c>
    </row>
    <row r="44" spans="1:17" x14ac:dyDescent="0.25">
      <c r="D44" s="23">
        <f t="shared" si="13"/>
        <v>48000</v>
      </c>
      <c r="E44" s="24">
        <f t="shared" si="13"/>
        <v>5.8878975938063736</v>
      </c>
      <c r="F44" s="24">
        <f t="shared" si="13"/>
        <v>-7.8505760823331121</v>
      </c>
      <c r="G44" s="24">
        <f t="shared" si="13"/>
        <v>1.9626785138547818</v>
      </c>
      <c r="H44" s="24">
        <f t="shared" si="13"/>
        <v>5.8878833761020513</v>
      </c>
      <c r="I44" s="24">
        <f t="shared" si="13"/>
        <v>-7.8505760697290867</v>
      </c>
      <c r="J44" s="24">
        <f t="shared" si="13"/>
        <v>1.9626927441631272</v>
      </c>
      <c r="K44" s="25">
        <f t="shared" si="8"/>
        <v>91</v>
      </c>
      <c r="L44" s="26">
        <f t="shared" si="4"/>
        <v>66.069344800759623</v>
      </c>
      <c r="M44" s="24">
        <f t="shared" si="10"/>
        <v>8.6484570105648927E-3</v>
      </c>
      <c r="N44" s="24">
        <f t="shared" si="11"/>
        <v>2.5658119184868156E-8</v>
      </c>
      <c r="O44" s="24">
        <f t="shared" si="12"/>
        <v>4.8737015090338787E-8</v>
      </c>
      <c r="P44" s="24">
        <f t="shared" si="5"/>
        <v>0.72557606084474258</v>
      </c>
      <c r="Q44" s="27">
        <f t="shared" si="6"/>
        <v>-2.786341090473492</v>
      </c>
    </row>
    <row r="45" spans="1:17" x14ac:dyDescent="0.25">
      <c r="D45" s="23">
        <f t="shared" si="13"/>
        <v>48000</v>
      </c>
      <c r="E45" s="24">
        <f t="shared" si="13"/>
        <v>5.8878975938063736</v>
      </c>
      <c r="F45" s="24">
        <f t="shared" si="13"/>
        <v>-7.8505760823331121</v>
      </c>
      <c r="G45" s="24">
        <f t="shared" si="13"/>
        <v>1.9626785138547818</v>
      </c>
      <c r="H45" s="24">
        <f t="shared" si="13"/>
        <v>5.8878833761020513</v>
      </c>
      <c r="I45" s="24">
        <f t="shared" si="13"/>
        <v>-7.8505760697290867</v>
      </c>
      <c r="J45" s="24">
        <f t="shared" si="13"/>
        <v>1.9626927441631272</v>
      </c>
      <c r="K45" s="25">
        <f t="shared" si="8"/>
        <v>92</v>
      </c>
      <c r="L45" s="26">
        <f t="shared" si="4"/>
        <v>69.183097091893657</v>
      </c>
      <c r="M45" s="24">
        <f t="shared" si="10"/>
        <v>9.0560462323534367E-3</v>
      </c>
      <c r="N45" s="24">
        <f t="shared" si="11"/>
        <v>2.6270721154020293E-8</v>
      </c>
      <c r="O45" s="24">
        <f t="shared" si="12"/>
        <v>4.9144205149787012E-8</v>
      </c>
      <c r="P45" s="24">
        <f t="shared" si="5"/>
        <v>0.73113881366323286</v>
      </c>
      <c r="Q45" s="27">
        <f t="shared" si="6"/>
        <v>-2.7200032054486356</v>
      </c>
    </row>
    <row r="46" spans="1:17" x14ac:dyDescent="0.25">
      <c r="D46" s="23">
        <f t="shared" si="13"/>
        <v>48000</v>
      </c>
      <c r="E46" s="24">
        <f t="shared" si="13"/>
        <v>5.8878975938063736</v>
      </c>
      <c r="F46" s="24">
        <f t="shared" si="13"/>
        <v>-7.8505760823331121</v>
      </c>
      <c r="G46" s="24">
        <f t="shared" si="13"/>
        <v>1.9626785138547818</v>
      </c>
      <c r="H46" s="24">
        <f t="shared" si="13"/>
        <v>5.8878833761020513</v>
      </c>
      <c r="I46" s="24">
        <f t="shared" si="13"/>
        <v>-7.8505760697290867</v>
      </c>
      <c r="J46" s="24">
        <f t="shared" si="13"/>
        <v>1.9626927441631272</v>
      </c>
      <c r="K46" s="25">
        <f t="shared" si="8"/>
        <v>93</v>
      </c>
      <c r="L46" s="26">
        <f t="shared" si="4"/>
        <v>72.443596007499067</v>
      </c>
      <c r="M46" s="24">
        <f t="shared" si="10"/>
        <v>9.4828445423660816E-3</v>
      </c>
      <c r="N46" s="24">
        <f t="shared" si="11"/>
        <v>2.7059889884384347E-8</v>
      </c>
      <c r="O46" s="24">
        <f t="shared" si="12"/>
        <v>4.9708146265814435E-8</v>
      </c>
      <c r="P46" s="24">
        <f t="shared" si="5"/>
        <v>0.73781797030449436</v>
      </c>
      <c r="Q46" s="27">
        <f t="shared" si="6"/>
        <v>-2.6410154259621015</v>
      </c>
    </row>
    <row r="47" spans="1:17" x14ac:dyDescent="0.25">
      <c r="D47" s="23">
        <f t="shared" si="13"/>
        <v>48000</v>
      </c>
      <c r="E47" s="24">
        <f t="shared" si="13"/>
        <v>5.8878975938063736</v>
      </c>
      <c r="F47" s="24">
        <f t="shared" si="13"/>
        <v>-7.8505760823331121</v>
      </c>
      <c r="G47" s="24">
        <f t="shared" si="13"/>
        <v>1.9626785138547818</v>
      </c>
      <c r="H47" s="24">
        <f t="shared" si="13"/>
        <v>5.8878833761020513</v>
      </c>
      <c r="I47" s="24">
        <f t="shared" si="13"/>
        <v>-7.8505760697290867</v>
      </c>
      <c r="J47" s="24">
        <f t="shared" si="13"/>
        <v>1.9626927441631272</v>
      </c>
      <c r="K47" s="25">
        <f t="shared" si="8"/>
        <v>94</v>
      </c>
      <c r="L47" s="26">
        <f t="shared" si="4"/>
        <v>75.857757502918361</v>
      </c>
      <c r="M47" s="24">
        <f t="shared" si="10"/>
        <v>9.92975723704018E-3</v>
      </c>
      <c r="N47" s="24">
        <f t="shared" si="11"/>
        <v>2.8066419854866353E-8</v>
      </c>
      <c r="O47" s="24">
        <f t="shared" si="12"/>
        <v>5.0467720669189475E-8</v>
      </c>
      <c r="P47" s="24">
        <f t="shared" si="5"/>
        <v>0.74573866942407419</v>
      </c>
      <c r="Q47" s="27">
        <f t="shared" si="6"/>
        <v>-2.5482667296561488</v>
      </c>
    </row>
    <row r="48" spans="1:17" x14ac:dyDescent="0.25">
      <c r="D48" s="23">
        <f t="shared" si="13"/>
        <v>48000</v>
      </c>
      <c r="E48" s="24">
        <f t="shared" si="13"/>
        <v>5.8878975938063736</v>
      </c>
      <c r="F48" s="24">
        <f t="shared" si="13"/>
        <v>-7.8505760823331121</v>
      </c>
      <c r="G48" s="24">
        <f t="shared" si="13"/>
        <v>1.9626785138547818</v>
      </c>
      <c r="H48" s="24">
        <f t="shared" si="13"/>
        <v>5.8878833761020513</v>
      </c>
      <c r="I48" s="24">
        <f t="shared" si="13"/>
        <v>-7.8505760697290867</v>
      </c>
      <c r="J48" s="24">
        <f t="shared" si="13"/>
        <v>1.9626927441631272</v>
      </c>
      <c r="K48" s="25">
        <f t="shared" si="8"/>
        <v>95</v>
      </c>
      <c r="L48" s="26">
        <f t="shared" si="4"/>
        <v>79.432823472428197</v>
      </c>
      <c r="M48" s="24">
        <f t="shared" si="10"/>
        <v>1.0397732278119805E-2</v>
      </c>
      <c r="N48" s="24">
        <f t="shared" si="11"/>
        <v>2.9339843887754569E-8</v>
      </c>
      <c r="O48" s="24">
        <f t="shared" si="12"/>
        <v>5.1470363970906874E-8</v>
      </c>
      <c r="P48" s="24">
        <f t="shared" si="5"/>
        <v>0.75500578566741361</v>
      </c>
      <c r="Q48" s="27">
        <f t="shared" si="6"/>
        <v>-2.4409944065207547</v>
      </c>
    </row>
    <row r="49" spans="4:17" x14ac:dyDescent="0.25">
      <c r="D49" s="23">
        <f t="shared" si="13"/>
        <v>48000</v>
      </c>
      <c r="E49" s="24">
        <f t="shared" si="13"/>
        <v>5.8878975938063736</v>
      </c>
      <c r="F49" s="24">
        <f t="shared" si="13"/>
        <v>-7.8505760823331121</v>
      </c>
      <c r="G49" s="24">
        <f t="shared" si="13"/>
        <v>1.9626785138547818</v>
      </c>
      <c r="H49" s="24">
        <f t="shared" si="13"/>
        <v>5.8878833761020513</v>
      </c>
      <c r="I49" s="24">
        <f t="shared" si="13"/>
        <v>-7.8505760697290867</v>
      </c>
      <c r="J49" s="24">
        <f t="shared" si="13"/>
        <v>1.9626927441631272</v>
      </c>
      <c r="K49" s="25">
        <f t="shared" si="8"/>
        <v>96</v>
      </c>
      <c r="L49" s="26">
        <f t="shared" si="4"/>
        <v>83.176377110267126</v>
      </c>
      <c r="M49" s="24">
        <f t="shared" si="10"/>
        <v>1.0887762303409558E-2</v>
      </c>
      <c r="N49" s="24">
        <f t="shared" si="11"/>
        <v>3.0940254358569064E-8</v>
      </c>
      <c r="O49" s="24">
        <f t="shared" si="12"/>
        <v>5.2773871050959542E-8</v>
      </c>
      <c r="P49" s="24">
        <f t="shared" si="5"/>
        <v>0.76568909884412084</v>
      </c>
      <c r="Q49" s="27">
        <f t="shared" si="6"/>
        <v>-2.3189507187075149</v>
      </c>
    </row>
    <row r="50" spans="4:17" x14ac:dyDescent="0.25">
      <c r="D50" s="23">
        <f t="shared" si="13"/>
        <v>48000</v>
      </c>
      <c r="E50" s="24">
        <f t="shared" si="13"/>
        <v>5.8878975938063736</v>
      </c>
      <c r="F50" s="24">
        <f t="shared" si="13"/>
        <v>-7.8505760823331121</v>
      </c>
      <c r="G50" s="24">
        <f t="shared" si="13"/>
        <v>1.9626785138547818</v>
      </c>
      <c r="H50" s="24">
        <f t="shared" si="13"/>
        <v>5.8878833761020513</v>
      </c>
      <c r="I50" s="24">
        <f t="shared" si="13"/>
        <v>-7.8505760697290867</v>
      </c>
      <c r="J50" s="24">
        <f t="shared" si="13"/>
        <v>1.9626927441631272</v>
      </c>
      <c r="K50" s="25">
        <f t="shared" si="8"/>
        <v>97</v>
      </c>
      <c r="L50" s="26">
        <f t="shared" si="4"/>
        <v>87.096358995608071</v>
      </c>
      <c r="M50" s="24">
        <f t="shared" si="10"/>
        <v>1.1400886732292568E-2</v>
      </c>
      <c r="N50" s="24">
        <f t="shared" si="11"/>
        <v>3.2940481453636039E-8</v>
      </c>
      <c r="O50" s="24">
        <f t="shared" si="12"/>
        <v>5.4448554331898436E-8</v>
      </c>
      <c r="P50" s="24">
        <f t="shared" si="5"/>
        <v>0.77780690557018872</v>
      </c>
      <c r="Q50" s="27">
        <f t="shared" si="6"/>
        <v>-2.1825641078618432</v>
      </c>
    </row>
    <row r="51" spans="4:17" x14ac:dyDescent="0.25">
      <c r="D51" s="23">
        <f t="shared" si="13"/>
        <v>48000</v>
      </c>
      <c r="E51" s="24">
        <f t="shared" si="13"/>
        <v>5.8878975938063736</v>
      </c>
      <c r="F51" s="24">
        <f t="shared" si="13"/>
        <v>-7.8505760823331121</v>
      </c>
      <c r="G51" s="24">
        <f t="shared" si="13"/>
        <v>1.9626785138547818</v>
      </c>
      <c r="H51" s="24">
        <f t="shared" si="13"/>
        <v>5.8878833761020513</v>
      </c>
      <c r="I51" s="24">
        <f t="shared" si="13"/>
        <v>-7.8505760697290867</v>
      </c>
      <c r="J51" s="24">
        <f t="shared" si="13"/>
        <v>1.9626927441631272</v>
      </c>
      <c r="K51" s="25">
        <f t="shared" si="8"/>
        <v>98</v>
      </c>
      <c r="L51" s="26">
        <f t="shared" si="4"/>
        <v>91.201083935590972</v>
      </c>
      <c r="M51" s="24">
        <f t="shared" si="10"/>
        <v>1.1938193970478279E-2</v>
      </c>
      <c r="N51" s="24">
        <f t="shared" si="11"/>
        <v>3.5428738387466296E-8</v>
      </c>
      <c r="O51" s="24">
        <f t="shared" si="12"/>
        <v>5.6579861018590805E-8</v>
      </c>
      <c r="P51" s="24">
        <f t="shared" si="5"/>
        <v>0.79131045823867396</v>
      </c>
      <c r="Q51" s="27">
        <f t="shared" si="6"/>
        <v>-2.0330618889040712</v>
      </c>
    </row>
    <row r="52" spans="4:17" x14ac:dyDescent="0.25">
      <c r="D52" s="23">
        <f t="shared" si="13"/>
        <v>48000</v>
      </c>
      <c r="E52" s="24">
        <f t="shared" si="13"/>
        <v>5.8878975938063736</v>
      </c>
      <c r="F52" s="24">
        <f t="shared" si="13"/>
        <v>-7.8505760823331121</v>
      </c>
      <c r="G52" s="24">
        <f t="shared" si="13"/>
        <v>1.9626785138547818</v>
      </c>
      <c r="H52" s="24">
        <f t="shared" si="13"/>
        <v>5.8878833761020513</v>
      </c>
      <c r="I52" s="24">
        <f t="shared" si="13"/>
        <v>-7.8505760697290867</v>
      </c>
      <c r="J52" s="24">
        <f t="shared" si="13"/>
        <v>1.9626927441631272</v>
      </c>
      <c r="K52" s="25">
        <f t="shared" si="8"/>
        <v>99</v>
      </c>
      <c r="L52" s="26">
        <f t="shared" si="4"/>
        <v>95.499258602143655</v>
      </c>
      <c r="M52" s="24">
        <f t="shared" si="10"/>
        <v>1.2500823718656932E-2</v>
      </c>
      <c r="N52" s="24">
        <f t="shared" si="11"/>
        <v>3.8511785760420025E-8</v>
      </c>
      <c r="O52" s="24">
        <f t="shared" si="12"/>
        <v>5.9271523467074871E-8</v>
      </c>
      <c r="P52" s="24">
        <f t="shared" si="5"/>
        <v>0.80607190313353627</v>
      </c>
      <c r="Q52" s="27">
        <f t="shared" si="6"/>
        <v>-1.872524331607236</v>
      </c>
    </row>
    <row r="53" spans="4:17" x14ac:dyDescent="0.25">
      <c r="D53" s="23">
        <f t="shared" si="13"/>
        <v>48000</v>
      </c>
      <c r="E53" s="24">
        <f t="shared" si="13"/>
        <v>5.8878975938063736</v>
      </c>
      <c r="F53" s="24">
        <f t="shared" si="13"/>
        <v>-7.8505760823331121</v>
      </c>
      <c r="G53" s="24">
        <f t="shared" si="13"/>
        <v>1.9626785138547818</v>
      </c>
      <c r="H53" s="24">
        <f t="shared" si="13"/>
        <v>5.8878833761020513</v>
      </c>
      <c r="I53" s="24">
        <f t="shared" si="13"/>
        <v>-7.8505760697290867</v>
      </c>
      <c r="J53" s="24">
        <f t="shared" si="13"/>
        <v>1.9626927441631272</v>
      </c>
      <c r="K53" s="25">
        <f t="shared" si="8"/>
        <v>100</v>
      </c>
      <c r="L53" s="26">
        <f t="shared" si="4"/>
        <v>100</v>
      </c>
      <c r="M53" s="24">
        <f t="shared" si="10"/>
        <v>1.3089969389957472E-2</v>
      </c>
      <c r="N53" s="24">
        <f t="shared" si="11"/>
        <v>4.2318750725911514E-8</v>
      </c>
      <c r="O53" s="24">
        <f t="shared" si="12"/>
        <v>6.264934815369827E-8</v>
      </c>
      <c r="P53" s="24">
        <f t="shared" si="5"/>
        <v>0.82187948659465482</v>
      </c>
      <c r="Q53" s="27">
        <f t="shared" si="6"/>
        <v>-1.7038371806824699</v>
      </c>
    </row>
    <row r="54" spans="4:17" x14ac:dyDescent="0.25">
      <c r="D54" s="23">
        <f t="shared" si="13"/>
        <v>48000</v>
      </c>
      <c r="E54" s="24">
        <f t="shared" si="13"/>
        <v>5.8878975938063736</v>
      </c>
      <c r="F54" s="24">
        <f t="shared" si="13"/>
        <v>-7.8505760823331121</v>
      </c>
      <c r="G54" s="24">
        <f t="shared" si="13"/>
        <v>1.9626785138547818</v>
      </c>
      <c r="H54" s="24">
        <f t="shared" si="13"/>
        <v>5.8878833761020513</v>
      </c>
      <c r="I54" s="24">
        <f t="shared" si="13"/>
        <v>-7.8505760697290867</v>
      </c>
      <c r="J54" s="24">
        <f t="shared" si="13"/>
        <v>1.9626927441631272</v>
      </c>
      <c r="K54" s="25">
        <f t="shared" si="8"/>
        <v>101</v>
      </c>
      <c r="L54" s="26">
        <f t="shared" si="4"/>
        <v>104.71285480508998</v>
      </c>
      <c r="M54" s="24">
        <f t="shared" si="10"/>
        <v>1.3706880641336889E-2</v>
      </c>
      <c r="N54" s="24">
        <f t="shared" si="11"/>
        <v>4.7005733971872132E-8</v>
      </c>
      <c r="O54" s="24">
        <f t="shared" si="12"/>
        <v>6.6865793346693181E-8</v>
      </c>
      <c r="P54" s="24">
        <f t="shared" si="5"/>
        <v>0.83844275879625474</v>
      </c>
      <c r="Q54" s="27">
        <f t="shared" si="6"/>
        <v>-1.5305316340260247</v>
      </c>
    </row>
    <row r="55" spans="4:17" x14ac:dyDescent="0.25">
      <c r="D55" s="23">
        <f t="shared" si="13"/>
        <v>48000</v>
      </c>
      <c r="E55" s="24">
        <f t="shared" si="13"/>
        <v>5.8878975938063736</v>
      </c>
      <c r="F55" s="24">
        <f t="shared" si="13"/>
        <v>-7.8505760823331121</v>
      </c>
      <c r="G55" s="24">
        <f t="shared" si="13"/>
        <v>1.9626785138547818</v>
      </c>
      <c r="H55" s="24">
        <f t="shared" si="13"/>
        <v>5.8878833761020513</v>
      </c>
      <c r="I55" s="24">
        <f t="shared" si="13"/>
        <v>-7.8505760697290867</v>
      </c>
      <c r="J55" s="24">
        <f t="shared" si="13"/>
        <v>1.9626927441631272</v>
      </c>
      <c r="K55" s="25">
        <f t="shared" si="8"/>
        <v>102</v>
      </c>
      <c r="L55" s="26">
        <f t="shared" si="4"/>
        <v>109.64781961431861</v>
      </c>
      <c r="M55" s="24">
        <f t="shared" si="10"/>
        <v>1.435286602427009E-2</v>
      </c>
      <c r="N55" s="24">
        <f t="shared" si="11"/>
        <v>5.2761339075502178E-8</v>
      </c>
      <c r="O55" s="24">
        <f t="shared" si="12"/>
        <v>7.2105470039218744E-8</v>
      </c>
      <c r="P55" s="24">
        <f t="shared" si="5"/>
        <v>0.85540896703546099</v>
      </c>
      <c r="Q55" s="27">
        <f t="shared" si="6"/>
        <v>-1.3565240291266376</v>
      </c>
    </row>
    <row r="56" spans="4:17" x14ac:dyDescent="0.25">
      <c r="D56" s="23">
        <f t="shared" si="13"/>
        <v>48000</v>
      </c>
      <c r="E56" s="24">
        <f t="shared" si="13"/>
        <v>5.8878975938063736</v>
      </c>
      <c r="F56" s="24">
        <f t="shared" si="13"/>
        <v>-7.8505760823331121</v>
      </c>
      <c r="G56" s="24">
        <f t="shared" si="13"/>
        <v>1.9626785138547818</v>
      </c>
      <c r="H56" s="24">
        <f t="shared" si="13"/>
        <v>5.8878833761020513</v>
      </c>
      <c r="I56" s="24">
        <f t="shared" si="13"/>
        <v>-7.8505760697290867</v>
      </c>
      <c r="J56" s="24">
        <f t="shared" si="13"/>
        <v>1.9626927441631272</v>
      </c>
      <c r="K56" s="25">
        <f t="shared" si="8"/>
        <v>103</v>
      </c>
      <c r="L56" s="26">
        <f t="shared" si="4"/>
        <v>114.81536214968835</v>
      </c>
      <c r="M56" s="24">
        <f t="shared" si="10"/>
        <v>1.5029295760363022E-2</v>
      </c>
      <c r="N56" s="24">
        <f t="shared" si="11"/>
        <v>5.9813340502756773E-8</v>
      </c>
      <c r="O56" s="24">
        <f t="shared" si="12"/>
        <v>7.8591773755576355E-8</v>
      </c>
      <c r="P56" s="24">
        <f t="shared" si="5"/>
        <v>0.87238960818871292</v>
      </c>
      <c r="Q56" s="27">
        <f t="shared" si="6"/>
        <v>-1.1857903266347127</v>
      </c>
    </row>
    <row r="57" spans="4:17" x14ac:dyDescent="0.25">
      <c r="D57" s="23">
        <f t="shared" si="13"/>
        <v>48000</v>
      </c>
      <c r="E57" s="24">
        <f t="shared" si="13"/>
        <v>5.8878975938063736</v>
      </c>
      <c r="F57" s="24">
        <f t="shared" si="13"/>
        <v>-7.8505760823331121</v>
      </c>
      <c r="G57" s="24">
        <f t="shared" si="13"/>
        <v>1.9626785138547818</v>
      </c>
      <c r="H57" s="24">
        <f t="shared" si="13"/>
        <v>5.8878833761020513</v>
      </c>
      <c r="I57" s="24">
        <f t="shared" si="13"/>
        <v>-7.8505760697290867</v>
      </c>
      <c r="J57" s="24">
        <f t="shared" si="13"/>
        <v>1.9626927441631272</v>
      </c>
      <c r="K57" s="25">
        <f t="shared" si="8"/>
        <v>104</v>
      </c>
      <c r="L57" s="26">
        <f t="shared" si="4"/>
        <v>120.22644346174135</v>
      </c>
      <c r="M57" s="24">
        <f t="shared" si="10"/>
        <v>1.573760464777647E-2</v>
      </c>
      <c r="N57" s="24">
        <f t="shared" si="11"/>
        <v>6.8436702527208126E-8</v>
      </c>
      <c r="O57" s="24">
        <f t="shared" si="12"/>
        <v>8.6594868831113558E-8</v>
      </c>
      <c r="P57" s="24">
        <f t="shared" si="5"/>
        <v>0.88899324001137603</v>
      </c>
      <c r="Q57" s="27">
        <f t="shared" si="6"/>
        <v>-1.0220308286703996</v>
      </c>
    </row>
    <row r="58" spans="4:17" x14ac:dyDescent="0.25">
      <c r="D58" s="23">
        <f t="shared" si="13"/>
        <v>48000</v>
      </c>
      <c r="E58" s="24">
        <f t="shared" si="13"/>
        <v>5.8878975938063736</v>
      </c>
      <c r="F58" s="24">
        <f t="shared" si="13"/>
        <v>-7.8505760823331121</v>
      </c>
      <c r="G58" s="24">
        <f t="shared" si="13"/>
        <v>1.9626785138547818</v>
      </c>
      <c r="H58" s="24">
        <f t="shared" si="13"/>
        <v>5.8878833761020513</v>
      </c>
      <c r="I58" s="24">
        <f t="shared" si="13"/>
        <v>-7.8505760697290867</v>
      </c>
      <c r="J58" s="24">
        <f t="shared" si="13"/>
        <v>1.9626927441631272</v>
      </c>
      <c r="K58" s="25">
        <f t="shared" si="8"/>
        <v>105</v>
      </c>
      <c r="L58" s="26">
        <f t="shared" si="4"/>
        <v>125.89254117941677</v>
      </c>
      <c r="M58" s="24">
        <f t="shared" si="10"/>
        <v>1.6479295104625258E-2</v>
      </c>
      <c r="N58" s="24">
        <f t="shared" si="11"/>
        <v>7.8963232397200045E-8</v>
      </c>
      <c r="O58" s="24">
        <f t="shared" si="12"/>
        <v>9.6441300057037438E-8</v>
      </c>
      <c r="P58" s="24">
        <f t="shared" si="5"/>
        <v>0.90485904288521224</v>
      </c>
      <c r="Q58" s="27">
        <f t="shared" si="6"/>
        <v>-0.86838138086857608</v>
      </c>
    </row>
    <row r="59" spans="4:17" x14ac:dyDescent="0.25">
      <c r="D59" s="23">
        <f t="shared" si="13"/>
        <v>48000</v>
      </c>
      <c r="E59" s="24">
        <f t="shared" si="13"/>
        <v>5.8878975938063736</v>
      </c>
      <c r="F59" s="24">
        <f t="shared" si="13"/>
        <v>-7.8505760823331121</v>
      </c>
      <c r="G59" s="24">
        <f t="shared" si="13"/>
        <v>1.9626785138547818</v>
      </c>
      <c r="H59" s="24">
        <f t="shared" si="13"/>
        <v>5.8878833761020513</v>
      </c>
      <c r="I59" s="24">
        <f t="shared" si="13"/>
        <v>-7.8505760697290867</v>
      </c>
      <c r="J59" s="24">
        <f t="shared" si="13"/>
        <v>1.9626927441631272</v>
      </c>
      <c r="K59" s="25">
        <f t="shared" si="8"/>
        <v>106</v>
      </c>
      <c r="L59" s="26">
        <f t="shared" si="4"/>
        <v>131.82567385564084</v>
      </c>
      <c r="M59" s="24">
        <f t="shared" si="10"/>
        <v>1.7255940355808554E-2</v>
      </c>
      <c r="N59" s="24">
        <f t="shared" si="11"/>
        <v>9.1793193268685513E-8</v>
      </c>
      <c r="O59" s="24">
        <f t="shared" si="12"/>
        <v>1.0852556009410819E-7</v>
      </c>
      <c r="P59" s="24">
        <f t="shared" si="5"/>
        <v>0.91968524973220223</v>
      </c>
      <c r="Q59" s="27">
        <f t="shared" si="6"/>
        <v>-0.72721557684399429</v>
      </c>
    </row>
    <row r="60" spans="4:17" x14ac:dyDescent="0.25">
      <c r="D60" s="23">
        <f t="shared" si="13"/>
        <v>48000</v>
      </c>
      <c r="E60" s="24">
        <f t="shared" si="13"/>
        <v>5.8878975938063736</v>
      </c>
      <c r="F60" s="24">
        <f t="shared" si="13"/>
        <v>-7.8505760823331121</v>
      </c>
      <c r="G60" s="24">
        <f t="shared" si="13"/>
        <v>1.9626785138547818</v>
      </c>
      <c r="H60" s="24">
        <f t="shared" si="13"/>
        <v>5.8878833761020513</v>
      </c>
      <c r="I60" s="24">
        <f t="shared" si="13"/>
        <v>-7.8505760697290867</v>
      </c>
      <c r="J60" s="24">
        <f t="shared" si="13"/>
        <v>1.9626927441631272</v>
      </c>
      <c r="K60" s="25">
        <f t="shared" si="8"/>
        <v>107</v>
      </c>
      <c r="L60" s="26">
        <f t="shared" si="4"/>
        <v>138.0384264602886</v>
      </c>
      <c r="M60" s="24">
        <f t="shared" si="10"/>
        <v>1.8069187770030734E-2</v>
      </c>
      <c r="N60" s="24">
        <f t="shared" si="11"/>
        <v>1.0740928435559738E-7</v>
      </c>
      <c r="O60" s="24">
        <f t="shared" si="12"/>
        <v>1.2332402166137513E-7</v>
      </c>
      <c r="P60" s="24">
        <f t="shared" si="5"/>
        <v>0.93324800898339433</v>
      </c>
      <c r="Q60" s="27">
        <f t="shared" si="6"/>
        <v>-0.60005855872584579</v>
      </c>
    </row>
    <row r="61" spans="4:17" x14ac:dyDescent="0.25">
      <c r="D61" s="23">
        <f t="shared" si="13"/>
        <v>48000</v>
      </c>
      <c r="E61" s="24">
        <f t="shared" si="13"/>
        <v>5.8878975938063736</v>
      </c>
      <c r="F61" s="24">
        <f t="shared" si="13"/>
        <v>-7.8505760823331121</v>
      </c>
      <c r="G61" s="24">
        <f t="shared" si="13"/>
        <v>1.9626785138547818</v>
      </c>
      <c r="H61" s="24">
        <f t="shared" si="13"/>
        <v>5.8878833761020513</v>
      </c>
      <c r="I61" s="24">
        <f t="shared" si="13"/>
        <v>-7.8505760697290867</v>
      </c>
      <c r="J61" s="24">
        <f t="shared" si="13"/>
        <v>1.9626927441631272</v>
      </c>
      <c r="K61" s="25">
        <f t="shared" si="8"/>
        <v>108</v>
      </c>
      <c r="L61" s="26">
        <f t="shared" si="4"/>
        <v>144.54397707459285</v>
      </c>
      <c r="M61" s="24">
        <f t="shared" si="10"/>
        <v>1.8920762354091351E-2</v>
      </c>
      <c r="N61" s="24">
        <f t="shared" si="11"/>
        <v>1.2639344726395052E-7</v>
      </c>
      <c r="O61" s="24">
        <f t="shared" si="12"/>
        <v>1.4141169013548449E-7</v>
      </c>
      <c r="P61" s="24">
        <f t="shared" si="5"/>
        <v>0.94540876204472202</v>
      </c>
      <c r="Q61" s="27">
        <f t="shared" si="6"/>
        <v>-0.48760753949774194</v>
      </c>
    </row>
    <row r="62" spans="4:17" x14ac:dyDescent="0.25">
      <c r="D62" s="23">
        <f t="shared" si="13"/>
        <v>48000</v>
      </c>
      <c r="E62" s="24">
        <f t="shared" si="13"/>
        <v>5.8878975938063736</v>
      </c>
      <c r="F62" s="24">
        <f t="shared" si="13"/>
        <v>-7.8505760823331121</v>
      </c>
      <c r="G62" s="24">
        <f t="shared" si="13"/>
        <v>1.9626785138547818</v>
      </c>
      <c r="H62" s="24">
        <f t="shared" si="13"/>
        <v>5.8878833761020513</v>
      </c>
      <c r="I62" s="24">
        <f t="shared" si="13"/>
        <v>-7.8505760697290867</v>
      </c>
      <c r="J62" s="24">
        <f t="shared" si="13"/>
        <v>1.9626927441631272</v>
      </c>
      <c r="K62" s="25">
        <f t="shared" si="8"/>
        <v>109</v>
      </c>
      <c r="L62" s="26">
        <f t="shared" si="4"/>
        <v>151.3561248436209</v>
      </c>
      <c r="M62" s="24">
        <f t="shared" si="10"/>
        <v>1.9812470411855791E-2</v>
      </c>
      <c r="N62" s="24">
        <f t="shared" si="11"/>
        <v>1.4944710025055485E-7</v>
      </c>
      <c r="O62" s="24">
        <f t="shared" si="12"/>
        <v>1.6348237763530449E-7</v>
      </c>
      <c r="P62" s="24">
        <f t="shared" si="5"/>
        <v>0.95611090965814494</v>
      </c>
      <c r="Q62" s="27">
        <f t="shared" si="6"/>
        <v>-0.38983452563528131</v>
      </c>
    </row>
    <row r="63" spans="4:17" x14ac:dyDescent="0.25">
      <c r="D63" s="23">
        <f t="shared" si="13"/>
        <v>48000</v>
      </c>
      <c r="E63" s="24">
        <f t="shared" si="13"/>
        <v>5.8878975938063736</v>
      </c>
      <c r="F63" s="24">
        <f t="shared" si="13"/>
        <v>-7.8505760823331121</v>
      </c>
      <c r="G63" s="24">
        <f t="shared" si="13"/>
        <v>1.9626785138547818</v>
      </c>
      <c r="H63" s="24">
        <f t="shared" si="13"/>
        <v>5.8878833761020513</v>
      </c>
      <c r="I63" s="24">
        <f t="shared" si="13"/>
        <v>-7.8505760697290867</v>
      </c>
      <c r="J63" s="24">
        <f t="shared" si="13"/>
        <v>1.9626927441631272</v>
      </c>
      <c r="K63" s="25">
        <f t="shared" si="8"/>
        <v>110</v>
      </c>
      <c r="L63" s="26">
        <f t="shared" si="4"/>
        <v>158.48931924611153</v>
      </c>
      <c r="M63" s="24">
        <f t="shared" si="10"/>
        <v>2.0746203375667974E-2</v>
      </c>
      <c r="N63" s="24">
        <f t="shared" si="11"/>
        <v>1.7741547009286762E-7</v>
      </c>
      <c r="O63" s="24">
        <f t="shared" si="12"/>
        <v>1.9037297294133282E-7</v>
      </c>
      <c r="P63" s="24">
        <f t="shared" si="5"/>
        <v>0.9653684409734129</v>
      </c>
      <c r="Q63" s="27">
        <f t="shared" si="6"/>
        <v>-0.30613805762496454</v>
      </c>
    </row>
    <row r="64" spans="4:17" x14ac:dyDescent="0.25">
      <c r="D64" s="23">
        <f t="shared" si="13"/>
        <v>48000</v>
      </c>
      <c r="E64" s="24">
        <f t="shared" si="13"/>
        <v>5.8878975938063736</v>
      </c>
      <c r="F64" s="24">
        <f t="shared" si="13"/>
        <v>-7.8505760823331121</v>
      </c>
      <c r="G64" s="24">
        <f t="shared" si="13"/>
        <v>1.9626785138547818</v>
      </c>
      <c r="H64" s="24">
        <f t="shared" si="13"/>
        <v>5.8878833761020513</v>
      </c>
      <c r="I64" s="24">
        <f t="shared" si="13"/>
        <v>-7.8505760697290867</v>
      </c>
      <c r="J64" s="24">
        <f t="shared" si="13"/>
        <v>1.9626927441631272</v>
      </c>
      <c r="K64" s="25">
        <f t="shared" si="8"/>
        <v>111</v>
      </c>
      <c r="L64" s="26">
        <f t="shared" si="4"/>
        <v>165.95869074375622</v>
      </c>
      <c r="M64" s="24">
        <f t="shared" si="10"/>
        <v>2.1723941818331871E-2</v>
      </c>
      <c r="N64" s="24">
        <f t="shared" si="11"/>
        <v>2.1131685579156567E-7</v>
      </c>
      <c r="O64" s="24">
        <f t="shared" si="12"/>
        <v>2.2309263369990617E-7</v>
      </c>
      <c r="P64" s="24">
        <f t="shared" si="5"/>
        <v>0.97325009504183879</v>
      </c>
      <c r="Q64" s="27">
        <f t="shared" si="6"/>
        <v>-0.23551090398344071</v>
      </c>
    </row>
    <row r="65" spans="4:17" x14ac:dyDescent="0.25">
      <c r="D65" s="23">
        <f t="shared" si="13"/>
        <v>48000</v>
      </c>
      <c r="E65" s="24">
        <f t="shared" si="13"/>
        <v>5.8878975938063736</v>
      </c>
      <c r="F65" s="24">
        <f t="shared" si="13"/>
        <v>-7.8505760823331121</v>
      </c>
      <c r="G65" s="24">
        <f t="shared" si="13"/>
        <v>1.9626785138547818</v>
      </c>
      <c r="H65" s="24">
        <f t="shared" si="13"/>
        <v>5.8878833761020513</v>
      </c>
      <c r="I65" s="24">
        <f t="shared" si="13"/>
        <v>-7.8505760697290867</v>
      </c>
      <c r="J65" s="24">
        <f t="shared" si="13"/>
        <v>1.9626927441631272</v>
      </c>
      <c r="K65" s="25">
        <f t="shared" si="8"/>
        <v>112</v>
      </c>
      <c r="L65" s="26">
        <f t="shared" si="4"/>
        <v>173.78008287493768</v>
      </c>
      <c r="M65" s="24">
        <f t="shared" si="10"/>
        <v>2.2747759654172067E-2</v>
      </c>
      <c r="N65" s="24">
        <f t="shared" si="11"/>
        <v>2.5237784440079736E-7</v>
      </c>
      <c r="O65" s="24">
        <f t="shared" si="12"/>
        <v>2.6285792475988501E-7</v>
      </c>
      <c r="P65" s="24">
        <f t="shared" si="5"/>
        <v>0.97986236159291762</v>
      </c>
      <c r="Q65" s="27">
        <f t="shared" si="6"/>
        <v>-0.1766984820429475</v>
      </c>
    </row>
    <row r="66" spans="4:17" x14ac:dyDescent="0.25">
      <c r="D66" s="23">
        <f t="shared" si="13"/>
        <v>48000</v>
      </c>
      <c r="E66" s="24">
        <f t="shared" si="13"/>
        <v>5.8878975938063736</v>
      </c>
      <c r="F66" s="24">
        <f t="shared" si="13"/>
        <v>-7.8505760823331121</v>
      </c>
      <c r="G66" s="24">
        <f t="shared" si="13"/>
        <v>1.9626785138547818</v>
      </c>
      <c r="H66" s="24">
        <f t="shared" si="13"/>
        <v>5.8878833761020513</v>
      </c>
      <c r="I66" s="24">
        <f t="shared" si="13"/>
        <v>-7.8505760697290867</v>
      </c>
      <c r="J66" s="24">
        <f t="shared" si="13"/>
        <v>1.9626927441631272</v>
      </c>
      <c r="K66" s="25">
        <f t="shared" si="8"/>
        <v>113</v>
      </c>
      <c r="L66" s="26">
        <f t="shared" si="4"/>
        <v>181.9700858609983</v>
      </c>
      <c r="M66" s="24">
        <f t="shared" si="10"/>
        <v>2.3819828538084006E-2</v>
      </c>
      <c r="N66" s="24">
        <f t="shared" si="11"/>
        <v>3.0207565271389569E-7</v>
      </c>
      <c r="O66" s="24">
        <f t="shared" si="12"/>
        <v>3.1113507503732762E-7</v>
      </c>
      <c r="P66" s="24">
        <f t="shared" si="5"/>
        <v>0.98533378662454363</v>
      </c>
      <c r="Q66" s="27">
        <f t="shared" si="6"/>
        <v>-0.1283325040952796</v>
      </c>
    </row>
    <row r="67" spans="4:17" x14ac:dyDescent="0.25">
      <c r="D67" s="23">
        <f t="shared" si="13"/>
        <v>48000</v>
      </c>
      <c r="E67" s="24">
        <f t="shared" si="13"/>
        <v>5.8878975938063736</v>
      </c>
      <c r="F67" s="24">
        <f t="shared" si="13"/>
        <v>-7.8505760823331121</v>
      </c>
      <c r="G67" s="24">
        <f t="shared" si="13"/>
        <v>1.9626785138547818</v>
      </c>
      <c r="H67" s="24">
        <f t="shared" si="13"/>
        <v>5.8878833761020513</v>
      </c>
      <c r="I67" s="24">
        <f t="shared" si="13"/>
        <v>-7.8505760697290867</v>
      </c>
      <c r="J67" s="24">
        <f t="shared" si="13"/>
        <v>1.9626927441631272</v>
      </c>
      <c r="K67" s="25">
        <f t="shared" si="8"/>
        <v>114</v>
      </c>
      <c r="L67" s="26">
        <f t="shared" si="4"/>
        <v>190.54607179632481</v>
      </c>
      <c r="M67" s="24">
        <f t="shared" ref="M67:M98" si="14" xml:space="preserve"> 2*PI()*L67/D67</f>
        <v>2.4942422471905302E-2</v>
      </c>
      <c r="N67" s="24">
        <f t="shared" ref="N67:N98" si="15">E67+F67*COS(M67)+G67*COS(2*M67)</f>
        <v>3.6218905896667763E-7</v>
      </c>
      <c r="O67" s="24">
        <f t="shared" ref="O67:O98" si="16">H67+I67*COS(M67) + J67*COS(2*M67)</f>
        <v>3.6969081351756472E-7</v>
      </c>
      <c r="P67" s="24">
        <f t="shared" si="5"/>
        <v>0.98980201602981865</v>
      </c>
      <c r="Q67" s="27">
        <f t="shared" si="6"/>
        <v>-8.9033319049808823E-2</v>
      </c>
    </row>
    <row r="68" spans="4:17" x14ac:dyDescent="0.25">
      <c r="D68" s="23">
        <f t="shared" si="13"/>
        <v>48000</v>
      </c>
      <c r="E68" s="24">
        <f t="shared" si="13"/>
        <v>5.8878975938063736</v>
      </c>
      <c r="F68" s="24">
        <f t="shared" si="13"/>
        <v>-7.8505760823331121</v>
      </c>
      <c r="G68" s="24">
        <f t="shared" si="13"/>
        <v>1.9626785138547818</v>
      </c>
      <c r="H68" s="24">
        <f t="shared" si="13"/>
        <v>5.8878833761020513</v>
      </c>
      <c r="I68" s="24">
        <f t="shared" si="13"/>
        <v>-7.8505760697290867</v>
      </c>
      <c r="J68" s="24">
        <f t="shared" si="13"/>
        <v>1.9626927441631272</v>
      </c>
      <c r="K68" s="25">
        <f t="shared" si="8"/>
        <v>115</v>
      </c>
      <c r="L68" s="26">
        <f t="shared" ref="L68:L131" si="17">10 ^ (K68/50)</f>
        <v>199.52623149688802</v>
      </c>
      <c r="M68" s="24">
        <f t="shared" si="14"/>
        <v>2.6117922627878324E-2</v>
      </c>
      <c r="N68" s="24">
        <f t="shared" si="15"/>
        <v>4.3485965028899898E-7</v>
      </c>
      <c r="O68" s="24">
        <f t="shared" si="16"/>
        <v>4.406535225598418E-7</v>
      </c>
      <c r="P68" s="24">
        <f t="shared" ref="P68:P131" si="18">SQRT(N68/O68)</f>
        <v>0.9934040655524552</v>
      </c>
      <c r="Q68" s="27">
        <f t="shared" ref="Q68:Q131" si="19">20*LOG(P68,10)</f>
        <v>-5.7481339334850681E-2</v>
      </c>
    </row>
    <row r="69" spans="4:17" x14ac:dyDescent="0.25">
      <c r="D69" s="23">
        <f t="shared" si="13"/>
        <v>48000</v>
      </c>
      <c r="E69" s="24">
        <f t="shared" si="13"/>
        <v>5.8878975938063736</v>
      </c>
      <c r="F69" s="24">
        <f t="shared" si="13"/>
        <v>-7.8505760823331121</v>
      </c>
      <c r="G69" s="24">
        <f t="shared" si="13"/>
        <v>1.9626785138547818</v>
      </c>
      <c r="H69" s="24">
        <f t="shared" si="13"/>
        <v>5.8878833761020513</v>
      </c>
      <c r="I69" s="24">
        <f t="shared" si="13"/>
        <v>-7.8505760697290867</v>
      </c>
      <c r="J69" s="24">
        <f t="shared" si="13"/>
        <v>1.9626927441631272</v>
      </c>
      <c r="K69" s="25">
        <f t="shared" si="8"/>
        <v>116</v>
      </c>
      <c r="L69" s="26">
        <f t="shared" si="17"/>
        <v>208.92961308540396</v>
      </c>
      <c r="M69" s="24">
        <f t="shared" si="14"/>
        <v>2.7348822399435955E-2</v>
      </c>
      <c r="N69" s="24">
        <f t="shared" si="15"/>
        <v>5.2266549022128572E-7</v>
      </c>
      <c r="O69" s="24">
        <f t="shared" si="16"/>
        <v>5.2658678439954087E-7</v>
      </c>
      <c r="P69" s="24">
        <f t="shared" si="18"/>
        <v>0.9962697301718062</v>
      </c>
      <c r="Q69" s="27">
        <f t="shared" si="19"/>
        <v>-3.2461294453249842E-2</v>
      </c>
    </row>
    <row r="70" spans="4:17" x14ac:dyDescent="0.25">
      <c r="D70" s="23">
        <f t="shared" si="13"/>
        <v>48000</v>
      </c>
      <c r="E70" s="24">
        <f t="shared" si="13"/>
        <v>5.8878975938063736</v>
      </c>
      <c r="F70" s="24">
        <f t="shared" si="13"/>
        <v>-7.8505760823331121</v>
      </c>
      <c r="G70" s="24">
        <f t="shared" si="13"/>
        <v>1.9626785138547818</v>
      </c>
      <c r="H70" s="24">
        <f t="shared" si="13"/>
        <v>5.8878833761020513</v>
      </c>
      <c r="I70" s="24">
        <f t="shared" si="13"/>
        <v>-7.8505760697290867</v>
      </c>
      <c r="J70" s="24">
        <f t="shared" si="13"/>
        <v>1.9626927441631272</v>
      </c>
      <c r="K70" s="25">
        <f t="shared" si="8"/>
        <v>117</v>
      </c>
      <c r="L70" s="26">
        <f t="shared" si="17"/>
        <v>218.77616239495524</v>
      </c>
      <c r="M70" s="24">
        <f t="shared" si="14"/>
        <v>2.8637732690023288E-2</v>
      </c>
      <c r="N70" s="24">
        <f t="shared" si="15"/>
        <v>6.2870969985695524E-7</v>
      </c>
      <c r="O70" s="24">
        <f t="shared" si="16"/>
        <v>6.3057784771558545E-7</v>
      </c>
      <c r="P70" s="24">
        <f t="shared" si="18"/>
        <v>0.99851760289314873</v>
      </c>
      <c r="Q70" s="27">
        <f t="shared" si="19"/>
        <v>-1.2885490738399931E-2</v>
      </c>
    </row>
    <row r="71" spans="4:17" x14ac:dyDescent="0.25">
      <c r="D71" s="23">
        <f t="shared" si="13"/>
        <v>48000</v>
      </c>
      <c r="E71" s="24">
        <f t="shared" si="13"/>
        <v>5.8878975938063736</v>
      </c>
      <c r="F71" s="24">
        <f t="shared" si="13"/>
        <v>-7.8505760823331121</v>
      </c>
      <c r="G71" s="24">
        <f t="shared" si="13"/>
        <v>1.9626785138547818</v>
      </c>
      <c r="H71" s="24">
        <f t="shared" si="13"/>
        <v>5.8878833761020513</v>
      </c>
      <c r="I71" s="24">
        <f t="shared" si="13"/>
        <v>-7.8505760697290867</v>
      </c>
      <c r="J71" s="24">
        <f t="shared" si="13"/>
        <v>1.9626927441631272</v>
      </c>
      <c r="K71" s="25">
        <f t="shared" ref="K71:K134" si="20">K70+1</f>
        <v>118</v>
      </c>
      <c r="L71" s="26">
        <f t="shared" si="17"/>
        <v>229.08676527677744</v>
      </c>
      <c r="M71" s="24">
        <f t="shared" si="14"/>
        <v>2.9987387451173887E-2</v>
      </c>
      <c r="N71" s="24">
        <f t="shared" si="15"/>
        <v>7.5672697819051393E-7</v>
      </c>
      <c r="O71" s="24">
        <f t="shared" si="16"/>
        <v>7.5634400875657093E-7</v>
      </c>
      <c r="P71" s="24">
        <f t="shared" si="18"/>
        <v>1.0002531394202334</v>
      </c>
      <c r="Q71" s="27">
        <f t="shared" si="19"/>
        <v>2.1984628201276073E-3</v>
      </c>
    </row>
    <row r="72" spans="4:17" x14ac:dyDescent="0.25">
      <c r="D72" s="23">
        <f t="shared" si="13"/>
        <v>48000</v>
      </c>
      <c r="E72" s="24">
        <f t="shared" si="13"/>
        <v>5.8878975938063736</v>
      </c>
      <c r="F72" s="24">
        <f t="shared" si="13"/>
        <v>-7.8505760823331121</v>
      </c>
      <c r="G72" s="24">
        <f t="shared" si="13"/>
        <v>1.9626785138547818</v>
      </c>
      <c r="H72" s="24">
        <f t="shared" si="13"/>
        <v>5.8878833761020513</v>
      </c>
      <c r="I72" s="24">
        <f t="shared" si="13"/>
        <v>-7.8505760697290867</v>
      </c>
      <c r="J72" s="24">
        <f t="shared" si="13"/>
        <v>1.9626927441631272</v>
      </c>
      <c r="K72" s="25">
        <f t="shared" si="20"/>
        <v>119</v>
      </c>
      <c r="L72" s="26">
        <f t="shared" si="17"/>
        <v>239.88329190194912</v>
      </c>
      <c r="M72" s="24">
        <f t="shared" si="14"/>
        <v>3.1400649481587467E-2</v>
      </c>
      <c r="N72" s="24">
        <f t="shared" si="15"/>
        <v>9.1121169898400467E-7</v>
      </c>
      <c r="O72" s="24">
        <f t="shared" si="16"/>
        <v>9.0836056609866489E-7</v>
      </c>
      <c r="P72" s="24">
        <f t="shared" si="18"/>
        <v>1.0015681543403017</v>
      </c>
      <c r="Q72" s="27">
        <f t="shared" si="19"/>
        <v>1.3610146916716932E-2</v>
      </c>
    </row>
    <row r="73" spans="4:17" x14ac:dyDescent="0.25">
      <c r="D73" s="23">
        <f t="shared" si="13"/>
        <v>48000</v>
      </c>
      <c r="E73" s="24">
        <f t="shared" si="13"/>
        <v>5.8878975938063736</v>
      </c>
      <c r="F73" s="24">
        <f t="shared" si="13"/>
        <v>-7.8505760823331121</v>
      </c>
      <c r="G73" s="24">
        <f t="shared" si="13"/>
        <v>1.9626785138547818</v>
      </c>
      <c r="H73" s="24">
        <f t="shared" si="13"/>
        <v>5.8878833761020513</v>
      </c>
      <c r="I73" s="24">
        <f t="shared" si="13"/>
        <v>-7.8505760697290867</v>
      </c>
      <c r="J73" s="24">
        <f t="shared" si="13"/>
        <v>1.9626927441631272</v>
      </c>
      <c r="K73" s="25">
        <f t="shared" si="20"/>
        <v>120</v>
      </c>
      <c r="L73" s="26">
        <f t="shared" si="17"/>
        <v>251.18864315095806</v>
      </c>
      <c r="M73" s="24">
        <f t="shared" si="14"/>
        <v>3.2880516499509911E-2</v>
      </c>
      <c r="N73" s="24">
        <f t="shared" si="15"/>
        <v>1.0975719371142389E-6</v>
      </c>
      <c r="O73" s="24">
        <f t="shared" si="16"/>
        <v>1.0920146795712071E-6</v>
      </c>
      <c r="P73" s="24">
        <f t="shared" si="18"/>
        <v>1.002541268613713</v>
      </c>
      <c r="Q73" s="27">
        <f t="shared" si="19"/>
        <v>2.2045179207402284E-2</v>
      </c>
    </row>
    <row r="74" spans="4:17" x14ac:dyDescent="0.25">
      <c r="D74" s="23">
        <f t="shared" si="13"/>
        <v>48000</v>
      </c>
      <c r="E74" s="24">
        <f t="shared" si="13"/>
        <v>5.8878975938063736</v>
      </c>
      <c r="F74" s="24">
        <f t="shared" si="13"/>
        <v>-7.8505760823331121</v>
      </c>
      <c r="G74" s="24">
        <f t="shared" si="13"/>
        <v>1.9626785138547818</v>
      </c>
      <c r="H74" s="24">
        <f t="shared" si="13"/>
        <v>5.8878833761020513</v>
      </c>
      <c r="I74" s="24">
        <f t="shared" si="13"/>
        <v>-7.8505760697290867</v>
      </c>
      <c r="J74" s="24">
        <f t="shared" si="13"/>
        <v>1.9626927441631272</v>
      </c>
      <c r="K74" s="25">
        <f t="shared" si="20"/>
        <v>121</v>
      </c>
      <c r="L74" s="26">
        <f t="shared" si="17"/>
        <v>263.02679918953817</v>
      </c>
      <c r="M74" s="24">
        <f t="shared" si="14"/>
        <v>3.4430127501295454E-2</v>
      </c>
      <c r="N74" s="24">
        <f t="shared" si="15"/>
        <v>1.3223146604346425E-6</v>
      </c>
      <c r="O74" s="24">
        <f t="shared" si="16"/>
        <v>1.3137903942528339E-6</v>
      </c>
      <c r="P74" s="24">
        <f t="shared" si="18"/>
        <v>1.003238904735414</v>
      </c>
      <c r="Q74" s="27">
        <f t="shared" si="19"/>
        <v>2.8087307537802066E-2</v>
      </c>
    </row>
    <row r="75" spans="4:17" x14ac:dyDescent="0.25">
      <c r="D75" s="23">
        <f t="shared" si="13"/>
        <v>48000</v>
      </c>
      <c r="E75" s="24">
        <f t="shared" si="13"/>
        <v>5.8878975938063736</v>
      </c>
      <c r="F75" s="24">
        <f t="shared" si="13"/>
        <v>-7.8505760823331121</v>
      </c>
      <c r="G75" s="24">
        <f t="shared" si="13"/>
        <v>1.9626785138547818</v>
      </c>
      <c r="H75" s="24">
        <f t="shared" si="13"/>
        <v>5.8878833761020513</v>
      </c>
      <c r="I75" s="24">
        <f t="shared" si="13"/>
        <v>-7.8505760697290867</v>
      </c>
      <c r="J75" s="24">
        <f t="shared" si="13"/>
        <v>1.9626927441631272</v>
      </c>
      <c r="K75" s="25">
        <f t="shared" si="20"/>
        <v>122</v>
      </c>
      <c r="L75" s="26">
        <f t="shared" si="17"/>
        <v>275.42287033381683</v>
      </c>
      <c r="M75" s="24">
        <f t="shared" si="14"/>
        <v>3.6052769419638885E-2</v>
      </c>
      <c r="N75" s="24">
        <f t="shared" si="15"/>
        <v>1.5932684171993117E-6</v>
      </c>
      <c r="O75" s="24">
        <f t="shared" si="16"/>
        <v>1.5814911282774347E-6</v>
      </c>
      <c r="P75" s="24">
        <f t="shared" si="18"/>
        <v>1.003716569681733</v>
      </c>
      <c r="Q75" s="27">
        <f t="shared" si="19"/>
        <v>3.2221873689295168E-2</v>
      </c>
    </row>
    <row r="76" spans="4:17" x14ac:dyDescent="0.25">
      <c r="D76" s="23">
        <f t="shared" si="13"/>
        <v>48000</v>
      </c>
      <c r="E76" s="24">
        <f t="shared" si="13"/>
        <v>5.8878975938063736</v>
      </c>
      <c r="F76" s="24">
        <f t="shared" si="13"/>
        <v>-7.8505760823331121</v>
      </c>
      <c r="G76" s="24">
        <f t="shared" si="13"/>
        <v>1.9626785138547818</v>
      </c>
      <c r="H76" s="24">
        <f t="shared" si="13"/>
        <v>5.8878833761020513</v>
      </c>
      <c r="I76" s="24">
        <f t="shared" si="13"/>
        <v>-7.8505760697290867</v>
      </c>
      <c r="J76" s="24">
        <f t="shared" si="13"/>
        <v>1.9626927441631272</v>
      </c>
      <c r="K76" s="25">
        <f t="shared" si="20"/>
        <v>123</v>
      </c>
      <c r="L76" s="26">
        <f t="shared" si="17"/>
        <v>288.40315031266073</v>
      </c>
      <c r="M76" s="24">
        <f t="shared" si="14"/>
        <v>3.7751884095600319E-2</v>
      </c>
      <c r="N76" s="24">
        <f t="shared" si="15"/>
        <v>1.9198510687878922E-6</v>
      </c>
      <c r="O76" s="24">
        <f t="shared" si="16"/>
        <v>1.9045071970591465E-6</v>
      </c>
      <c r="P76" s="24">
        <f t="shared" si="18"/>
        <v>1.0040202238998575</v>
      </c>
      <c r="Q76" s="27">
        <f t="shared" si="19"/>
        <v>3.4849217129236415E-2</v>
      </c>
    </row>
    <row r="77" spans="4:17" x14ac:dyDescent="0.25">
      <c r="D77" s="23">
        <f t="shared" si="13"/>
        <v>48000</v>
      </c>
      <c r="E77" s="24">
        <f t="shared" si="13"/>
        <v>5.8878975938063736</v>
      </c>
      <c r="F77" s="24">
        <f t="shared" si="13"/>
        <v>-7.8505760823331121</v>
      </c>
      <c r="G77" s="24">
        <f t="shared" si="13"/>
        <v>1.9626785138547818</v>
      </c>
      <c r="H77" s="24">
        <f t="shared" si="13"/>
        <v>5.8878833761020513</v>
      </c>
      <c r="I77" s="24">
        <f t="shared" si="13"/>
        <v>-7.8505760697290867</v>
      </c>
      <c r="J77" s="24">
        <f t="shared" si="13"/>
        <v>1.9626927441631272</v>
      </c>
      <c r="K77" s="25">
        <f t="shared" si="20"/>
        <v>124</v>
      </c>
      <c r="L77" s="26">
        <f t="shared" si="17"/>
        <v>301.99517204020168</v>
      </c>
      <c r="M77" s="24">
        <f t="shared" si="14"/>
        <v>3.9531075579211802E-2</v>
      </c>
      <c r="N77" s="24">
        <f t="shared" si="15"/>
        <v>2.3133916882134287E-6</v>
      </c>
      <c r="O77" s="24">
        <f t="shared" si="16"/>
        <v>2.2941374775431456E-6</v>
      </c>
      <c r="P77" s="24">
        <f t="shared" si="18"/>
        <v>1.0041876261504425</v>
      </c>
      <c r="Q77" s="27">
        <f t="shared" si="19"/>
        <v>3.6297311734660144E-2</v>
      </c>
    </row>
    <row r="78" spans="4:17" x14ac:dyDescent="0.25">
      <c r="D78" s="23">
        <f t="shared" si="13"/>
        <v>48000</v>
      </c>
      <c r="E78" s="24">
        <f t="shared" si="13"/>
        <v>5.8878975938063736</v>
      </c>
      <c r="F78" s="24">
        <f t="shared" si="13"/>
        <v>-7.8505760823331121</v>
      </c>
      <c r="G78" s="24">
        <f t="shared" ref="D78:J114" si="21">G77</f>
        <v>1.9626785138547818</v>
      </c>
      <c r="H78" s="24">
        <f t="shared" si="21"/>
        <v>5.8878833761020513</v>
      </c>
      <c r="I78" s="24">
        <f t="shared" si="21"/>
        <v>-7.8505760697290867</v>
      </c>
      <c r="J78" s="24">
        <f t="shared" si="21"/>
        <v>1.9626927441631272</v>
      </c>
      <c r="K78" s="25">
        <f t="shared" si="20"/>
        <v>125</v>
      </c>
      <c r="L78" s="26">
        <f t="shared" si="17"/>
        <v>316.22776601683825</v>
      </c>
      <c r="M78" s="24">
        <f t="shared" si="14"/>
        <v>4.139411777415046E-2</v>
      </c>
      <c r="N78" s="24">
        <f t="shared" si="15"/>
        <v>2.787517564328823E-6</v>
      </c>
      <c r="O78" s="24">
        <f t="shared" si="16"/>
        <v>2.7639761652764605E-6</v>
      </c>
      <c r="P78" s="24">
        <f t="shared" si="18"/>
        <v>1.0042495816094756</v>
      </c>
      <c r="Q78" s="27">
        <f t="shared" si="19"/>
        <v>3.683318935904252E-2</v>
      </c>
    </row>
    <row r="79" spans="4:17" x14ac:dyDescent="0.25">
      <c r="D79" s="23">
        <f t="shared" si="21"/>
        <v>48000</v>
      </c>
      <c r="E79" s="24">
        <f t="shared" si="21"/>
        <v>5.8878975938063736</v>
      </c>
      <c r="F79" s="24">
        <f t="shared" si="21"/>
        <v>-7.8505760823331121</v>
      </c>
      <c r="G79" s="24">
        <f t="shared" si="21"/>
        <v>1.9626785138547818</v>
      </c>
      <c r="H79" s="24">
        <f t="shared" si="21"/>
        <v>5.8878833761020513</v>
      </c>
      <c r="I79" s="24">
        <f t="shared" si="21"/>
        <v>-7.8505760697290867</v>
      </c>
      <c r="J79" s="24">
        <f t="shared" si="21"/>
        <v>1.9626927441631272</v>
      </c>
      <c r="K79" s="25">
        <f t="shared" si="20"/>
        <v>126</v>
      </c>
      <c r="L79" s="26">
        <f t="shared" si="17"/>
        <v>331.13112148259137</v>
      </c>
      <c r="M79" s="24">
        <f t="shared" si="14"/>
        <v>4.3344962442694104E-2</v>
      </c>
      <c r="N79" s="24">
        <f t="shared" si="15"/>
        <v>3.358619481419467E-6</v>
      </c>
      <c r="O79" s="24">
        <f t="shared" si="16"/>
        <v>3.3303777684512426E-6</v>
      </c>
      <c r="P79" s="24">
        <f t="shared" si="18"/>
        <v>1.0042310654807878</v>
      </c>
      <c r="Q79" s="27">
        <f t="shared" si="19"/>
        <v>3.6673039396388385E-2</v>
      </c>
    </row>
    <row r="80" spans="4:17" x14ac:dyDescent="0.25">
      <c r="D80" s="23">
        <f t="shared" si="21"/>
        <v>48000</v>
      </c>
      <c r="E80" s="24">
        <f t="shared" si="21"/>
        <v>5.8878975938063736</v>
      </c>
      <c r="F80" s="24">
        <f t="shared" si="21"/>
        <v>-7.8505760823331121</v>
      </c>
      <c r="G80" s="24">
        <f t="shared" si="21"/>
        <v>1.9626785138547818</v>
      </c>
      <c r="H80" s="24">
        <f t="shared" si="21"/>
        <v>5.8878833761020513</v>
      </c>
      <c r="I80" s="24">
        <f t="shared" si="21"/>
        <v>-7.8505760697290867</v>
      </c>
      <c r="J80" s="24">
        <f t="shared" si="21"/>
        <v>1.9626927441631272</v>
      </c>
      <c r="K80" s="25">
        <f t="shared" si="20"/>
        <v>127</v>
      </c>
      <c r="L80" s="26">
        <f t="shared" si="17"/>
        <v>346.73685045253183</v>
      </c>
      <c r="M80" s="24">
        <f t="shared" si="14"/>
        <v>4.538774758793903E-2</v>
      </c>
      <c r="N80" s="24">
        <f t="shared" si="15"/>
        <v>4.0464110655502594E-6</v>
      </c>
      <c r="O80" s="24">
        <f t="shared" si="16"/>
        <v>4.013016157600191E-6</v>
      </c>
      <c r="P80" s="24">
        <f t="shared" si="18"/>
        <v>1.0041522036110844</v>
      </c>
      <c r="Q80" s="27">
        <f t="shared" si="19"/>
        <v>3.5990913123192504E-2</v>
      </c>
    </row>
    <row r="81" spans="4:17" x14ac:dyDescent="0.25">
      <c r="D81" s="23">
        <f t="shared" si="21"/>
        <v>48000</v>
      </c>
      <c r="E81" s="24">
        <f t="shared" si="21"/>
        <v>5.8878975938063736</v>
      </c>
      <c r="F81" s="24">
        <f t="shared" si="21"/>
        <v>-7.8505760823331121</v>
      </c>
      <c r="G81" s="24">
        <f t="shared" si="21"/>
        <v>1.9626785138547818</v>
      </c>
      <c r="H81" s="24">
        <f t="shared" si="21"/>
        <v>5.8878833761020513</v>
      </c>
      <c r="I81" s="24">
        <f t="shared" si="21"/>
        <v>-7.8505760697290867</v>
      </c>
      <c r="J81" s="24">
        <f t="shared" si="21"/>
        <v>1.9626927441631272</v>
      </c>
      <c r="K81" s="25">
        <f t="shared" si="20"/>
        <v>128</v>
      </c>
      <c r="L81" s="26">
        <f t="shared" si="17"/>
        <v>363.07805477010152</v>
      </c>
      <c r="M81" s="24">
        <f t="shared" si="14"/>
        <v>4.7526806231059308E-2</v>
      </c>
      <c r="N81" s="24">
        <f t="shared" si="15"/>
        <v>4.8746012186740018E-6</v>
      </c>
      <c r="O81" s="24">
        <f t="shared" si="16"/>
        <v>4.8355566597546584E-6</v>
      </c>
      <c r="P81" s="24">
        <f t="shared" si="18"/>
        <v>1.0040291182825247</v>
      </c>
      <c r="Q81" s="27">
        <f t="shared" si="19"/>
        <v>3.4926163073366601E-2</v>
      </c>
    </row>
    <row r="82" spans="4:17" x14ac:dyDescent="0.25">
      <c r="D82" s="23">
        <f t="shared" si="21"/>
        <v>48000</v>
      </c>
      <c r="E82" s="24">
        <f t="shared" si="21"/>
        <v>5.8878975938063736</v>
      </c>
      <c r="F82" s="24">
        <f t="shared" si="21"/>
        <v>-7.8505760823331121</v>
      </c>
      <c r="G82" s="24">
        <f t="shared" si="21"/>
        <v>1.9626785138547818</v>
      </c>
      <c r="H82" s="24">
        <f t="shared" si="21"/>
        <v>5.8878833761020513</v>
      </c>
      <c r="I82" s="24">
        <f t="shared" si="21"/>
        <v>-7.8505760697290867</v>
      </c>
      <c r="J82" s="24">
        <f t="shared" si="21"/>
        <v>1.9626927441631272</v>
      </c>
      <c r="K82" s="25">
        <f t="shared" si="20"/>
        <v>129</v>
      </c>
      <c r="L82" s="26">
        <f t="shared" si="17"/>
        <v>380.18939632056163</v>
      </c>
      <c r="M82" s="24">
        <f t="shared" si="14"/>
        <v>4.9766675602225613E-2</v>
      </c>
      <c r="N82" s="24">
        <f t="shared" si="15"/>
        <v>5.8717024660204231E-6</v>
      </c>
      <c r="O82" s="24">
        <f t="shared" si="16"/>
        <v>5.8264640492300401E-6</v>
      </c>
      <c r="P82" s="24">
        <f t="shared" si="18"/>
        <v>1.0038746437372636</v>
      </c>
      <c r="Q82" s="27">
        <f t="shared" si="19"/>
        <v>3.3589695778414745E-2</v>
      </c>
    </row>
    <row r="83" spans="4:17" x14ac:dyDescent="0.25">
      <c r="D83" s="23">
        <f t="shared" si="21"/>
        <v>48000</v>
      </c>
      <c r="E83" s="24">
        <f t="shared" si="21"/>
        <v>5.8878975938063736</v>
      </c>
      <c r="F83" s="24">
        <f t="shared" si="21"/>
        <v>-7.8505760823331121</v>
      </c>
      <c r="G83" s="24">
        <f t="shared" si="21"/>
        <v>1.9626785138547818</v>
      </c>
      <c r="H83" s="24">
        <f t="shared" si="21"/>
        <v>5.8878833761020513</v>
      </c>
      <c r="I83" s="24">
        <f t="shared" si="21"/>
        <v>-7.8505760697290867</v>
      </c>
      <c r="J83" s="24">
        <f t="shared" si="21"/>
        <v>1.9626927441631272</v>
      </c>
      <c r="K83" s="25">
        <f t="shared" si="20"/>
        <v>130</v>
      </c>
      <c r="L83" s="26">
        <f t="shared" si="17"/>
        <v>398.10717055349761</v>
      </c>
      <c r="M83" s="24">
        <f t="shared" si="14"/>
        <v>5.2112106764678617E-2</v>
      </c>
      <c r="N83" s="24">
        <f t="shared" si="15"/>
        <v>7.0720026597026475E-6</v>
      </c>
      <c r="O83" s="24">
        <f t="shared" si="16"/>
        <v>7.019973846889016E-6</v>
      </c>
      <c r="P83" s="24">
        <f t="shared" si="18"/>
        <v>1.003698928667661</v>
      </c>
      <c r="Q83" s="27">
        <f t="shared" si="19"/>
        <v>3.2069211819878804E-2</v>
      </c>
    </row>
    <row r="84" spans="4:17" x14ac:dyDescent="0.25">
      <c r="D84" s="23">
        <f t="shared" si="21"/>
        <v>48000</v>
      </c>
      <c r="E84" s="24">
        <f t="shared" si="21"/>
        <v>5.8878975938063736</v>
      </c>
      <c r="F84" s="24">
        <f t="shared" si="21"/>
        <v>-7.8505760823331121</v>
      </c>
      <c r="G84" s="24">
        <f t="shared" si="21"/>
        <v>1.9626785138547818</v>
      </c>
      <c r="H84" s="24">
        <f t="shared" si="21"/>
        <v>5.8878833761020513</v>
      </c>
      <c r="I84" s="24">
        <f t="shared" si="21"/>
        <v>-7.8505760697290867</v>
      </c>
      <c r="J84" s="24">
        <f t="shared" si="21"/>
        <v>1.9626927441631272</v>
      </c>
      <c r="K84" s="25">
        <f t="shared" si="20"/>
        <v>131</v>
      </c>
      <c r="L84" s="26">
        <f t="shared" si="17"/>
        <v>416.86938347033572</v>
      </c>
      <c r="M84" s="24">
        <f t="shared" si="14"/>
        <v>5.4568074692371377E-2</v>
      </c>
      <c r="N84" s="24">
        <f t="shared" si="15"/>
        <v>8.5167330290403243E-6</v>
      </c>
      <c r="O84" s="24">
        <f t="shared" si="16"/>
        <v>8.4572599394761028E-6</v>
      </c>
      <c r="P84" s="24">
        <f t="shared" si="18"/>
        <v>1.0035099369915133</v>
      </c>
      <c r="Q84" s="27">
        <f t="shared" si="19"/>
        <v>3.0433546618844544E-2</v>
      </c>
    </row>
    <row r="85" spans="4:17" x14ac:dyDescent="0.25">
      <c r="D85" s="23">
        <f t="shared" si="21"/>
        <v>48000</v>
      </c>
      <c r="E85" s="24">
        <f t="shared" si="21"/>
        <v>5.8878975938063736</v>
      </c>
      <c r="F85" s="24">
        <f t="shared" si="21"/>
        <v>-7.8505760823331121</v>
      </c>
      <c r="G85" s="24">
        <f t="shared" si="21"/>
        <v>1.9626785138547818</v>
      </c>
      <c r="H85" s="24">
        <f t="shared" si="21"/>
        <v>5.8878833761020513</v>
      </c>
      <c r="I85" s="24">
        <f t="shared" si="21"/>
        <v>-7.8505760697290867</v>
      </c>
      <c r="J85" s="24">
        <f t="shared" si="21"/>
        <v>1.9626927441631272</v>
      </c>
      <c r="K85" s="25">
        <f t="shared" si="20"/>
        <v>132</v>
      </c>
      <c r="L85" s="26">
        <f t="shared" si="17"/>
        <v>436.51583224016622</v>
      </c>
      <c r="M85" s="24">
        <f t="shared" si="14"/>
        <v>5.7139788822555868E-2</v>
      </c>
      <c r="N85" s="24">
        <f t="shared" si="15"/>
        <v>1.0255472172593372E-5</v>
      </c>
      <c r="O85" s="24">
        <f t="shared" si="16"/>
        <v>1.0187838090258694E-5</v>
      </c>
      <c r="P85" s="24">
        <f t="shared" si="18"/>
        <v>1.0033138631604912</v>
      </c>
      <c r="Q85" s="27">
        <f t="shared" si="19"/>
        <v>2.8736261922041265E-2</v>
      </c>
    </row>
    <row r="86" spans="4:17" x14ac:dyDescent="0.25">
      <c r="D86" s="23">
        <f t="shared" si="21"/>
        <v>48000</v>
      </c>
      <c r="E86" s="24">
        <f t="shared" si="21"/>
        <v>5.8878975938063736</v>
      </c>
      <c r="F86" s="24">
        <f t="shared" si="21"/>
        <v>-7.8505760823331121</v>
      </c>
      <c r="G86" s="24">
        <f t="shared" si="21"/>
        <v>1.9626785138547818</v>
      </c>
      <c r="H86" s="24">
        <f t="shared" si="21"/>
        <v>5.8878833761020513</v>
      </c>
      <c r="I86" s="24">
        <f t="shared" si="21"/>
        <v>-7.8505760697290867</v>
      </c>
      <c r="J86" s="24">
        <f t="shared" si="21"/>
        <v>1.9626927441631272</v>
      </c>
      <c r="K86" s="25">
        <f t="shared" si="20"/>
        <v>133</v>
      </c>
      <c r="L86" s="26">
        <f t="shared" si="17"/>
        <v>457.0881896148756</v>
      </c>
      <c r="M86" s="24">
        <f t="shared" si="14"/>
        <v>5.9832704105697986E-2</v>
      </c>
      <c r="N86" s="24">
        <f t="shared" si="15"/>
        <v>1.2347833627135429E-5</v>
      </c>
      <c r="O86" s="24">
        <f t="shared" si="16"/>
        <v>1.2271252992190895E-5</v>
      </c>
      <c r="P86" s="24">
        <f t="shared" si="18"/>
        <v>1.0031154735404568</v>
      </c>
      <c r="Q86" s="27">
        <f t="shared" si="19"/>
        <v>2.701859330640461E-2</v>
      </c>
    </row>
    <row r="87" spans="4:17" x14ac:dyDescent="0.25">
      <c r="D87" s="23">
        <f t="shared" si="21"/>
        <v>48000</v>
      </c>
      <c r="E87" s="24">
        <f t="shared" si="21"/>
        <v>5.8878975938063736</v>
      </c>
      <c r="F87" s="24">
        <f t="shared" si="21"/>
        <v>-7.8505760823331121</v>
      </c>
      <c r="G87" s="24">
        <f t="shared" si="21"/>
        <v>1.9626785138547818</v>
      </c>
      <c r="H87" s="24">
        <f t="shared" si="21"/>
        <v>5.8878833761020513</v>
      </c>
      <c r="I87" s="24">
        <f t="shared" si="21"/>
        <v>-7.8505760697290867</v>
      </c>
      <c r="J87" s="24">
        <f t="shared" si="21"/>
        <v>1.9626927441631272</v>
      </c>
      <c r="K87" s="25">
        <f t="shared" si="20"/>
        <v>134</v>
      </c>
      <c r="L87" s="26">
        <f t="shared" si="17"/>
        <v>478.63009232263886</v>
      </c>
      <c r="M87" s="24">
        <f t="shared" si="14"/>
        <v>6.2652532576158618E-2</v>
      </c>
      <c r="N87" s="24">
        <f t="shared" si="15"/>
        <v>1.4865494194049589E-5</v>
      </c>
      <c r="O87" s="24">
        <f t="shared" si="16"/>
        <v>1.4779106021434174E-5</v>
      </c>
      <c r="P87" s="24">
        <f t="shared" si="18"/>
        <v>1.0029183869141907</v>
      </c>
      <c r="Q87" s="27">
        <f t="shared" si="19"/>
        <v>2.5311869682102073E-2</v>
      </c>
    </row>
    <row r="88" spans="4:17" x14ac:dyDescent="0.25">
      <c r="D88" s="23">
        <f t="shared" si="21"/>
        <v>48000</v>
      </c>
      <c r="E88" s="24">
        <f t="shared" si="21"/>
        <v>5.8878975938063736</v>
      </c>
      <c r="F88" s="24">
        <f t="shared" si="21"/>
        <v>-7.8505760823331121</v>
      </c>
      <c r="G88" s="24">
        <f t="shared" si="21"/>
        <v>1.9626785138547818</v>
      </c>
      <c r="H88" s="24">
        <f t="shared" si="21"/>
        <v>5.8878833761020513</v>
      </c>
      <c r="I88" s="24">
        <f t="shared" si="21"/>
        <v>-7.8505760697290867</v>
      </c>
      <c r="J88" s="24">
        <f t="shared" si="21"/>
        <v>1.9626927441631272</v>
      </c>
      <c r="K88" s="25">
        <f t="shared" si="20"/>
        <v>135</v>
      </c>
      <c r="L88" s="26">
        <f t="shared" si="17"/>
        <v>501.18723362727269</v>
      </c>
      <c r="M88" s="24">
        <f t="shared" si="14"/>
        <v>6.5605255468184631E-2</v>
      </c>
      <c r="N88" s="24">
        <f t="shared" si="15"/>
        <v>1.7894631730852595E-5</v>
      </c>
      <c r="O88" s="24">
        <f t="shared" si="16"/>
        <v>1.7797492402715775E-5</v>
      </c>
      <c r="P88" s="24">
        <f t="shared" si="18"/>
        <v>1.0027253036266273</v>
      </c>
      <c r="Q88" s="27">
        <f t="shared" si="19"/>
        <v>2.3639488750412937E-2</v>
      </c>
    </row>
    <row r="89" spans="4:17" x14ac:dyDescent="0.25">
      <c r="D89" s="23">
        <f t="shared" si="21"/>
        <v>48000</v>
      </c>
      <c r="E89" s="24">
        <f t="shared" si="21"/>
        <v>5.8878975938063736</v>
      </c>
      <c r="F89" s="24">
        <f t="shared" si="21"/>
        <v>-7.8505760823331121</v>
      </c>
      <c r="G89" s="24">
        <f t="shared" si="21"/>
        <v>1.9626785138547818</v>
      </c>
      <c r="H89" s="24">
        <f t="shared" si="21"/>
        <v>5.8878833761020513</v>
      </c>
      <c r="I89" s="24">
        <f t="shared" si="21"/>
        <v>-7.8505760697290867</v>
      </c>
      <c r="J89" s="24">
        <f t="shared" si="21"/>
        <v>1.9626927441631272</v>
      </c>
      <c r="K89" s="25">
        <f t="shared" si="20"/>
        <v>136</v>
      </c>
      <c r="L89" s="26">
        <f t="shared" si="17"/>
        <v>524.80746024977293</v>
      </c>
      <c r="M89" s="24">
        <f t="shared" si="14"/>
        <v>6.8697135902908504E-2</v>
      </c>
      <c r="N89" s="24">
        <f t="shared" si="15"/>
        <v>2.1538854951819175E-5</v>
      </c>
      <c r="O89" s="24">
        <f t="shared" si="16"/>
        <v>2.1429930338490166E-5</v>
      </c>
      <c r="P89" s="24">
        <f t="shared" si="18"/>
        <v>1.0025381919361198</v>
      </c>
      <c r="Q89" s="27">
        <f t="shared" si="19"/>
        <v>2.2018523224383427E-2</v>
      </c>
    </row>
    <row r="90" spans="4:17" x14ac:dyDescent="0.25">
      <c r="D90" s="23">
        <f t="shared" si="21"/>
        <v>48000</v>
      </c>
      <c r="E90" s="24">
        <f t="shared" si="21"/>
        <v>5.8878975938063736</v>
      </c>
      <c r="F90" s="24">
        <f t="shared" si="21"/>
        <v>-7.8505760823331121</v>
      </c>
      <c r="G90" s="24">
        <f t="shared" si="21"/>
        <v>1.9626785138547818</v>
      </c>
      <c r="H90" s="24">
        <f t="shared" si="21"/>
        <v>5.8878833761020513</v>
      </c>
      <c r="I90" s="24">
        <f t="shared" si="21"/>
        <v>-7.8505760697290867</v>
      </c>
      <c r="J90" s="24">
        <f t="shared" si="21"/>
        <v>1.9626927441631272</v>
      </c>
      <c r="K90" s="25">
        <f t="shared" si="20"/>
        <v>137</v>
      </c>
      <c r="L90" s="26">
        <f t="shared" si="17"/>
        <v>549.54087385762534</v>
      </c>
      <c r="M90" s="24">
        <f t="shared" si="14"/>
        <v>7.1934732173267957E-2</v>
      </c>
      <c r="N90" s="24">
        <f t="shared" si="15"/>
        <v>2.5922724376847839E-5</v>
      </c>
      <c r="O90" s="24">
        <f t="shared" si="16"/>
        <v>2.5800881209736559E-5</v>
      </c>
      <c r="P90" s="24">
        <f t="shared" si="18"/>
        <v>1.0023584399202872</v>
      </c>
      <c r="Q90" s="27">
        <f t="shared" si="19"/>
        <v>2.0461030283233816E-2</v>
      </c>
    </row>
    <row r="91" spans="4:17" x14ac:dyDescent="0.25">
      <c r="D91" s="23">
        <f t="shared" si="21"/>
        <v>48000</v>
      </c>
      <c r="E91" s="24">
        <f t="shared" si="21"/>
        <v>5.8878975938063736</v>
      </c>
      <c r="F91" s="24">
        <f t="shared" si="21"/>
        <v>-7.8505760823331121</v>
      </c>
      <c r="G91" s="24">
        <f t="shared" si="21"/>
        <v>1.9626785138547818</v>
      </c>
      <c r="H91" s="24">
        <f t="shared" si="21"/>
        <v>5.8878833761020513</v>
      </c>
      <c r="I91" s="24">
        <f t="shared" si="21"/>
        <v>-7.8505760697290867</v>
      </c>
      <c r="J91" s="24">
        <f t="shared" si="21"/>
        <v>1.9626927441631272</v>
      </c>
      <c r="K91" s="25">
        <f t="shared" si="20"/>
        <v>138</v>
      </c>
      <c r="L91" s="26">
        <f t="shared" si="17"/>
        <v>575.43993733715706</v>
      </c>
      <c r="M91" s="24">
        <f t="shared" si="14"/>
        <v>7.5324911655024307E-2</v>
      </c>
      <c r="N91" s="24">
        <f t="shared" si="15"/>
        <v>3.1195983489107348E-5</v>
      </c>
      <c r="O91" s="24">
        <f t="shared" si="16"/>
        <v>3.105997992181031E-5</v>
      </c>
      <c r="P91" s="24">
        <f t="shared" si="18"/>
        <v>1.0021869784148347</v>
      </c>
      <c r="Q91" s="27">
        <f t="shared" si="19"/>
        <v>1.8975111627017528E-2</v>
      </c>
    </row>
    <row r="92" spans="4:17" x14ac:dyDescent="0.25">
      <c r="D92" s="23">
        <f t="shared" si="21"/>
        <v>48000</v>
      </c>
      <c r="E92" s="24">
        <f t="shared" si="21"/>
        <v>5.8878975938063736</v>
      </c>
      <c r="F92" s="24">
        <f t="shared" si="21"/>
        <v>-7.8505760823331121</v>
      </c>
      <c r="G92" s="24">
        <f t="shared" si="21"/>
        <v>1.9626785138547818</v>
      </c>
      <c r="H92" s="24">
        <f t="shared" si="21"/>
        <v>5.8878833761020513</v>
      </c>
      <c r="I92" s="24">
        <f t="shared" si="21"/>
        <v>-7.8505760697290867</v>
      </c>
      <c r="J92" s="24">
        <f t="shared" si="21"/>
        <v>1.9626927441631272</v>
      </c>
      <c r="K92" s="25">
        <f t="shared" si="20"/>
        <v>139</v>
      </c>
      <c r="L92" s="26">
        <f t="shared" si="17"/>
        <v>602.55958607435775</v>
      </c>
      <c r="M92" s="24">
        <f t="shared" si="14"/>
        <v>7.8874865373387865E-2</v>
      </c>
      <c r="N92" s="24">
        <f t="shared" si="15"/>
        <v>3.7538643090417878E-5</v>
      </c>
      <c r="O92" s="24">
        <f t="shared" si="16"/>
        <v>3.7387118375198369E-5</v>
      </c>
      <c r="P92" s="24">
        <f t="shared" si="18"/>
        <v>1.0020243803889075</v>
      </c>
      <c r="Q92" s="27">
        <f t="shared" si="19"/>
        <v>1.756577073543359E-2</v>
      </c>
    </row>
    <row r="93" spans="4:17" x14ac:dyDescent="0.25">
      <c r="D93" s="23">
        <f t="shared" si="21"/>
        <v>48000</v>
      </c>
      <c r="E93" s="24">
        <f t="shared" si="21"/>
        <v>5.8878975938063736</v>
      </c>
      <c r="F93" s="24">
        <f t="shared" si="21"/>
        <v>-7.8505760823331121</v>
      </c>
      <c r="G93" s="24">
        <f t="shared" si="21"/>
        <v>1.9626785138547818</v>
      </c>
      <c r="H93" s="24">
        <f t="shared" si="21"/>
        <v>5.8878833761020513</v>
      </c>
      <c r="I93" s="24">
        <f t="shared" si="21"/>
        <v>-7.8505760697290867</v>
      </c>
      <c r="J93" s="24">
        <f t="shared" si="21"/>
        <v>1.9626927441631272</v>
      </c>
      <c r="K93" s="25">
        <f t="shared" si="20"/>
        <v>140</v>
      </c>
      <c r="L93" s="26">
        <f t="shared" si="17"/>
        <v>630.95734448019323</v>
      </c>
      <c r="M93" s="24">
        <f t="shared" si="14"/>
        <v>8.2592123256145816E-2</v>
      </c>
      <c r="N93" s="24">
        <f t="shared" si="15"/>
        <v>4.5167090545028543E-5</v>
      </c>
      <c r="O93" s="24">
        <f t="shared" si="16"/>
        <v>4.4998553749620029E-5</v>
      </c>
      <c r="P93" s="24">
        <f t="shared" si="18"/>
        <v>1.0018709410361459</v>
      </c>
      <c r="Q93" s="27">
        <f t="shared" si="19"/>
        <v>1.6235604161782366E-2</v>
      </c>
    </row>
    <row r="94" spans="4:17" x14ac:dyDescent="0.25">
      <c r="D94" s="23">
        <f t="shared" si="21"/>
        <v>48000</v>
      </c>
      <c r="E94" s="24">
        <f t="shared" si="21"/>
        <v>5.8878975938063736</v>
      </c>
      <c r="F94" s="24">
        <f t="shared" si="21"/>
        <v>-7.8505760823331121</v>
      </c>
      <c r="G94" s="24">
        <f t="shared" si="21"/>
        <v>1.9626785138547818</v>
      </c>
      <c r="H94" s="24">
        <f t="shared" si="21"/>
        <v>5.8878833761020513</v>
      </c>
      <c r="I94" s="24">
        <f t="shared" si="21"/>
        <v>-7.8505760697290867</v>
      </c>
      <c r="J94" s="24">
        <f t="shared" si="21"/>
        <v>1.9626927441631272</v>
      </c>
      <c r="K94" s="25">
        <f t="shared" si="20"/>
        <v>141</v>
      </c>
      <c r="L94" s="26">
        <f t="shared" si="17"/>
        <v>660.69344800759643</v>
      </c>
      <c r="M94" s="24">
        <f t="shared" si="14"/>
        <v>8.6484570105648945E-2</v>
      </c>
      <c r="N94" s="24">
        <f t="shared" si="15"/>
        <v>5.4341430053339579E-5</v>
      </c>
      <c r="O94" s="24">
        <f t="shared" si="16"/>
        <v>5.415424771726407E-5</v>
      </c>
      <c r="P94" s="24">
        <f t="shared" si="18"/>
        <v>1.0017267423658454</v>
      </c>
      <c r="Q94" s="27">
        <f t="shared" si="19"/>
        <v>1.4985359415818815E-2</v>
      </c>
    </row>
    <row r="95" spans="4:17" x14ac:dyDescent="0.25">
      <c r="D95" s="23">
        <f t="shared" si="21"/>
        <v>48000</v>
      </c>
      <c r="E95" s="24">
        <f t="shared" si="21"/>
        <v>5.8878975938063736</v>
      </c>
      <c r="F95" s="24">
        <f t="shared" si="21"/>
        <v>-7.8505760823331121</v>
      </c>
      <c r="G95" s="24">
        <f t="shared" si="21"/>
        <v>1.9626785138547818</v>
      </c>
      <c r="H95" s="24">
        <f t="shared" si="21"/>
        <v>5.8878833761020513</v>
      </c>
      <c r="I95" s="24">
        <f t="shared" si="21"/>
        <v>-7.8505760697290867</v>
      </c>
      <c r="J95" s="24">
        <f t="shared" si="21"/>
        <v>1.9626927441631272</v>
      </c>
      <c r="K95" s="25">
        <f t="shared" si="20"/>
        <v>142</v>
      </c>
      <c r="L95" s="26">
        <f t="shared" si="17"/>
        <v>691.83097091893671</v>
      </c>
      <c r="M95" s="24">
        <f t="shared" si="14"/>
        <v>9.0560462323534388E-2</v>
      </c>
      <c r="N95" s="24">
        <f t="shared" si="15"/>
        <v>6.5374301400966672E-5</v>
      </c>
      <c r="O95" s="24">
        <f t="shared" si="16"/>
        <v>6.5166684053430401E-5</v>
      </c>
      <c r="P95" s="24">
        <f t="shared" si="18"/>
        <v>1.001591704788902</v>
      </c>
      <c r="Q95" s="27">
        <f t="shared" si="19"/>
        <v>1.3814380838984144E-2</v>
      </c>
    </row>
    <row r="96" spans="4:17" x14ac:dyDescent="0.25">
      <c r="D96" s="23">
        <f t="shared" si="21"/>
        <v>48000</v>
      </c>
      <c r="E96" s="24">
        <f t="shared" si="21"/>
        <v>5.8878975938063736</v>
      </c>
      <c r="F96" s="24">
        <f t="shared" si="21"/>
        <v>-7.8505760823331121</v>
      </c>
      <c r="G96" s="24">
        <f t="shared" si="21"/>
        <v>1.9626785138547818</v>
      </c>
      <c r="H96" s="24">
        <f t="shared" si="21"/>
        <v>5.8878833761020513</v>
      </c>
      <c r="I96" s="24">
        <f t="shared" si="21"/>
        <v>-7.8505760697290867</v>
      </c>
      <c r="J96" s="24">
        <f t="shared" si="21"/>
        <v>1.9626927441631272</v>
      </c>
      <c r="K96" s="25">
        <f t="shared" si="20"/>
        <v>143</v>
      </c>
      <c r="L96" s="26">
        <f t="shared" si="17"/>
        <v>724.43596007499025</v>
      </c>
      <c r="M96" s="24">
        <f t="shared" si="14"/>
        <v>9.4828445423660757E-2</v>
      </c>
      <c r="N96" s="24">
        <f t="shared" si="15"/>
        <v>7.8641474192231442E-5</v>
      </c>
      <c r="O96" s="24">
        <f t="shared" si="16"/>
        <v>7.8411461620353506E-5</v>
      </c>
      <c r="P96" s="24">
        <f t="shared" si="18"/>
        <v>1.0014656284557968</v>
      </c>
      <c r="Q96" s="27">
        <f t="shared" si="19"/>
        <v>1.2720967187167923E-2</v>
      </c>
    </row>
    <row r="97" spans="4:17" x14ac:dyDescent="0.25">
      <c r="D97" s="23">
        <f t="shared" si="21"/>
        <v>48000</v>
      </c>
      <c r="E97" s="24">
        <f t="shared" si="21"/>
        <v>5.8878975938063736</v>
      </c>
      <c r="F97" s="24">
        <f t="shared" si="21"/>
        <v>-7.8505760823331121</v>
      </c>
      <c r="G97" s="24">
        <f t="shared" si="21"/>
        <v>1.9626785138547818</v>
      </c>
      <c r="H97" s="24">
        <f t="shared" si="21"/>
        <v>5.8878833761020513</v>
      </c>
      <c r="I97" s="24">
        <f t="shared" si="21"/>
        <v>-7.8505760697290867</v>
      </c>
      <c r="J97" s="24">
        <f t="shared" si="21"/>
        <v>1.9626927441631272</v>
      </c>
      <c r="K97" s="25">
        <f t="shared" si="20"/>
        <v>144</v>
      </c>
      <c r="L97" s="26">
        <f t="shared" si="17"/>
        <v>758.57757502918378</v>
      </c>
      <c r="M97" s="24">
        <f t="shared" si="14"/>
        <v>9.9297572370401821E-2</v>
      </c>
      <c r="N97" s="24">
        <f t="shared" si="15"/>
        <v>9.4594574020945288E-5</v>
      </c>
      <c r="O97" s="24">
        <f t="shared" si="16"/>
        <v>9.4340019177074907E-5</v>
      </c>
      <c r="P97" s="24">
        <f t="shared" si="18"/>
        <v>1.0013482261448561</v>
      </c>
      <c r="Q97" s="27">
        <f t="shared" si="19"/>
        <v>1.1702656359219214E-2</v>
      </c>
    </row>
    <row r="98" spans="4:17" x14ac:dyDescent="0.25">
      <c r="D98" s="23">
        <f t="shared" si="21"/>
        <v>48000</v>
      </c>
      <c r="E98" s="24">
        <f t="shared" si="21"/>
        <v>5.8878975938063736</v>
      </c>
      <c r="F98" s="24">
        <f t="shared" si="21"/>
        <v>-7.8505760823331121</v>
      </c>
      <c r="G98" s="24">
        <f t="shared" si="21"/>
        <v>1.9626785138547818</v>
      </c>
      <c r="H98" s="24">
        <f t="shared" si="21"/>
        <v>5.8878833761020513</v>
      </c>
      <c r="I98" s="24">
        <f t="shared" si="21"/>
        <v>-7.8505760697290867</v>
      </c>
      <c r="J98" s="24">
        <f t="shared" si="21"/>
        <v>1.9626927441631272</v>
      </c>
      <c r="K98" s="25">
        <f t="shared" si="20"/>
        <v>145</v>
      </c>
      <c r="L98" s="26">
        <f t="shared" si="17"/>
        <v>794.32823472428208</v>
      </c>
      <c r="M98" s="24">
        <f t="shared" si="14"/>
        <v>0.10397732278119806</v>
      </c>
      <c r="N98" s="24">
        <f t="shared" si="15"/>
        <v>1.1377636822218484E-4</v>
      </c>
      <c r="O98" s="24">
        <f t="shared" si="16"/>
        <v>1.1349491966394787E-4</v>
      </c>
      <c r="P98" s="24">
        <f t="shared" si="18"/>
        <v>1.0012391492441213</v>
      </c>
      <c r="Q98" s="27">
        <f t="shared" si="19"/>
        <v>1.0756450531273651E-2</v>
      </c>
    </row>
    <row r="99" spans="4:17" x14ac:dyDescent="0.25">
      <c r="D99" s="23">
        <f t="shared" si="21"/>
        <v>48000</v>
      </c>
      <c r="E99" s="24">
        <f t="shared" si="21"/>
        <v>5.8878975938063736</v>
      </c>
      <c r="F99" s="24">
        <f t="shared" si="21"/>
        <v>-7.8505760823331121</v>
      </c>
      <c r="G99" s="24">
        <f t="shared" si="21"/>
        <v>1.9626785138547818</v>
      </c>
      <c r="H99" s="24">
        <f t="shared" si="21"/>
        <v>5.8878833761020513</v>
      </c>
      <c r="I99" s="24">
        <f t="shared" si="21"/>
        <v>-7.8505760697290867</v>
      </c>
      <c r="J99" s="24">
        <f t="shared" si="21"/>
        <v>1.9626927441631272</v>
      </c>
      <c r="K99" s="25">
        <f t="shared" si="20"/>
        <v>146</v>
      </c>
      <c r="L99" s="26">
        <f t="shared" si="17"/>
        <v>831.7637711026714</v>
      </c>
      <c r="M99" s="24">
        <f t="shared" ref="M99:M130" si="22" xml:space="preserve"> 2*PI()*L99/D99</f>
        <v>0.10887762303409562</v>
      </c>
      <c r="N99" s="24">
        <f t="shared" ref="N99:N130" si="23">E99+F99*COS(M99)+G99*COS(2*M99)</f>
        <v>1.3683912426176725E-4</v>
      </c>
      <c r="O99" s="24">
        <f t="shared" ref="O99:O130" si="24">H99+I99*COS(M99) + J99*COS(2*M99)</f>
        <v>1.3652820698295542E-4</v>
      </c>
      <c r="P99" s="24">
        <f t="shared" si="18"/>
        <v>1.0011380083026922</v>
      </c>
      <c r="Q99" s="27">
        <f t="shared" si="19"/>
        <v>9.8789944011142775E-3</v>
      </c>
    </row>
    <row r="100" spans="4:17" x14ac:dyDescent="0.25">
      <c r="D100" s="23">
        <f t="shared" si="21"/>
        <v>48000</v>
      </c>
      <c r="E100" s="24">
        <f t="shared" si="21"/>
        <v>5.8878975938063736</v>
      </c>
      <c r="F100" s="24">
        <f t="shared" si="21"/>
        <v>-7.8505760823331121</v>
      </c>
      <c r="G100" s="24">
        <f t="shared" si="21"/>
        <v>1.9626785138547818</v>
      </c>
      <c r="H100" s="24">
        <f t="shared" si="21"/>
        <v>5.8878833761020513</v>
      </c>
      <c r="I100" s="24">
        <f t="shared" si="21"/>
        <v>-7.8505760697290867</v>
      </c>
      <c r="J100" s="24">
        <f t="shared" si="21"/>
        <v>1.9626927441631272</v>
      </c>
      <c r="K100" s="25">
        <f t="shared" si="20"/>
        <v>147</v>
      </c>
      <c r="L100" s="26">
        <f t="shared" si="17"/>
        <v>870.96358995608091</v>
      </c>
      <c r="M100" s="24">
        <f t="shared" si="22"/>
        <v>0.11400886732292569</v>
      </c>
      <c r="N100" s="24">
        <f t="shared" si="23"/>
        <v>1.6456665607855747E-4</v>
      </c>
      <c r="O100" s="24">
        <f t="shared" si="24"/>
        <v>1.6422345060340682E-4</v>
      </c>
      <c r="P100" s="24">
        <f t="shared" si="18"/>
        <v>1.0010443890546943</v>
      </c>
      <c r="Q100" s="27">
        <f t="shared" si="19"/>
        <v>9.0667143033827165E-3</v>
      </c>
    </row>
    <row r="101" spans="4:17" x14ac:dyDescent="0.25">
      <c r="D101" s="23">
        <f t="shared" si="21"/>
        <v>48000</v>
      </c>
      <c r="E101" s="24">
        <f t="shared" si="21"/>
        <v>5.8878975938063736</v>
      </c>
      <c r="F101" s="24">
        <f t="shared" si="21"/>
        <v>-7.8505760823331121</v>
      </c>
      <c r="G101" s="24">
        <f t="shared" si="21"/>
        <v>1.9626785138547818</v>
      </c>
      <c r="H101" s="24">
        <f t="shared" si="21"/>
        <v>5.8878833761020513</v>
      </c>
      <c r="I101" s="24">
        <f t="shared" si="21"/>
        <v>-7.8505760697290867</v>
      </c>
      <c r="J101" s="24">
        <f t="shared" si="21"/>
        <v>1.9626927441631272</v>
      </c>
      <c r="K101" s="25">
        <f t="shared" si="20"/>
        <v>148</v>
      </c>
      <c r="L101" s="26">
        <f t="shared" si="17"/>
        <v>912.01083935590987</v>
      </c>
      <c r="M101" s="24">
        <f t="shared" si="22"/>
        <v>0.11938193970478279</v>
      </c>
      <c r="N101" s="24">
        <f t="shared" si="23"/>
        <v>1.9790079617321155E-4</v>
      </c>
      <c r="O101" s="24">
        <f t="shared" si="24"/>
        <v>1.9752221577329365E-4</v>
      </c>
      <c r="P101" s="24">
        <f t="shared" si="18"/>
        <v>1.000957864842708</v>
      </c>
      <c r="Q101" s="27">
        <f t="shared" si="19"/>
        <v>8.3159261808035748E-3</v>
      </c>
    </row>
    <row r="102" spans="4:17" x14ac:dyDescent="0.25">
      <c r="D102" s="23">
        <f t="shared" si="21"/>
        <v>48000</v>
      </c>
      <c r="E102" s="24">
        <f t="shared" si="21"/>
        <v>5.8878975938063736</v>
      </c>
      <c r="F102" s="24">
        <f t="shared" si="21"/>
        <v>-7.8505760823331121</v>
      </c>
      <c r="G102" s="24">
        <f t="shared" si="21"/>
        <v>1.9626785138547818</v>
      </c>
      <c r="H102" s="24">
        <f t="shared" si="21"/>
        <v>5.8878833761020513</v>
      </c>
      <c r="I102" s="24">
        <f t="shared" si="21"/>
        <v>-7.8505760697290867</v>
      </c>
      <c r="J102" s="24">
        <f t="shared" si="21"/>
        <v>1.9626927441631272</v>
      </c>
      <c r="K102" s="25">
        <f t="shared" si="20"/>
        <v>149</v>
      </c>
      <c r="L102" s="26">
        <f t="shared" si="17"/>
        <v>954.99258602143675</v>
      </c>
      <c r="M102" s="24">
        <f t="shared" si="22"/>
        <v>0.12500823718656934</v>
      </c>
      <c r="N102" s="24">
        <f t="shared" si="23"/>
        <v>2.3797317792584316E-4</v>
      </c>
      <c r="O102" s="24">
        <f t="shared" si="24"/>
        <v>2.3755584379325789E-4</v>
      </c>
      <c r="P102" s="24">
        <f t="shared" si="18"/>
        <v>1.0008780061886577</v>
      </c>
      <c r="Q102" s="27">
        <f t="shared" si="19"/>
        <v>7.6229188607424688E-3</v>
      </c>
    </row>
    <row r="103" spans="4:17" x14ac:dyDescent="0.25">
      <c r="D103" s="23">
        <f t="shared" si="21"/>
        <v>48000</v>
      </c>
      <c r="E103" s="24">
        <f t="shared" si="21"/>
        <v>5.8878975938063736</v>
      </c>
      <c r="F103" s="24">
        <f t="shared" si="21"/>
        <v>-7.8505760823331121</v>
      </c>
      <c r="G103" s="24">
        <f t="shared" si="21"/>
        <v>1.9626785138547818</v>
      </c>
      <c r="H103" s="24">
        <f t="shared" si="21"/>
        <v>5.8878833761020513</v>
      </c>
      <c r="I103" s="24">
        <f t="shared" si="21"/>
        <v>-7.8505760697290867</v>
      </c>
      <c r="J103" s="24">
        <f t="shared" si="21"/>
        <v>1.9626927441631272</v>
      </c>
      <c r="K103" s="25">
        <f t="shared" si="20"/>
        <v>150</v>
      </c>
      <c r="L103" s="26">
        <f t="shared" si="17"/>
        <v>1000</v>
      </c>
      <c r="M103" s="24">
        <f t="shared" si="22"/>
        <v>0.1308996938995747</v>
      </c>
      <c r="N103" s="24">
        <f t="shared" si="23"/>
        <v>2.8614338805033057E-4</v>
      </c>
      <c r="O103" s="24">
        <f t="shared" si="24"/>
        <v>2.856836022711029E-4</v>
      </c>
      <c r="P103" s="24">
        <f t="shared" si="18"/>
        <v>1.0008043880132327</v>
      </c>
      <c r="Q103" s="27">
        <f t="shared" si="19"/>
        <v>6.9840169557866061E-3</v>
      </c>
    </row>
    <row r="104" spans="4:17" x14ac:dyDescent="0.25">
      <c r="D104" s="23">
        <f t="shared" si="21"/>
        <v>48000</v>
      </c>
      <c r="E104" s="24">
        <f t="shared" si="21"/>
        <v>5.8878975938063736</v>
      </c>
      <c r="F104" s="24">
        <f t="shared" si="21"/>
        <v>-7.8505760823331121</v>
      </c>
      <c r="G104" s="24">
        <f t="shared" si="21"/>
        <v>1.9626785138547818</v>
      </c>
      <c r="H104" s="24">
        <f t="shared" si="21"/>
        <v>5.8878833761020513</v>
      </c>
      <c r="I104" s="24">
        <f t="shared" si="21"/>
        <v>-7.8505760697290867</v>
      </c>
      <c r="J104" s="24">
        <f t="shared" si="21"/>
        <v>1.9626927441631272</v>
      </c>
      <c r="K104" s="25">
        <f t="shared" si="20"/>
        <v>151</v>
      </c>
      <c r="L104" s="26">
        <f t="shared" si="17"/>
        <v>1047.1285480509</v>
      </c>
      <c r="M104" s="24">
        <f t="shared" si="22"/>
        <v>0.13706880641336891</v>
      </c>
      <c r="N104" s="24">
        <f t="shared" si="23"/>
        <v>3.4404475903415666E-4</v>
      </c>
      <c r="O104" s="24">
        <f t="shared" si="24"/>
        <v>3.4353847518264757E-4</v>
      </c>
      <c r="P104" s="24">
        <f t="shared" si="18"/>
        <v>1.0007365950157516</v>
      </c>
      <c r="Q104" s="27">
        <f t="shared" si="19"/>
        <v>6.3956278100513924E-3</v>
      </c>
    </row>
    <row r="105" spans="4:17" x14ac:dyDescent="0.25">
      <c r="D105" s="23">
        <f t="shared" si="21"/>
        <v>48000</v>
      </c>
      <c r="E105" s="24">
        <f t="shared" si="21"/>
        <v>5.8878975938063736</v>
      </c>
      <c r="F105" s="24">
        <f t="shared" si="21"/>
        <v>-7.8505760823331121</v>
      </c>
      <c r="G105" s="24">
        <f t="shared" si="21"/>
        <v>1.9626785138547818</v>
      </c>
      <c r="H105" s="24">
        <f t="shared" si="21"/>
        <v>5.8878833761020513</v>
      </c>
      <c r="I105" s="24">
        <f t="shared" si="21"/>
        <v>-7.8505760697290867</v>
      </c>
      <c r="J105" s="24">
        <f t="shared" si="21"/>
        <v>1.9626927441631272</v>
      </c>
      <c r="K105" s="25">
        <f t="shared" si="20"/>
        <v>152</v>
      </c>
      <c r="L105" s="26">
        <f t="shared" si="17"/>
        <v>1096.4781961431863</v>
      </c>
      <c r="M105" s="24">
        <f t="shared" si="22"/>
        <v>0.14352866024270095</v>
      </c>
      <c r="N105" s="24">
        <f t="shared" si="23"/>
        <v>4.1363932232751921E-4</v>
      </c>
      <c r="O105" s="24">
        <f t="shared" si="24"/>
        <v>4.1308211350798985E-4</v>
      </c>
      <c r="P105" s="24">
        <f t="shared" si="18"/>
        <v>1.0006742255624272</v>
      </c>
      <c r="Q105" s="27">
        <f t="shared" si="19"/>
        <v>5.8542754970056215E-3</v>
      </c>
    </row>
    <row r="106" spans="4:17" x14ac:dyDescent="0.25">
      <c r="D106" s="23">
        <f t="shared" si="21"/>
        <v>48000</v>
      </c>
      <c r="E106" s="24">
        <f t="shared" si="21"/>
        <v>5.8878975938063736</v>
      </c>
      <c r="F106" s="24">
        <f t="shared" si="21"/>
        <v>-7.8505760823331121</v>
      </c>
      <c r="G106" s="24">
        <f t="shared" si="21"/>
        <v>1.9626785138547818</v>
      </c>
      <c r="H106" s="24">
        <f t="shared" si="21"/>
        <v>5.8878833761020513</v>
      </c>
      <c r="I106" s="24">
        <f t="shared" si="21"/>
        <v>-7.8505760697290867</v>
      </c>
      <c r="J106" s="24">
        <f t="shared" si="21"/>
        <v>1.9626927441631272</v>
      </c>
      <c r="K106" s="25">
        <f t="shared" si="20"/>
        <v>153</v>
      </c>
      <c r="L106" s="26">
        <f t="shared" si="17"/>
        <v>1148.1536214968839</v>
      </c>
      <c r="M106" s="24">
        <f t="shared" si="22"/>
        <v>0.15029295760363026</v>
      </c>
      <c r="N106" s="24">
        <f t="shared" si="23"/>
        <v>4.9728374287161259E-4</v>
      </c>
      <c r="O106" s="24">
        <f t="shared" si="24"/>
        <v>4.9667076699844159E-4</v>
      </c>
      <c r="P106" s="24">
        <f t="shared" si="18"/>
        <v>1.0006168944313687</v>
      </c>
      <c r="Q106" s="27">
        <f t="shared" si="19"/>
        <v>5.356624882998256E-3</v>
      </c>
    </row>
    <row r="107" spans="4:17" x14ac:dyDescent="0.25">
      <c r="D107" s="23">
        <f t="shared" si="21"/>
        <v>48000</v>
      </c>
      <c r="E107" s="24">
        <f t="shared" si="21"/>
        <v>5.8878975938063736</v>
      </c>
      <c r="F107" s="24">
        <f t="shared" si="21"/>
        <v>-7.8505760823331121</v>
      </c>
      <c r="G107" s="24">
        <f t="shared" si="21"/>
        <v>1.9626785138547818</v>
      </c>
      <c r="H107" s="24">
        <f t="shared" si="21"/>
        <v>5.8878833761020513</v>
      </c>
      <c r="I107" s="24">
        <f t="shared" si="21"/>
        <v>-7.8505760697290867</v>
      </c>
      <c r="J107" s="24">
        <f t="shared" si="21"/>
        <v>1.9626927441631272</v>
      </c>
      <c r="K107" s="25">
        <f t="shared" si="20"/>
        <v>154</v>
      </c>
      <c r="L107" s="26">
        <f t="shared" si="17"/>
        <v>1202.2644346174138</v>
      </c>
      <c r="M107" s="24">
        <f t="shared" si="22"/>
        <v>0.15737604647776471</v>
      </c>
      <c r="N107" s="24">
        <f t="shared" si="23"/>
        <v>5.9780841352718994E-4</v>
      </c>
      <c r="O107" s="24">
        <f t="shared" si="24"/>
        <v>5.9713437566699668E-4</v>
      </c>
      <c r="P107" s="24">
        <f t="shared" si="18"/>
        <v>1.0005642346040871</v>
      </c>
      <c r="Q107" s="27">
        <f t="shared" si="19"/>
        <v>4.8994973980374642E-3</v>
      </c>
    </row>
    <row r="108" spans="4:17" x14ac:dyDescent="0.25">
      <c r="D108" s="23">
        <f t="shared" si="21"/>
        <v>48000</v>
      </c>
      <c r="E108" s="24">
        <f t="shared" si="21"/>
        <v>5.8878975938063736</v>
      </c>
      <c r="F108" s="24">
        <f t="shared" si="21"/>
        <v>-7.8505760823331121</v>
      </c>
      <c r="G108" s="24">
        <f t="shared" si="21"/>
        <v>1.9626785138547818</v>
      </c>
      <c r="H108" s="24">
        <f t="shared" si="21"/>
        <v>5.8878833761020513</v>
      </c>
      <c r="I108" s="24">
        <f t="shared" si="21"/>
        <v>-7.8505760697290867</v>
      </c>
      <c r="J108" s="24">
        <f t="shared" si="21"/>
        <v>1.9626927441631272</v>
      </c>
      <c r="K108" s="25">
        <f t="shared" si="20"/>
        <v>155</v>
      </c>
      <c r="L108" s="26">
        <f t="shared" si="17"/>
        <v>1258.925411794168</v>
      </c>
      <c r="M108" s="24">
        <f t="shared" si="22"/>
        <v>0.16479295104625263</v>
      </c>
      <c r="N108" s="24">
        <f t="shared" si="23"/>
        <v>7.1861231517877933E-4</v>
      </c>
      <c r="O108" s="24">
        <f t="shared" si="24"/>
        <v>7.1787142673040982E-4</v>
      </c>
      <c r="P108" s="24">
        <f t="shared" si="18"/>
        <v>1.0005158983618132</v>
      </c>
      <c r="Q108" s="27">
        <f t="shared" si="19"/>
        <v>4.4798807529320851E-3</v>
      </c>
    </row>
    <row r="109" spans="4:17" x14ac:dyDescent="0.25">
      <c r="D109" s="23">
        <f t="shared" si="21"/>
        <v>48000</v>
      </c>
      <c r="E109" s="24">
        <f t="shared" si="21"/>
        <v>5.8878975938063736</v>
      </c>
      <c r="F109" s="24">
        <f t="shared" si="21"/>
        <v>-7.8505760823331121</v>
      </c>
      <c r="G109" s="24">
        <f t="shared" si="21"/>
        <v>1.9626785138547818</v>
      </c>
      <c r="H109" s="24">
        <f t="shared" si="21"/>
        <v>5.8878833761020513</v>
      </c>
      <c r="I109" s="24">
        <f t="shared" si="21"/>
        <v>-7.8505760697290867</v>
      </c>
      <c r="J109" s="24">
        <f t="shared" si="21"/>
        <v>1.9626927441631272</v>
      </c>
      <c r="K109" s="25">
        <f t="shared" si="20"/>
        <v>156</v>
      </c>
      <c r="L109" s="26">
        <f t="shared" si="17"/>
        <v>1318.2567385564089</v>
      </c>
      <c r="M109" s="24">
        <f t="shared" si="22"/>
        <v>0.17255940355808563</v>
      </c>
      <c r="N109" s="24">
        <f t="shared" si="23"/>
        <v>8.6377675758364525E-4</v>
      </c>
      <c r="O109" s="24">
        <f t="shared" si="24"/>
        <v>8.6296269209507059E-4</v>
      </c>
      <c r="P109" s="24">
        <f t="shared" si="18"/>
        <v>1.0004715578099754</v>
      </c>
      <c r="Q109" s="27">
        <f t="shared" si="19"/>
        <v>4.0949336723005332E-3</v>
      </c>
    </row>
    <row r="110" spans="4:17" x14ac:dyDescent="0.25">
      <c r="D110" s="23">
        <f t="shared" si="21"/>
        <v>48000</v>
      </c>
      <c r="E110" s="24">
        <f t="shared" si="21"/>
        <v>5.8878975938063736</v>
      </c>
      <c r="F110" s="24">
        <f t="shared" si="21"/>
        <v>-7.8505760823331121</v>
      </c>
      <c r="G110" s="24">
        <f t="shared" si="21"/>
        <v>1.9626785138547818</v>
      </c>
      <c r="H110" s="24">
        <f t="shared" si="21"/>
        <v>5.8878833761020513</v>
      </c>
      <c r="I110" s="24">
        <f t="shared" si="21"/>
        <v>-7.8505760697290867</v>
      </c>
      <c r="J110" s="24">
        <f t="shared" si="21"/>
        <v>1.9626927441631272</v>
      </c>
      <c r="K110" s="25">
        <f t="shared" si="20"/>
        <v>157</v>
      </c>
      <c r="L110" s="26">
        <f t="shared" si="17"/>
        <v>1380.3842646028863</v>
      </c>
      <c r="M110" s="24">
        <f t="shared" si="22"/>
        <v>0.18069187770030737</v>
      </c>
      <c r="N110" s="24">
        <f t="shared" si="23"/>
        <v>1.0382017227852369E-3</v>
      </c>
      <c r="O110" s="24">
        <f t="shared" si="24"/>
        <v>1.0373075681961996E-3</v>
      </c>
      <c r="P110" s="24">
        <f t="shared" si="18"/>
        <v>1.0004309049746254</v>
      </c>
      <c r="Q110" s="27">
        <f t="shared" si="19"/>
        <v>3.7419868915943254E-3</v>
      </c>
    </row>
    <row r="111" spans="4:17" x14ac:dyDescent="0.25">
      <c r="D111" s="23">
        <f t="shared" si="21"/>
        <v>48000</v>
      </c>
      <c r="E111" s="24">
        <f t="shared" si="21"/>
        <v>5.8878975938063736</v>
      </c>
      <c r="F111" s="24">
        <f t="shared" si="21"/>
        <v>-7.8505760823331121</v>
      </c>
      <c r="G111" s="24">
        <f t="shared" si="21"/>
        <v>1.9626785138547818</v>
      </c>
      <c r="H111" s="24">
        <f t="shared" si="21"/>
        <v>5.8878833761020513</v>
      </c>
      <c r="I111" s="24">
        <f t="shared" si="21"/>
        <v>-7.8505760697290867</v>
      </c>
      <c r="J111" s="24">
        <f t="shared" si="21"/>
        <v>1.9626927441631272</v>
      </c>
      <c r="K111" s="25">
        <f t="shared" si="20"/>
        <v>158</v>
      </c>
      <c r="L111" s="26">
        <f t="shared" si="17"/>
        <v>1445.4397707459289</v>
      </c>
      <c r="M111" s="24">
        <f t="shared" si="22"/>
        <v>0.18920762354091353</v>
      </c>
      <c r="N111" s="24">
        <f t="shared" si="23"/>
        <v>1.2477692550521002E-3</v>
      </c>
      <c r="O111" s="24">
        <f t="shared" si="24"/>
        <v>1.2467874621548969E-3</v>
      </c>
      <c r="P111" s="24">
        <f t="shared" si="18"/>
        <v>1.0003936515736911</v>
      </c>
      <c r="Q111" s="27">
        <f t="shared" si="19"/>
        <v>3.4185413119843552E-3</v>
      </c>
    </row>
    <row r="112" spans="4:17" x14ac:dyDescent="0.25">
      <c r="D112" s="23">
        <f t="shared" si="21"/>
        <v>48000</v>
      </c>
      <c r="E112" s="24">
        <f t="shared" si="21"/>
        <v>5.8878975938063736</v>
      </c>
      <c r="F112" s="24">
        <f t="shared" si="21"/>
        <v>-7.8505760823331121</v>
      </c>
      <c r="G112" s="24">
        <f t="shared" si="21"/>
        <v>1.9626785138547818</v>
      </c>
      <c r="H112" s="24">
        <f t="shared" si="21"/>
        <v>5.8878833761020513</v>
      </c>
      <c r="I112" s="24">
        <f t="shared" si="21"/>
        <v>-7.8505760697290867</v>
      </c>
      <c r="J112" s="24">
        <f t="shared" si="21"/>
        <v>1.9626927441631272</v>
      </c>
      <c r="K112" s="25">
        <f t="shared" si="20"/>
        <v>159</v>
      </c>
      <c r="L112" s="26">
        <f t="shared" si="17"/>
        <v>1513.5612484362093</v>
      </c>
      <c r="M112" s="24">
        <f t="shared" si="22"/>
        <v>0.19812470411855795</v>
      </c>
      <c r="N112" s="24">
        <f t="shared" si="23"/>
        <v>1.4995391998431362E-3</v>
      </c>
      <c r="O112" s="24">
        <f t="shared" si="24"/>
        <v>1.4984615267581436E-3</v>
      </c>
      <c r="P112" s="24">
        <f t="shared" si="18"/>
        <v>1.0003595285475975</v>
      </c>
      <c r="Q112" s="27">
        <f t="shared" si="19"/>
        <v>3.1222640482622965E-3</v>
      </c>
    </row>
    <row r="113" spans="4:17" x14ac:dyDescent="0.25">
      <c r="D113" s="23">
        <f t="shared" si="21"/>
        <v>48000</v>
      </c>
      <c r="E113" s="24">
        <f t="shared" si="21"/>
        <v>5.8878975938063736</v>
      </c>
      <c r="F113" s="24">
        <f t="shared" si="21"/>
        <v>-7.8505760823331121</v>
      </c>
      <c r="G113" s="24">
        <f t="shared" si="21"/>
        <v>1.9626785138547818</v>
      </c>
      <c r="H113" s="24">
        <f t="shared" si="21"/>
        <v>5.8878833761020513</v>
      </c>
      <c r="I113" s="24">
        <f t="shared" si="21"/>
        <v>-7.8505760697290867</v>
      </c>
      <c r="J113" s="24">
        <f t="shared" si="21"/>
        <v>1.9626927441631272</v>
      </c>
      <c r="K113" s="25">
        <f t="shared" si="20"/>
        <v>160</v>
      </c>
      <c r="L113" s="26">
        <f t="shared" si="17"/>
        <v>1584.8931924611156</v>
      </c>
      <c r="M113" s="24">
        <f t="shared" si="22"/>
        <v>0.20746203375667979</v>
      </c>
      <c r="N113" s="24">
        <f t="shared" si="23"/>
        <v>1.8019836137919132E-3</v>
      </c>
      <c r="O113" s="24">
        <f t="shared" si="24"/>
        <v>1.8008010662640128E-3</v>
      </c>
      <c r="P113" s="24">
        <f t="shared" si="18"/>
        <v>1.0003282854156832</v>
      </c>
      <c r="Q113" s="27">
        <f t="shared" si="19"/>
        <v>2.8509829479497523E-3</v>
      </c>
    </row>
    <row r="114" spans="4:17" x14ac:dyDescent="0.25">
      <c r="D114" s="23">
        <f t="shared" si="21"/>
        <v>48000</v>
      </c>
      <c r="E114" s="24">
        <f t="shared" si="21"/>
        <v>5.8878975938063736</v>
      </c>
      <c r="F114" s="24">
        <f t="shared" si="21"/>
        <v>-7.8505760823331121</v>
      </c>
      <c r="G114" s="24">
        <f t="shared" si="21"/>
        <v>1.9626785138547818</v>
      </c>
      <c r="H114" s="24">
        <f t="shared" si="21"/>
        <v>5.8878833761020513</v>
      </c>
      <c r="I114" s="24">
        <f t="shared" si="21"/>
        <v>-7.8505760697290867</v>
      </c>
      <c r="J114" s="24">
        <f t="shared" ref="H114:J140" si="25">J113</f>
        <v>1.9626927441631272</v>
      </c>
      <c r="K114" s="25">
        <f t="shared" si="20"/>
        <v>161</v>
      </c>
      <c r="L114" s="26">
        <f t="shared" si="17"/>
        <v>1659.5869074375626</v>
      </c>
      <c r="M114" s="24">
        <f t="shared" si="22"/>
        <v>0.21723941818331877</v>
      </c>
      <c r="N114" s="24">
        <f t="shared" si="23"/>
        <v>2.1652673768339792E-3</v>
      </c>
      <c r="O114" s="24">
        <f t="shared" si="24"/>
        <v>2.1639701441864556E-3</v>
      </c>
      <c r="P114" s="24">
        <f t="shared" si="18"/>
        <v>1.0002996895074141</v>
      </c>
      <c r="Q114" s="27">
        <f t="shared" si="19"/>
        <v>2.6026800086168958E-3</v>
      </c>
    </row>
    <row r="115" spans="4:17" x14ac:dyDescent="0.25">
      <c r="D115" s="23">
        <f t="shared" ref="D115:J162" si="26">D114</f>
        <v>48000</v>
      </c>
      <c r="E115" s="24">
        <f t="shared" si="26"/>
        <v>5.8878975938063736</v>
      </c>
      <c r="F115" s="24">
        <f t="shared" si="26"/>
        <v>-7.8505760823331121</v>
      </c>
      <c r="G115" s="24">
        <f t="shared" si="26"/>
        <v>1.9626785138547818</v>
      </c>
      <c r="H115" s="24">
        <f t="shared" si="25"/>
        <v>5.8878833761020513</v>
      </c>
      <c r="I115" s="24">
        <f t="shared" si="25"/>
        <v>-7.8505760697290867</v>
      </c>
      <c r="J115" s="24">
        <f t="shared" si="25"/>
        <v>1.9626927441631272</v>
      </c>
      <c r="K115" s="25">
        <f t="shared" si="20"/>
        <v>162</v>
      </c>
      <c r="L115" s="26">
        <f t="shared" si="17"/>
        <v>1737.8008287493772</v>
      </c>
      <c r="M115" s="24">
        <f t="shared" si="22"/>
        <v>0.22747759654172073</v>
      </c>
      <c r="N115" s="24">
        <f t="shared" si="23"/>
        <v>2.6015839694197851E-3</v>
      </c>
      <c r="O115" s="24">
        <f t="shared" si="24"/>
        <v>2.6001613560238113E-3</v>
      </c>
      <c r="P115" s="24">
        <f t="shared" si="18"/>
        <v>1.0002735251139392</v>
      </c>
      <c r="Q115" s="27">
        <f t="shared" si="19"/>
        <v>2.3754840904450262E-3</v>
      </c>
    </row>
    <row r="116" spans="4:17" x14ac:dyDescent="0.25">
      <c r="D116" s="23">
        <f t="shared" si="26"/>
        <v>48000</v>
      </c>
      <c r="E116" s="24">
        <f t="shared" si="26"/>
        <v>5.8878975938063736</v>
      </c>
      <c r="F116" s="24">
        <f t="shared" si="26"/>
        <v>-7.8505760823331121</v>
      </c>
      <c r="G116" s="24">
        <f t="shared" si="26"/>
        <v>1.9626785138547818</v>
      </c>
      <c r="H116" s="24">
        <f t="shared" si="25"/>
        <v>5.8878833761020513</v>
      </c>
      <c r="I116" s="24">
        <f t="shared" si="25"/>
        <v>-7.8505760697290867</v>
      </c>
      <c r="J116" s="24">
        <f t="shared" si="25"/>
        <v>1.9626927441631272</v>
      </c>
      <c r="K116" s="25">
        <f t="shared" si="20"/>
        <v>163</v>
      </c>
      <c r="L116" s="26">
        <f t="shared" si="17"/>
        <v>1819.7008586099832</v>
      </c>
      <c r="M116" s="24">
        <f t="shared" si="22"/>
        <v>0.23819828538084009</v>
      </c>
      <c r="N116" s="24">
        <f t="shared" si="23"/>
        <v>3.1255570705723823E-3</v>
      </c>
      <c r="O116" s="24">
        <f t="shared" si="24"/>
        <v>3.1239974227201817E-3</v>
      </c>
      <c r="P116" s="24">
        <f t="shared" si="18"/>
        <v>1.0002495925935901</v>
      </c>
      <c r="Q116" s="27">
        <f t="shared" si="19"/>
        <v>2.1676632173119161E-3</v>
      </c>
    </row>
    <row r="117" spans="4:17" x14ac:dyDescent="0.25">
      <c r="D117" s="23">
        <f t="shared" si="26"/>
        <v>48000</v>
      </c>
      <c r="E117" s="24">
        <f t="shared" si="26"/>
        <v>5.8878975938063736</v>
      </c>
      <c r="F117" s="24">
        <f t="shared" si="26"/>
        <v>-7.8505760823331121</v>
      </c>
      <c r="G117" s="24">
        <f t="shared" si="26"/>
        <v>1.9626785138547818</v>
      </c>
      <c r="H117" s="24">
        <f t="shared" si="25"/>
        <v>5.8878833761020513</v>
      </c>
      <c r="I117" s="24">
        <f t="shared" si="25"/>
        <v>-7.8505760697290867</v>
      </c>
      <c r="J117" s="24">
        <f t="shared" si="25"/>
        <v>1.9626927441631272</v>
      </c>
      <c r="K117" s="25">
        <f t="shared" si="20"/>
        <v>164</v>
      </c>
      <c r="L117" s="26">
        <f t="shared" si="17"/>
        <v>1905.4607179632485</v>
      </c>
      <c r="M117" s="24">
        <f t="shared" si="22"/>
        <v>0.24942422471905309</v>
      </c>
      <c r="N117" s="24">
        <f t="shared" si="23"/>
        <v>3.7547206302459557E-3</v>
      </c>
      <c r="O117" s="24">
        <f t="shared" si="24"/>
        <v>3.7530112583936681E-3</v>
      </c>
      <c r="P117" s="24">
        <f t="shared" si="18"/>
        <v>1.0002277074512189</v>
      </c>
      <c r="Q117" s="27">
        <f t="shared" si="19"/>
        <v>1.977616640574326E-3</v>
      </c>
    </row>
    <row r="118" spans="4:17" x14ac:dyDescent="0.25">
      <c r="D118" s="23">
        <f t="shared" si="26"/>
        <v>48000</v>
      </c>
      <c r="E118" s="24">
        <f t="shared" si="26"/>
        <v>5.8878975938063736</v>
      </c>
      <c r="F118" s="24">
        <f t="shared" si="26"/>
        <v>-7.8505760823331121</v>
      </c>
      <c r="G118" s="24">
        <f t="shared" si="26"/>
        <v>1.9626785138547818</v>
      </c>
      <c r="H118" s="24">
        <f t="shared" si="25"/>
        <v>5.8878833761020513</v>
      </c>
      <c r="I118" s="24">
        <f t="shared" si="25"/>
        <v>-7.8505760697290867</v>
      </c>
      <c r="J118" s="24">
        <f t="shared" si="25"/>
        <v>1.9626927441631272</v>
      </c>
      <c r="K118" s="25">
        <f t="shared" si="20"/>
        <v>165</v>
      </c>
      <c r="L118" s="26">
        <f t="shared" si="17"/>
        <v>1995.2623149688804</v>
      </c>
      <c r="M118" s="24">
        <f t="shared" si="22"/>
        <v>0.26117922627878332</v>
      </c>
      <c r="N118" s="24">
        <f t="shared" si="23"/>
        <v>4.5100924220795591E-3</v>
      </c>
      <c r="O118" s="24">
        <f t="shared" si="24"/>
        <v>4.5082195184704688E-3</v>
      </c>
      <c r="P118" s="24">
        <f t="shared" si="18"/>
        <v>1.0002076994167122</v>
      </c>
      <c r="Q118" s="27">
        <f t="shared" si="19"/>
        <v>1.8038668868863613E-3</v>
      </c>
    </row>
    <row r="119" spans="4:17" x14ac:dyDescent="0.25">
      <c r="D119" s="23">
        <f t="shared" si="26"/>
        <v>48000</v>
      </c>
      <c r="E119" s="24">
        <f t="shared" si="26"/>
        <v>5.8878975938063736</v>
      </c>
      <c r="F119" s="24">
        <f t="shared" si="26"/>
        <v>-7.8505760823331121</v>
      </c>
      <c r="G119" s="24">
        <f t="shared" si="26"/>
        <v>1.9626785138547818</v>
      </c>
      <c r="H119" s="24">
        <f t="shared" si="25"/>
        <v>5.8878833761020513</v>
      </c>
      <c r="I119" s="24">
        <f t="shared" si="25"/>
        <v>-7.8505760697290867</v>
      </c>
      <c r="J119" s="24">
        <f t="shared" si="25"/>
        <v>1.9626927441631272</v>
      </c>
      <c r="K119" s="25">
        <f t="shared" si="20"/>
        <v>166</v>
      </c>
      <c r="L119" s="26">
        <f t="shared" si="17"/>
        <v>2089.2961308540398</v>
      </c>
      <c r="M119" s="24">
        <f t="shared" si="22"/>
        <v>0.27348822399435962</v>
      </c>
      <c r="N119" s="24">
        <f t="shared" si="23"/>
        <v>5.4168588467293777E-3</v>
      </c>
      <c r="O119" s="24">
        <f t="shared" si="24"/>
        <v>5.4148073985140766E-3</v>
      </c>
      <c r="P119" s="24">
        <f t="shared" si="18"/>
        <v>1.0001894115338512</v>
      </c>
      <c r="Q119" s="27">
        <f t="shared" si="19"/>
        <v>1.6450518882253457E-3</v>
      </c>
    </row>
    <row r="120" spans="4:17" x14ac:dyDescent="0.25">
      <c r="D120" s="23">
        <f t="shared" si="26"/>
        <v>48000</v>
      </c>
      <c r="E120" s="24">
        <f t="shared" si="26"/>
        <v>5.8878975938063736</v>
      </c>
      <c r="F120" s="24">
        <f t="shared" si="26"/>
        <v>-7.8505760823331121</v>
      </c>
      <c r="G120" s="24">
        <f t="shared" si="26"/>
        <v>1.9626785138547818</v>
      </c>
      <c r="H120" s="24">
        <f t="shared" si="25"/>
        <v>5.8878833761020513</v>
      </c>
      <c r="I120" s="24">
        <f t="shared" si="25"/>
        <v>-7.8505760697290867</v>
      </c>
      <c r="J120" s="24">
        <f t="shared" si="25"/>
        <v>1.9626927441631272</v>
      </c>
      <c r="K120" s="25">
        <f t="shared" si="20"/>
        <v>167</v>
      </c>
      <c r="L120" s="26">
        <f t="shared" si="17"/>
        <v>2187.7616239495528</v>
      </c>
      <c r="M120" s="24">
        <f t="shared" si="22"/>
        <v>0.28637732690023293</v>
      </c>
      <c r="N120" s="24">
        <f t="shared" si="23"/>
        <v>6.5051919950178672E-3</v>
      </c>
      <c r="O120" s="24">
        <f t="shared" si="24"/>
        <v>6.5029456931027241E-3</v>
      </c>
      <c r="P120" s="24">
        <f t="shared" si="18"/>
        <v>1.0001726992712641</v>
      </c>
      <c r="Q120" s="27">
        <f t="shared" si="19"/>
        <v>1.4999172971894383E-3</v>
      </c>
    </row>
    <row r="121" spans="4:17" x14ac:dyDescent="0.25">
      <c r="D121" s="23">
        <f t="shared" si="26"/>
        <v>48000</v>
      </c>
      <c r="E121" s="24">
        <f t="shared" si="26"/>
        <v>5.8878975938063736</v>
      </c>
      <c r="F121" s="24">
        <f t="shared" si="26"/>
        <v>-7.8505760823331121</v>
      </c>
      <c r="G121" s="24">
        <f t="shared" si="26"/>
        <v>1.9626785138547818</v>
      </c>
      <c r="H121" s="24">
        <f t="shared" si="25"/>
        <v>5.8878833761020513</v>
      </c>
      <c r="I121" s="24">
        <f t="shared" si="25"/>
        <v>-7.8505760697290867</v>
      </c>
      <c r="J121" s="24">
        <f t="shared" si="25"/>
        <v>1.9626927441631272</v>
      </c>
      <c r="K121" s="25">
        <f t="shared" si="20"/>
        <v>168</v>
      </c>
      <c r="L121" s="26">
        <f t="shared" si="17"/>
        <v>2290.8676527677749</v>
      </c>
      <c r="M121" s="24">
        <f t="shared" si="22"/>
        <v>0.29987387451173897</v>
      </c>
      <c r="N121" s="24">
        <f t="shared" si="23"/>
        <v>7.8112237642251614E-3</v>
      </c>
      <c r="O121" s="24">
        <f t="shared" si="24"/>
        <v>7.8087649082190236E-3</v>
      </c>
      <c r="P121" s="24">
        <f t="shared" si="18"/>
        <v>1.0001574296640912</v>
      </c>
      <c r="Q121" s="27">
        <f t="shared" si="19"/>
        <v>1.3673090633739059E-3</v>
      </c>
    </row>
    <row r="122" spans="4:17" x14ac:dyDescent="0.25">
      <c r="D122" s="23">
        <f t="shared" si="26"/>
        <v>48000</v>
      </c>
      <c r="E122" s="24">
        <f t="shared" si="26"/>
        <v>5.8878975938063736</v>
      </c>
      <c r="F122" s="24">
        <f t="shared" si="26"/>
        <v>-7.8505760823331121</v>
      </c>
      <c r="G122" s="24">
        <f t="shared" si="26"/>
        <v>1.9626785138547818</v>
      </c>
      <c r="H122" s="24">
        <f t="shared" si="25"/>
        <v>5.8878833761020513</v>
      </c>
      <c r="I122" s="24">
        <f t="shared" si="25"/>
        <v>-7.8505760697290867</v>
      </c>
      <c r="J122" s="24">
        <f t="shared" si="25"/>
        <v>1.9626927441631272</v>
      </c>
      <c r="K122" s="25">
        <f t="shared" si="20"/>
        <v>169</v>
      </c>
      <c r="L122" s="26">
        <f t="shared" si="17"/>
        <v>2398.8329190194918</v>
      </c>
      <c r="M122" s="24">
        <f t="shared" si="22"/>
        <v>0.31400649481587478</v>
      </c>
      <c r="N122" s="24">
        <f t="shared" si="23"/>
        <v>9.3782062265732602E-3</v>
      </c>
      <c r="O122" s="24">
        <f t="shared" si="24"/>
        <v>9.3755156263928274E-3</v>
      </c>
      <c r="P122" s="24">
        <f t="shared" si="18"/>
        <v>1.0001434804909497</v>
      </c>
      <c r="Q122" s="27">
        <f t="shared" si="19"/>
        <v>1.2461663114651E-3</v>
      </c>
    </row>
    <row r="123" spans="4:17" x14ac:dyDescent="0.25">
      <c r="D123" s="23">
        <f t="shared" si="26"/>
        <v>48000</v>
      </c>
      <c r="E123" s="24">
        <f t="shared" si="26"/>
        <v>5.8878975938063736</v>
      </c>
      <c r="F123" s="24">
        <f t="shared" si="26"/>
        <v>-7.8505760823331121</v>
      </c>
      <c r="G123" s="24">
        <f t="shared" si="26"/>
        <v>1.9626785138547818</v>
      </c>
      <c r="H123" s="24">
        <f t="shared" si="25"/>
        <v>5.8878833761020513</v>
      </c>
      <c r="I123" s="24">
        <f t="shared" si="25"/>
        <v>-7.8505760697290867</v>
      </c>
      <c r="J123" s="24">
        <f t="shared" si="25"/>
        <v>1.9626927441631272</v>
      </c>
      <c r="K123" s="25">
        <f t="shared" si="20"/>
        <v>170</v>
      </c>
      <c r="L123" s="26">
        <f t="shared" si="17"/>
        <v>2511.8864315095811</v>
      </c>
      <c r="M123" s="24">
        <f t="shared" si="22"/>
        <v>0.32880516499509921</v>
      </c>
      <c r="N123" s="24">
        <f t="shared" si="23"/>
        <v>1.1257892558263816E-2</v>
      </c>
      <c r="O123" s="24">
        <f t="shared" si="24"/>
        <v>1.1254949433174399E-2</v>
      </c>
      <c r="P123" s="24">
        <f t="shared" si="18"/>
        <v>1.0001307394905739</v>
      </c>
      <c r="Q123" s="27">
        <f t="shared" si="19"/>
        <v>1.1355145597810863E-3</v>
      </c>
    </row>
    <row r="124" spans="4:17" x14ac:dyDescent="0.25">
      <c r="D124" s="23">
        <f t="shared" si="26"/>
        <v>48000</v>
      </c>
      <c r="E124" s="24">
        <f t="shared" si="26"/>
        <v>5.8878975938063736</v>
      </c>
      <c r="F124" s="24">
        <f t="shared" si="26"/>
        <v>-7.8505760823331121</v>
      </c>
      <c r="G124" s="24">
        <f t="shared" si="26"/>
        <v>1.9626785138547818</v>
      </c>
      <c r="H124" s="24">
        <f t="shared" si="25"/>
        <v>5.8878833761020513</v>
      </c>
      <c r="I124" s="24">
        <f t="shared" si="25"/>
        <v>-7.8505760697290867</v>
      </c>
      <c r="J124" s="24">
        <f t="shared" si="25"/>
        <v>1.9626927441631272</v>
      </c>
      <c r="K124" s="25">
        <f t="shared" si="20"/>
        <v>171</v>
      </c>
      <c r="L124" s="26">
        <f t="shared" si="17"/>
        <v>2630.2679918953822</v>
      </c>
      <c r="M124" s="24">
        <f t="shared" si="22"/>
        <v>0.34430127501295454</v>
      </c>
      <c r="N124" s="24">
        <f t="shared" si="23"/>
        <v>1.3512178735479052E-2</v>
      </c>
      <c r="O124" s="24">
        <f t="shared" si="24"/>
        <v>1.3508960611624765E-2</v>
      </c>
      <c r="P124" s="24">
        <f t="shared" si="18"/>
        <v>1.0001191036199273</v>
      </c>
      <c r="Q124" s="27">
        <f t="shared" si="19"/>
        <v>1.0344592954818676E-3</v>
      </c>
    </row>
    <row r="125" spans="4:17" x14ac:dyDescent="0.25">
      <c r="D125" s="23">
        <f t="shared" si="26"/>
        <v>48000</v>
      </c>
      <c r="E125" s="24">
        <f t="shared" si="26"/>
        <v>5.8878975938063736</v>
      </c>
      <c r="F125" s="24">
        <f t="shared" si="26"/>
        <v>-7.8505760823331121</v>
      </c>
      <c r="G125" s="24">
        <f t="shared" si="26"/>
        <v>1.9626785138547818</v>
      </c>
      <c r="H125" s="24">
        <f t="shared" si="25"/>
        <v>5.8878833761020513</v>
      </c>
      <c r="I125" s="24">
        <f t="shared" si="25"/>
        <v>-7.8505760697290867</v>
      </c>
      <c r="J125" s="24">
        <f t="shared" si="25"/>
        <v>1.9626927441631272</v>
      </c>
      <c r="K125" s="25">
        <f t="shared" si="20"/>
        <v>172</v>
      </c>
      <c r="L125" s="26">
        <f t="shared" si="17"/>
        <v>2754.228703338169</v>
      </c>
      <c r="M125" s="24">
        <f t="shared" si="22"/>
        <v>0.36052769419638891</v>
      </c>
      <c r="N125" s="24">
        <f t="shared" si="23"/>
        <v>1.6215052976435329E-2</v>
      </c>
      <c r="O125" s="24">
        <f t="shared" si="24"/>
        <v>1.6211535584251369E-2</v>
      </c>
      <c r="P125" s="24">
        <f t="shared" si="18"/>
        <v>1.0001084783546743</v>
      </c>
      <c r="Q125" s="27">
        <f t="shared" si="19"/>
        <v>9.4217991468036153E-4</v>
      </c>
    </row>
    <row r="126" spans="4:17" x14ac:dyDescent="0.25">
      <c r="D126" s="23">
        <f t="shared" si="26"/>
        <v>48000</v>
      </c>
      <c r="E126" s="24">
        <f t="shared" si="26"/>
        <v>5.8878975938063736</v>
      </c>
      <c r="F126" s="24">
        <f t="shared" si="26"/>
        <v>-7.8505760823331121</v>
      </c>
      <c r="G126" s="24">
        <f t="shared" si="26"/>
        <v>1.9626785138547818</v>
      </c>
      <c r="H126" s="24">
        <f t="shared" si="25"/>
        <v>5.8878833761020513</v>
      </c>
      <c r="I126" s="24">
        <f t="shared" si="25"/>
        <v>-7.8505760697290867</v>
      </c>
      <c r="J126" s="24">
        <f t="shared" si="25"/>
        <v>1.9626927441631272</v>
      </c>
      <c r="K126" s="25">
        <f t="shared" si="20"/>
        <v>173</v>
      </c>
      <c r="L126" s="26">
        <f t="shared" si="17"/>
        <v>2884.0315031266077</v>
      </c>
      <c r="M126" s="24">
        <f t="shared" si="22"/>
        <v>0.37751884095600335</v>
      </c>
      <c r="N126" s="24">
        <f t="shared" si="23"/>
        <v>1.9454907636870189E-2</v>
      </c>
      <c r="O126" s="24">
        <f t="shared" si="24"/>
        <v>1.9451064810166008E-2</v>
      </c>
      <c r="P126" s="24">
        <f t="shared" si="18"/>
        <v>1.0000987770325056</v>
      </c>
      <c r="Q126" s="27">
        <f t="shared" si="19"/>
        <v>8.5792403222174928E-4</v>
      </c>
    </row>
    <row r="127" spans="4:17" x14ac:dyDescent="0.25">
      <c r="D127" s="23">
        <f t="shared" si="26"/>
        <v>48000</v>
      </c>
      <c r="E127" s="24">
        <f t="shared" si="26"/>
        <v>5.8878975938063736</v>
      </c>
      <c r="F127" s="24">
        <f t="shared" si="26"/>
        <v>-7.8505760823331121</v>
      </c>
      <c r="G127" s="24">
        <f t="shared" si="26"/>
        <v>1.9626785138547818</v>
      </c>
      <c r="H127" s="24">
        <f t="shared" si="25"/>
        <v>5.8878833761020513</v>
      </c>
      <c r="I127" s="24">
        <f t="shared" si="25"/>
        <v>-7.8505760697290867</v>
      </c>
      <c r="J127" s="24">
        <f t="shared" si="25"/>
        <v>1.9626927441631272</v>
      </c>
      <c r="K127" s="25">
        <f t="shared" si="20"/>
        <v>174</v>
      </c>
      <c r="L127" s="26">
        <f t="shared" si="17"/>
        <v>3019.9517204020176</v>
      </c>
      <c r="M127" s="24">
        <f t="shared" si="22"/>
        <v>0.39531075579211816</v>
      </c>
      <c r="N127" s="24">
        <f t="shared" si="23"/>
        <v>2.3337277019930935E-2</v>
      </c>
      <c r="O127" s="24">
        <f t="shared" si="24"/>
        <v>2.3333080598929135E-2</v>
      </c>
      <c r="P127" s="24">
        <f t="shared" si="18"/>
        <v>1.0000899202383693</v>
      </c>
      <c r="Q127" s="27">
        <f t="shared" si="19"/>
        <v>7.8100215328047668E-4</v>
      </c>
    </row>
    <row r="128" spans="4:17" x14ac:dyDescent="0.25">
      <c r="D128" s="23">
        <f t="shared" si="26"/>
        <v>48000</v>
      </c>
      <c r="E128" s="24">
        <f t="shared" si="26"/>
        <v>5.8878975938063736</v>
      </c>
      <c r="F128" s="24">
        <f t="shared" si="26"/>
        <v>-7.8505760823331121</v>
      </c>
      <c r="G128" s="24">
        <f t="shared" si="26"/>
        <v>1.9626785138547818</v>
      </c>
      <c r="H128" s="24">
        <f t="shared" si="25"/>
        <v>5.8878833761020513</v>
      </c>
      <c r="I128" s="24">
        <f t="shared" si="25"/>
        <v>-7.8505760697290867</v>
      </c>
      <c r="J128" s="24">
        <f t="shared" si="25"/>
        <v>1.9626927441631272</v>
      </c>
      <c r="K128" s="25">
        <f t="shared" si="20"/>
        <v>175</v>
      </c>
      <c r="L128" s="26">
        <f t="shared" si="17"/>
        <v>3162.2776601683804</v>
      </c>
      <c r="M128" s="24">
        <f t="shared" si="22"/>
        <v>0.41394117774150435</v>
      </c>
      <c r="N128" s="24">
        <f t="shared" si="23"/>
        <v>2.7988074388187734E-2</v>
      </c>
      <c r="O128" s="24">
        <f t="shared" si="24"/>
        <v>2.798349412936596E-2</v>
      </c>
      <c r="P128" s="24">
        <f t="shared" si="18"/>
        <v>1.0000818352310652</v>
      </c>
      <c r="Q128" s="27">
        <f t="shared" si="19"/>
        <v>7.1078270240116921E-4</v>
      </c>
    </row>
    <row r="129" spans="4:17" x14ac:dyDescent="0.25">
      <c r="D129" s="23">
        <f t="shared" si="26"/>
        <v>48000</v>
      </c>
      <c r="E129" s="24">
        <f t="shared" si="26"/>
        <v>5.8878975938063736</v>
      </c>
      <c r="F129" s="24">
        <f t="shared" si="26"/>
        <v>-7.8505760823331121</v>
      </c>
      <c r="G129" s="24">
        <f t="shared" si="26"/>
        <v>1.9626785138547818</v>
      </c>
      <c r="H129" s="24">
        <f t="shared" si="25"/>
        <v>5.8878833761020513</v>
      </c>
      <c r="I129" s="24">
        <f t="shared" si="25"/>
        <v>-7.8505760697290867</v>
      </c>
      <c r="J129" s="24">
        <f t="shared" si="25"/>
        <v>1.9626927441631272</v>
      </c>
      <c r="K129" s="25">
        <f t="shared" si="20"/>
        <v>176</v>
      </c>
      <c r="L129" s="26">
        <f t="shared" si="17"/>
        <v>3311.3112148259115</v>
      </c>
      <c r="M129" s="24">
        <f t="shared" si="22"/>
        <v>0.43344962442694068</v>
      </c>
      <c r="N129" s="24">
        <f t="shared" si="23"/>
        <v>3.355741237699017E-2</v>
      </c>
      <c r="O129" s="24">
        <f t="shared" si="24"/>
        <v>3.3552415873275176E-2</v>
      </c>
      <c r="P129" s="24">
        <f t="shared" si="18"/>
        <v>1.000074455409298</v>
      </c>
      <c r="Q129" s="27">
        <f t="shared" si="19"/>
        <v>6.4668739373046507E-4</v>
      </c>
    </row>
    <row r="130" spans="4:17" x14ac:dyDescent="0.25">
      <c r="D130" s="23">
        <f t="shared" si="26"/>
        <v>48000</v>
      </c>
      <c r="E130" s="24">
        <f t="shared" si="26"/>
        <v>5.8878975938063736</v>
      </c>
      <c r="F130" s="24">
        <f t="shared" si="26"/>
        <v>-7.8505760823331121</v>
      </c>
      <c r="G130" s="24">
        <f t="shared" si="26"/>
        <v>1.9626785138547818</v>
      </c>
      <c r="H130" s="24">
        <f t="shared" si="25"/>
        <v>5.8878833761020513</v>
      </c>
      <c r="I130" s="24">
        <f t="shared" si="25"/>
        <v>-7.8505760697290867</v>
      </c>
      <c r="J130" s="24">
        <f t="shared" si="25"/>
        <v>1.9626927441631272</v>
      </c>
      <c r="K130" s="25">
        <f t="shared" si="20"/>
        <v>177</v>
      </c>
      <c r="L130" s="26">
        <f t="shared" si="17"/>
        <v>3467.3685045253224</v>
      </c>
      <c r="M130" s="24">
        <f t="shared" si="22"/>
        <v>0.45387747587939081</v>
      </c>
      <c r="N130" s="24">
        <f t="shared" si="23"/>
        <v>4.0224102960815467E-2</v>
      </c>
      <c r="O130" s="24">
        <f t="shared" si="24"/>
        <v>4.0218655576489626E-2</v>
      </c>
      <c r="P130" s="24">
        <f t="shared" si="18"/>
        <v>1.0000677198156684</v>
      </c>
      <c r="Q130" s="27">
        <f t="shared" si="19"/>
        <v>5.8818692947576121E-4</v>
      </c>
    </row>
    <row r="131" spans="4:17" x14ac:dyDescent="0.25">
      <c r="D131" s="23">
        <f t="shared" si="26"/>
        <v>48000</v>
      </c>
      <c r="E131" s="24">
        <f t="shared" si="26"/>
        <v>5.8878975938063736</v>
      </c>
      <c r="F131" s="24">
        <f t="shared" si="26"/>
        <v>-7.8505760823331121</v>
      </c>
      <c r="G131" s="24">
        <f t="shared" si="26"/>
        <v>1.9626785138547818</v>
      </c>
      <c r="H131" s="24">
        <f t="shared" si="25"/>
        <v>5.8878833761020513</v>
      </c>
      <c r="I131" s="24">
        <f t="shared" si="25"/>
        <v>-7.8505760697290867</v>
      </c>
      <c r="J131" s="24">
        <f t="shared" si="25"/>
        <v>1.9626927441631272</v>
      </c>
      <c r="K131" s="25">
        <f t="shared" si="20"/>
        <v>178</v>
      </c>
      <c r="L131" s="26">
        <f t="shared" si="17"/>
        <v>3630.7805477010188</v>
      </c>
      <c r="M131" s="24">
        <f t="shared" ref="M131:M162" si="27" xml:space="preserve"> 2*PI()*L131/D131</f>
        <v>0.4752680623105936</v>
      </c>
      <c r="N131" s="24">
        <f t="shared" ref="N131:N162" si="28">E131+F131*COS(M131)+G131*COS(2*M131)</f>
        <v>4.8200945990862776E-2</v>
      </c>
      <c r="O131" s="24">
        <f t="shared" ref="O131:O162" si="29">H131+I131*COS(M131) + J131*COS(2*M131)</f>
        <v>4.8195010816471928E-2</v>
      </c>
      <c r="P131" s="24">
        <f t="shared" si="18"/>
        <v>1.0000615726770639</v>
      </c>
      <c r="Q131" s="27">
        <f t="shared" si="19"/>
        <v>5.3479701342395254E-4</v>
      </c>
    </row>
    <row r="132" spans="4:17" x14ac:dyDescent="0.25">
      <c r="D132" s="23">
        <f t="shared" si="26"/>
        <v>48000</v>
      </c>
      <c r="E132" s="24">
        <f t="shared" si="26"/>
        <v>5.8878975938063736</v>
      </c>
      <c r="F132" s="24">
        <f t="shared" si="26"/>
        <v>-7.8505760823331121</v>
      </c>
      <c r="G132" s="24">
        <f t="shared" si="26"/>
        <v>1.9626785138547818</v>
      </c>
      <c r="H132" s="24">
        <f t="shared" si="25"/>
        <v>5.8878833761020513</v>
      </c>
      <c r="I132" s="24">
        <f t="shared" si="25"/>
        <v>-7.8505760697290867</v>
      </c>
      <c r="J132" s="24">
        <f t="shared" si="25"/>
        <v>1.9626927441631272</v>
      </c>
      <c r="K132" s="25">
        <f t="shared" si="20"/>
        <v>179</v>
      </c>
      <c r="L132" s="26">
        <f t="shared" ref="L132:L170" si="30">10 ^ (K132/50)</f>
        <v>3801.8939632056172</v>
      </c>
      <c r="M132" s="24">
        <f t="shared" si="27"/>
        <v>0.49766675602225624</v>
      </c>
      <c r="N132" s="24">
        <f t="shared" si="28"/>
        <v>5.7740928858258878E-2</v>
      </c>
      <c r="O132" s="24">
        <f t="shared" si="29"/>
        <v>5.7734466691927278E-2</v>
      </c>
      <c r="P132" s="24">
        <f t="shared" ref="P132:P170" si="31">SQRT(N132/O132)</f>
        <v>1.0000559629791863</v>
      </c>
      <c r="Q132" s="27">
        <f t="shared" ref="Q132:Q170" si="32">20*LOG(P132,10)</f>
        <v>4.8607466006341682E-4</v>
      </c>
    </row>
    <row r="133" spans="4:17" x14ac:dyDescent="0.25">
      <c r="D133" s="23">
        <f t="shared" si="26"/>
        <v>48000</v>
      </c>
      <c r="E133" s="24">
        <f t="shared" si="26"/>
        <v>5.8878975938063736</v>
      </c>
      <c r="F133" s="24">
        <f t="shared" si="26"/>
        <v>-7.8505760823331121</v>
      </c>
      <c r="G133" s="24">
        <f t="shared" si="26"/>
        <v>1.9626785138547818</v>
      </c>
      <c r="H133" s="24">
        <f t="shared" si="25"/>
        <v>5.8878833761020513</v>
      </c>
      <c r="I133" s="24">
        <f t="shared" si="25"/>
        <v>-7.8505760697290867</v>
      </c>
      <c r="J133" s="24">
        <f t="shared" si="25"/>
        <v>1.9626927441631272</v>
      </c>
      <c r="K133" s="25">
        <f t="shared" si="20"/>
        <v>180</v>
      </c>
      <c r="L133" s="26">
        <f t="shared" si="30"/>
        <v>3981.0717055349769</v>
      </c>
      <c r="M133" s="24">
        <f t="shared" si="27"/>
        <v>0.52112106764678634</v>
      </c>
      <c r="N133" s="24">
        <f t="shared" si="28"/>
        <v>6.9144473632447467E-2</v>
      </c>
      <c r="O133" s="24">
        <f t="shared" si="29"/>
        <v>6.9137442995272247E-2</v>
      </c>
      <c r="P133" s="24">
        <f t="shared" si="31"/>
        <v>1.0000508440733564</v>
      </c>
      <c r="Q133" s="27">
        <f t="shared" si="32"/>
        <v>4.4161478327151764E-4</v>
      </c>
    </row>
    <row r="134" spans="4:17" x14ac:dyDescent="0.25">
      <c r="D134" s="23">
        <f t="shared" si="26"/>
        <v>48000</v>
      </c>
      <c r="E134" s="24">
        <f t="shared" si="26"/>
        <v>5.8878975938063736</v>
      </c>
      <c r="F134" s="24">
        <f t="shared" si="26"/>
        <v>-7.8505760823331121</v>
      </c>
      <c r="G134" s="24">
        <f t="shared" si="26"/>
        <v>1.9626785138547818</v>
      </c>
      <c r="H134" s="24">
        <f t="shared" si="25"/>
        <v>5.8878833761020513</v>
      </c>
      <c r="I134" s="24">
        <f t="shared" si="25"/>
        <v>-7.8505760697290867</v>
      </c>
      <c r="J134" s="24">
        <f t="shared" si="25"/>
        <v>1.9626927441631272</v>
      </c>
      <c r="K134" s="25">
        <f t="shared" si="20"/>
        <v>181</v>
      </c>
      <c r="L134" s="26">
        <f t="shared" si="30"/>
        <v>4168.6938347033583</v>
      </c>
      <c r="M134" s="24">
        <f t="shared" si="27"/>
        <v>0.54568074692371393</v>
      </c>
      <c r="N134" s="24">
        <f t="shared" si="28"/>
        <v>8.2767881441209057E-2</v>
      </c>
      <c r="O134" s="24">
        <f t="shared" si="29"/>
        <v>8.2760238635830596E-2</v>
      </c>
      <c r="P134" s="24">
        <f t="shared" si="31"/>
        <v>1.0000461733137898</v>
      </c>
      <c r="Q134" s="27">
        <f t="shared" si="32"/>
        <v>4.0104704903718569E-4</v>
      </c>
    </row>
    <row r="135" spans="4:17" x14ac:dyDescent="0.25">
      <c r="D135" s="23">
        <f t="shared" si="26"/>
        <v>48000</v>
      </c>
      <c r="E135" s="24">
        <f t="shared" si="26"/>
        <v>5.8878975938063736</v>
      </c>
      <c r="F135" s="24">
        <f t="shared" si="26"/>
        <v>-7.8505760823331121</v>
      </c>
      <c r="G135" s="24">
        <f t="shared" si="26"/>
        <v>1.9626785138547818</v>
      </c>
      <c r="H135" s="24">
        <f t="shared" si="25"/>
        <v>5.8878833761020513</v>
      </c>
      <c r="I135" s="24">
        <f t="shared" si="25"/>
        <v>-7.8505760697290867</v>
      </c>
      <c r="J135" s="24">
        <f t="shared" si="25"/>
        <v>1.9626927441631272</v>
      </c>
      <c r="K135" s="25">
        <f t="shared" ref="K135:K170" si="33">K134+1</f>
        <v>182</v>
      </c>
      <c r="L135" s="26">
        <f t="shared" si="30"/>
        <v>4365.1583224016631</v>
      </c>
      <c r="M135" s="24">
        <f t="shared" si="27"/>
        <v>0.5713978882255587</v>
      </c>
      <c r="N135" s="24">
        <f t="shared" si="28"/>
        <v>9.9033135953031981E-2</v>
      </c>
      <c r="O135" s="24">
        <f t="shared" si="29"/>
        <v>9.9024835176144022E-2</v>
      </c>
      <c r="P135" s="24">
        <f t="shared" si="31"/>
        <v>1.000041911723089</v>
      </c>
      <c r="Q135" s="27">
        <f t="shared" si="32"/>
        <v>3.6403297272076301E-4</v>
      </c>
    </row>
    <row r="136" spans="4:17" x14ac:dyDescent="0.25">
      <c r="D136" s="23">
        <f t="shared" si="26"/>
        <v>48000</v>
      </c>
      <c r="E136" s="24">
        <f t="shared" si="26"/>
        <v>5.8878975938063736</v>
      </c>
      <c r="F136" s="24">
        <f t="shared" si="26"/>
        <v>-7.8505760823331121</v>
      </c>
      <c r="G136" s="24">
        <f t="shared" si="26"/>
        <v>1.9626785138547818</v>
      </c>
      <c r="H136" s="24">
        <f t="shared" si="25"/>
        <v>5.8878833761020513</v>
      </c>
      <c r="I136" s="24">
        <f t="shared" si="25"/>
        <v>-7.8505760697290867</v>
      </c>
      <c r="J136" s="24">
        <f t="shared" si="25"/>
        <v>1.9626927441631272</v>
      </c>
      <c r="K136" s="25">
        <f t="shared" si="33"/>
        <v>183</v>
      </c>
      <c r="L136" s="26">
        <f t="shared" si="30"/>
        <v>4570.8818961487532</v>
      </c>
      <c r="M136" s="24">
        <f t="shared" si="27"/>
        <v>0.59832704105697943</v>
      </c>
      <c r="N136" s="24">
        <f t="shared" si="28"/>
        <v>0.11843923724223171</v>
      </c>
      <c r="O136" s="24">
        <f t="shared" si="29"/>
        <v>0.11843023076357329</v>
      </c>
      <c r="P136" s="24">
        <f t="shared" si="31"/>
        <v>1.0000380236843831</v>
      </c>
      <c r="Q136" s="27">
        <f t="shared" si="32"/>
        <v>3.3026324731130828E-4</v>
      </c>
    </row>
    <row r="137" spans="4:17" x14ac:dyDescent="0.25">
      <c r="D137" s="23">
        <f t="shared" si="26"/>
        <v>48000</v>
      </c>
      <c r="E137" s="24">
        <f t="shared" si="26"/>
        <v>5.8878975938063736</v>
      </c>
      <c r="F137" s="24">
        <f t="shared" si="26"/>
        <v>-7.8505760823331121</v>
      </c>
      <c r="G137" s="24">
        <f t="shared" si="26"/>
        <v>1.9626785138547818</v>
      </c>
      <c r="H137" s="24">
        <f t="shared" si="25"/>
        <v>5.8878833761020513</v>
      </c>
      <c r="I137" s="24">
        <f t="shared" si="25"/>
        <v>-7.8505760697290867</v>
      </c>
      <c r="J137" s="24">
        <f t="shared" si="25"/>
        <v>1.9626927441631272</v>
      </c>
      <c r="K137" s="25">
        <f t="shared" si="33"/>
        <v>184</v>
      </c>
      <c r="L137" s="26">
        <f t="shared" si="30"/>
        <v>4786.3009232263848</v>
      </c>
      <c r="M137" s="24">
        <f t="shared" si="27"/>
        <v>0.62652532576158559</v>
      </c>
      <c r="N137" s="24">
        <f t="shared" si="28"/>
        <v>0.14157524217484818</v>
      </c>
      <c r="O137" s="24">
        <f t="shared" si="29"/>
        <v>0.14156548059724772</v>
      </c>
      <c r="P137" s="24">
        <f t="shared" si="31"/>
        <v>1.0000344766580416</v>
      </c>
      <c r="Q137" s="27">
        <f t="shared" si="32"/>
        <v>2.994552847593306E-4</v>
      </c>
    </row>
    <row r="138" spans="4:17" x14ac:dyDescent="0.25">
      <c r="D138" s="23">
        <f t="shared" si="26"/>
        <v>48000</v>
      </c>
      <c r="E138" s="24">
        <f t="shared" si="26"/>
        <v>5.8878975938063736</v>
      </c>
      <c r="F138" s="24">
        <f t="shared" si="26"/>
        <v>-7.8505760823331121</v>
      </c>
      <c r="G138" s="24">
        <f t="shared" si="26"/>
        <v>1.9626785138547818</v>
      </c>
      <c r="H138" s="24">
        <f t="shared" si="25"/>
        <v>5.8878833761020513</v>
      </c>
      <c r="I138" s="24">
        <f t="shared" si="25"/>
        <v>-7.8505760697290867</v>
      </c>
      <c r="J138" s="24">
        <f t="shared" si="25"/>
        <v>1.9626927441631272</v>
      </c>
      <c r="K138" s="25">
        <f t="shared" si="33"/>
        <v>185</v>
      </c>
      <c r="L138" s="26">
        <f t="shared" si="30"/>
        <v>5011.8723362727324</v>
      </c>
      <c r="M138" s="24">
        <f t="shared" si="27"/>
        <v>0.65605255468184709</v>
      </c>
      <c r="N138" s="24">
        <f t="shared" si="28"/>
        <v>0.16913518516928361</v>
      </c>
      <c r="O138" s="24">
        <f t="shared" si="29"/>
        <v>0.16912461778645116</v>
      </c>
      <c r="P138" s="24">
        <f t="shared" si="31"/>
        <v>1.0000312409213572</v>
      </c>
      <c r="Q138" s="27">
        <f t="shared" si="32"/>
        <v>2.7135095649523752E-4</v>
      </c>
    </row>
    <row r="139" spans="4:17" x14ac:dyDescent="0.25">
      <c r="D139" s="23">
        <f t="shared" si="26"/>
        <v>48000</v>
      </c>
      <c r="E139" s="24">
        <f t="shared" si="26"/>
        <v>5.8878975938063736</v>
      </c>
      <c r="F139" s="24">
        <f t="shared" si="26"/>
        <v>-7.8505760823331121</v>
      </c>
      <c r="G139" s="24">
        <f t="shared" si="26"/>
        <v>1.9626785138547818</v>
      </c>
      <c r="H139" s="24">
        <f t="shared" si="25"/>
        <v>5.8878833761020513</v>
      </c>
      <c r="I139" s="24">
        <f t="shared" si="25"/>
        <v>-7.8505760697290867</v>
      </c>
      <c r="J139" s="24">
        <f t="shared" si="25"/>
        <v>1.9626927441631272</v>
      </c>
      <c r="K139" s="25">
        <f t="shared" si="33"/>
        <v>186</v>
      </c>
      <c r="L139" s="26">
        <f t="shared" si="30"/>
        <v>5248.0746024977352</v>
      </c>
      <c r="M139" s="24">
        <f t="shared" si="27"/>
        <v>0.68697135902908579</v>
      </c>
      <c r="N139" s="24">
        <f t="shared" si="28"/>
        <v>0.20193504029571335</v>
      </c>
      <c r="O139" s="24">
        <f t="shared" si="29"/>
        <v>0.20192361556674798</v>
      </c>
      <c r="P139" s="24">
        <f t="shared" si="31"/>
        <v>1.0000282893294492</v>
      </c>
      <c r="Q139" s="27">
        <f t="shared" si="32"/>
        <v>2.457145179975677E-4</v>
      </c>
    </row>
    <row r="140" spans="4:17" x14ac:dyDescent="0.25">
      <c r="D140" s="23">
        <f t="shared" si="26"/>
        <v>48000</v>
      </c>
      <c r="E140" s="24">
        <f t="shared" si="26"/>
        <v>5.8878975938063736</v>
      </c>
      <c r="F140" s="24">
        <f t="shared" si="26"/>
        <v>-7.8505760823331121</v>
      </c>
      <c r="G140" s="24">
        <f t="shared" si="26"/>
        <v>1.9626785138547818</v>
      </c>
      <c r="H140" s="24">
        <f t="shared" si="25"/>
        <v>5.8878833761020513</v>
      </c>
      <c r="I140" s="24">
        <f t="shared" si="25"/>
        <v>-7.8505760697290867</v>
      </c>
      <c r="J140" s="24">
        <f t="shared" si="25"/>
        <v>1.9626927441631272</v>
      </c>
      <c r="K140" s="25">
        <f t="shared" si="33"/>
        <v>187</v>
      </c>
      <c r="L140" s="26">
        <f t="shared" si="30"/>
        <v>5495.4087385762541</v>
      </c>
      <c r="M140" s="24">
        <f t="shared" si="27"/>
        <v>0.71934732173267968</v>
      </c>
      <c r="N140" s="24">
        <f t="shared" si="28"/>
        <v>0.24093185760638708</v>
      </c>
      <c r="O140" s="24">
        <f t="shared" si="29"/>
        <v>0.24091952376823028</v>
      </c>
      <c r="P140" s="24">
        <f t="shared" si="31"/>
        <v>1.0000255970958905</v>
      </c>
      <c r="Q140" s="27">
        <f t="shared" si="32"/>
        <v>2.223307044613802E-4</v>
      </c>
    </row>
    <row r="141" spans="4:17" x14ac:dyDescent="0.25">
      <c r="D141" s="23">
        <f t="shared" si="26"/>
        <v>48000</v>
      </c>
      <c r="E141" s="24">
        <f t="shared" si="26"/>
        <v>5.8878975938063736</v>
      </c>
      <c r="F141" s="24">
        <f t="shared" si="26"/>
        <v>-7.8505760823331121</v>
      </c>
      <c r="G141" s="24">
        <f t="shared" si="26"/>
        <v>1.9626785138547818</v>
      </c>
      <c r="H141" s="24">
        <f t="shared" si="26"/>
        <v>5.8878833761020513</v>
      </c>
      <c r="I141" s="24">
        <f t="shared" si="26"/>
        <v>-7.8505760697290867</v>
      </c>
      <c r="J141" s="24">
        <f t="shared" si="26"/>
        <v>1.9626927441631272</v>
      </c>
      <c r="K141" s="25">
        <f t="shared" si="33"/>
        <v>188</v>
      </c>
      <c r="L141" s="26">
        <f t="shared" si="30"/>
        <v>5754.399373371567</v>
      </c>
      <c r="M141" s="24">
        <f t="shared" si="27"/>
        <v>0.75324911655024263</v>
      </c>
      <c r="N141" s="24">
        <f t="shared" si="28"/>
        <v>0.28724515738137596</v>
      </c>
      <c r="O141" s="24">
        <f t="shared" si="29"/>
        <v>0.28723186322268579</v>
      </c>
      <c r="P141" s="24">
        <f t="shared" si="31"/>
        <v>1.0000231415914633</v>
      </c>
      <c r="Q141" s="27">
        <f t="shared" si="32"/>
        <v>2.0100298374415063E-4</v>
      </c>
    </row>
    <row r="142" spans="4:17" x14ac:dyDescent="0.25">
      <c r="D142" s="23">
        <f t="shared" si="26"/>
        <v>48000</v>
      </c>
      <c r="E142" s="24">
        <f t="shared" si="26"/>
        <v>5.8878975938063736</v>
      </c>
      <c r="F142" s="24">
        <f t="shared" si="26"/>
        <v>-7.8505760823331121</v>
      </c>
      <c r="G142" s="24">
        <f t="shared" si="26"/>
        <v>1.9626785138547818</v>
      </c>
      <c r="H142" s="24">
        <f t="shared" si="26"/>
        <v>5.8878833761020513</v>
      </c>
      <c r="I142" s="24">
        <f t="shared" si="26"/>
        <v>-7.8505760697290867</v>
      </c>
      <c r="J142" s="24">
        <f t="shared" si="26"/>
        <v>1.9626927441631272</v>
      </c>
      <c r="K142" s="25">
        <f t="shared" si="33"/>
        <v>189</v>
      </c>
      <c r="L142" s="26">
        <f t="shared" si="30"/>
        <v>6025.595860743585</v>
      </c>
      <c r="M142" s="24">
        <f t="shared" si="27"/>
        <v>0.7887486537338797</v>
      </c>
      <c r="N142" s="24">
        <f t="shared" si="28"/>
        <v>0.34218058800360185</v>
      </c>
      <c r="O142" s="24">
        <f t="shared" si="29"/>
        <v>0.34216628382545339</v>
      </c>
      <c r="P142" s="24">
        <f t="shared" si="31"/>
        <v>1.000020902159757</v>
      </c>
      <c r="Q142" s="27">
        <f t="shared" si="32"/>
        <v>1.8155195543939059E-4</v>
      </c>
    </row>
    <row r="143" spans="4:17" x14ac:dyDescent="0.25">
      <c r="D143" s="23">
        <f t="shared" si="26"/>
        <v>48000</v>
      </c>
      <c r="E143" s="24">
        <f t="shared" si="26"/>
        <v>5.8878975938063736</v>
      </c>
      <c r="F143" s="24">
        <f t="shared" si="26"/>
        <v>-7.8505760823331121</v>
      </c>
      <c r="G143" s="24">
        <f t="shared" si="26"/>
        <v>1.9626785138547818</v>
      </c>
      <c r="H143" s="24">
        <f t="shared" si="26"/>
        <v>5.8878833761020513</v>
      </c>
      <c r="I143" s="24">
        <f t="shared" si="26"/>
        <v>-7.8505760697290867</v>
      </c>
      <c r="J143" s="24">
        <f t="shared" si="26"/>
        <v>1.9626927441631272</v>
      </c>
      <c r="K143" s="25">
        <f t="shared" si="33"/>
        <v>190</v>
      </c>
      <c r="L143" s="26">
        <f t="shared" si="30"/>
        <v>6309.5734448019384</v>
      </c>
      <c r="M143" s="24">
        <f t="shared" si="27"/>
        <v>0.825921232561459</v>
      </c>
      <c r="N143" s="24">
        <f t="shared" si="28"/>
        <v>0.40725573682339411</v>
      </c>
      <c r="O143" s="24">
        <f t="shared" si="29"/>
        <v>0.40724037561371895</v>
      </c>
      <c r="P143" s="24">
        <f t="shared" si="31"/>
        <v>1.0000188599482525</v>
      </c>
      <c r="Q143" s="27">
        <f t="shared" si="32"/>
        <v>1.6381388434463887E-4</v>
      </c>
    </row>
    <row r="144" spans="4:17" x14ac:dyDescent="0.25">
      <c r="D144" s="23">
        <f t="shared" si="26"/>
        <v>48000</v>
      </c>
      <c r="E144" s="24">
        <f t="shared" si="26"/>
        <v>5.8878975938063736</v>
      </c>
      <c r="F144" s="24">
        <f t="shared" si="26"/>
        <v>-7.8505760823331121</v>
      </c>
      <c r="G144" s="24">
        <f t="shared" si="26"/>
        <v>1.9626785138547818</v>
      </c>
      <c r="H144" s="24">
        <f t="shared" si="26"/>
        <v>5.8878833761020513</v>
      </c>
      <c r="I144" s="24">
        <f t="shared" si="26"/>
        <v>-7.8505760697290867</v>
      </c>
      <c r="J144" s="24">
        <f t="shared" si="26"/>
        <v>1.9626927441631272</v>
      </c>
      <c r="K144" s="25">
        <f t="shared" si="33"/>
        <v>191</v>
      </c>
      <c r="L144" s="26">
        <f t="shared" si="30"/>
        <v>6606.9344800759654</v>
      </c>
      <c r="M144" s="24">
        <f t="shared" si="27"/>
        <v>0.86484570105648961</v>
      </c>
      <c r="N144" s="24">
        <f t="shared" si="28"/>
        <v>0.48422781671178783</v>
      </c>
      <c r="O144" s="24">
        <f t="shared" si="29"/>
        <v>0.48421135556118616</v>
      </c>
      <c r="P144" s="24">
        <f t="shared" si="31"/>
        <v>1.0000169977536797</v>
      </c>
      <c r="Q144" s="27">
        <f t="shared" si="32"/>
        <v>1.476393577916617E-4</v>
      </c>
    </row>
    <row r="145" spans="4:17" x14ac:dyDescent="0.25">
      <c r="D145" s="23">
        <f t="shared" si="26"/>
        <v>48000</v>
      </c>
      <c r="E145" s="24">
        <f t="shared" si="26"/>
        <v>5.8878975938063736</v>
      </c>
      <c r="F145" s="24">
        <f t="shared" si="26"/>
        <v>-7.8505760823331121</v>
      </c>
      <c r="G145" s="24">
        <f t="shared" si="26"/>
        <v>1.9626785138547818</v>
      </c>
      <c r="H145" s="24">
        <f t="shared" si="26"/>
        <v>5.8878833761020513</v>
      </c>
      <c r="I145" s="24">
        <f t="shared" si="26"/>
        <v>-7.8505760697290867</v>
      </c>
      <c r="J145" s="24">
        <f t="shared" si="26"/>
        <v>1.9626927441631272</v>
      </c>
      <c r="K145" s="25">
        <f t="shared" si="33"/>
        <v>192</v>
      </c>
      <c r="L145" s="26">
        <f t="shared" si="30"/>
        <v>6918.3097091893687</v>
      </c>
      <c r="M145" s="24">
        <f t="shared" si="27"/>
        <v>0.90560462323534408</v>
      </c>
      <c r="N145" s="24">
        <f t="shared" si="28"/>
        <v>0.57512271953288807</v>
      </c>
      <c r="O145" s="24">
        <f t="shared" si="29"/>
        <v>0.57510512131895886</v>
      </c>
      <c r="P145" s="24">
        <f t="shared" si="31"/>
        <v>1.0000152998805372</v>
      </c>
      <c r="Q145" s="27">
        <f t="shared" si="32"/>
        <v>1.3289205720770736E-4</v>
      </c>
    </row>
    <row r="146" spans="4:17" x14ac:dyDescent="0.25">
      <c r="D146" s="23">
        <f t="shared" si="26"/>
        <v>48000</v>
      </c>
      <c r="E146" s="24">
        <f t="shared" si="26"/>
        <v>5.8878975938063736</v>
      </c>
      <c r="F146" s="24">
        <f t="shared" si="26"/>
        <v>-7.8505760823331121</v>
      </c>
      <c r="G146" s="24">
        <f t="shared" si="26"/>
        <v>1.9626785138547818</v>
      </c>
      <c r="H146" s="24">
        <f t="shared" si="26"/>
        <v>5.8878833761020513</v>
      </c>
      <c r="I146" s="24">
        <f t="shared" si="26"/>
        <v>-7.8505760697290867</v>
      </c>
      <c r="J146" s="24">
        <f t="shared" si="26"/>
        <v>1.9626927441631272</v>
      </c>
      <c r="K146" s="25">
        <f t="shared" si="33"/>
        <v>193</v>
      </c>
      <c r="L146" s="26">
        <f t="shared" si="30"/>
        <v>7244.3596007499036</v>
      </c>
      <c r="M146" s="24">
        <f t="shared" si="27"/>
        <v>0.94828445423660768</v>
      </c>
      <c r="N146" s="24">
        <f t="shared" si="28"/>
        <v>0.68226461425577289</v>
      </c>
      <c r="O146" s="24">
        <f t="shared" si="29"/>
        <v>0.68224584962090973</v>
      </c>
      <c r="P146" s="24">
        <f t="shared" si="31"/>
        <v>1.0000137520117189</v>
      </c>
      <c r="Q146" s="27">
        <f t="shared" si="32"/>
        <v>1.1944763477131091E-4</v>
      </c>
    </row>
    <row r="147" spans="4:17" x14ac:dyDescent="0.25">
      <c r="D147" s="23">
        <f t="shared" si="26"/>
        <v>48000</v>
      </c>
      <c r="E147" s="24">
        <f t="shared" si="26"/>
        <v>5.8878975938063736</v>
      </c>
      <c r="F147" s="24">
        <f t="shared" si="26"/>
        <v>-7.8505760823331121</v>
      </c>
      <c r="G147" s="24">
        <f t="shared" si="26"/>
        <v>1.9626785138547818</v>
      </c>
      <c r="H147" s="24">
        <f t="shared" si="26"/>
        <v>5.8878833761020513</v>
      </c>
      <c r="I147" s="24">
        <f t="shared" si="26"/>
        <v>-7.8505760697290867</v>
      </c>
      <c r="J147" s="24">
        <f t="shared" si="26"/>
        <v>1.9626927441631272</v>
      </c>
      <c r="K147" s="25">
        <f t="shared" si="33"/>
        <v>194</v>
      </c>
      <c r="L147" s="26">
        <f t="shared" si="30"/>
        <v>7585.7757502918394</v>
      </c>
      <c r="M147" s="24">
        <f t="shared" si="27"/>
        <v>0.99297572370401854</v>
      </c>
      <c r="N147" s="24">
        <f t="shared" si="28"/>
        <v>0.8083048519631898</v>
      </c>
      <c r="O147" s="24">
        <f t="shared" si="29"/>
        <v>0.80828490160617905</v>
      </c>
      <c r="P147" s="24">
        <f t="shared" si="31"/>
        <v>1.0000123410902932</v>
      </c>
      <c r="Q147" s="27">
        <f t="shared" si="32"/>
        <v>1.0719268686456115E-4</v>
      </c>
    </row>
    <row r="148" spans="4:17" x14ac:dyDescent="0.25">
      <c r="D148" s="23">
        <f t="shared" si="26"/>
        <v>48000</v>
      </c>
      <c r="E148" s="24">
        <f t="shared" si="26"/>
        <v>5.8878975938063736</v>
      </c>
      <c r="F148" s="24">
        <f t="shared" si="26"/>
        <v>-7.8505760823331121</v>
      </c>
      <c r="G148" s="24">
        <f t="shared" si="26"/>
        <v>1.9626785138547818</v>
      </c>
      <c r="H148" s="24">
        <f t="shared" si="26"/>
        <v>5.8878833761020513</v>
      </c>
      <c r="I148" s="24">
        <f t="shared" si="26"/>
        <v>-7.8505760697290867</v>
      </c>
      <c r="J148" s="24">
        <f t="shared" si="26"/>
        <v>1.9626927441631272</v>
      </c>
      <c r="K148" s="25">
        <f t="shared" si="33"/>
        <v>195</v>
      </c>
      <c r="L148" s="26">
        <f t="shared" si="30"/>
        <v>7943.2823472428154</v>
      </c>
      <c r="M148" s="24">
        <f t="shared" si="27"/>
        <v>1.0397732278119798</v>
      </c>
      <c r="N148" s="24">
        <f t="shared" si="28"/>
        <v>0.95624840042701931</v>
      </c>
      <c r="O148" s="24">
        <f t="shared" si="29"/>
        <v>0.95622725772092576</v>
      </c>
      <c r="P148" s="24">
        <f t="shared" si="31"/>
        <v>1.0000110552115384</v>
      </c>
      <c r="Q148" s="27">
        <f t="shared" si="32"/>
        <v>9.6023816567489216E-5</v>
      </c>
    </row>
    <row r="149" spans="4:17" x14ac:dyDescent="0.25">
      <c r="D149" s="23">
        <f t="shared" si="26"/>
        <v>48000</v>
      </c>
      <c r="E149" s="24">
        <f t="shared" si="26"/>
        <v>5.8878975938063736</v>
      </c>
      <c r="F149" s="24">
        <f t="shared" si="26"/>
        <v>-7.8505760823331121</v>
      </c>
      <c r="G149" s="24">
        <f t="shared" si="26"/>
        <v>1.9626785138547818</v>
      </c>
      <c r="H149" s="24">
        <f t="shared" si="26"/>
        <v>5.8878833761020513</v>
      </c>
      <c r="I149" s="24">
        <f t="shared" si="26"/>
        <v>-7.8505760697290867</v>
      </c>
      <c r="J149" s="24">
        <f t="shared" si="26"/>
        <v>1.9626927441631272</v>
      </c>
      <c r="K149" s="25">
        <f t="shared" si="33"/>
        <v>196</v>
      </c>
      <c r="L149" s="26">
        <f t="shared" si="30"/>
        <v>8317.6377110267094</v>
      </c>
      <c r="M149" s="24">
        <f t="shared" si="27"/>
        <v>1.0887762303409556</v>
      </c>
      <c r="N149" s="24">
        <f t="shared" si="28"/>
        <v>1.1294753437807004</v>
      </c>
      <c r="O149" s="24">
        <f t="shared" si="29"/>
        <v>1.1294530177174014</v>
      </c>
      <c r="P149" s="24">
        <f t="shared" si="31"/>
        <v>1.0000098835244227</v>
      </c>
      <c r="Q149" s="27">
        <f t="shared" si="32"/>
        <v>8.584677813668225E-5</v>
      </c>
    </row>
    <row r="150" spans="4:17" x14ac:dyDescent="0.25">
      <c r="D150" s="23">
        <f t="shared" si="26"/>
        <v>48000</v>
      </c>
      <c r="E150" s="24">
        <f t="shared" si="26"/>
        <v>5.8878975938063736</v>
      </c>
      <c r="F150" s="24">
        <f t="shared" si="26"/>
        <v>-7.8505760823331121</v>
      </c>
      <c r="G150" s="24">
        <f t="shared" si="26"/>
        <v>1.9626785138547818</v>
      </c>
      <c r="H150" s="24">
        <f t="shared" si="26"/>
        <v>5.8878833761020513</v>
      </c>
      <c r="I150" s="24">
        <f t="shared" si="26"/>
        <v>-7.8505760697290867</v>
      </c>
      <c r="J150" s="24">
        <f t="shared" si="26"/>
        <v>1.9626927441631272</v>
      </c>
      <c r="K150" s="25">
        <f t="shared" si="33"/>
        <v>197</v>
      </c>
      <c r="L150" s="26">
        <f t="shared" si="30"/>
        <v>8709.6358995608189</v>
      </c>
      <c r="M150" s="24">
        <f t="shared" si="27"/>
        <v>1.1400886732292581</v>
      </c>
      <c r="N150" s="24">
        <f t="shared" si="28"/>
        <v>1.3317541253234624</v>
      </c>
      <c r="O150" s="24">
        <f t="shared" si="29"/>
        <v>1.3317306437675853</v>
      </c>
      <c r="P150" s="24">
        <f t="shared" si="31"/>
        <v>1.0000088161417922</v>
      </c>
      <c r="Q150" s="27">
        <f t="shared" si="32"/>
        <v>7.6575697089595714E-5</v>
      </c>
    </row>
    <row r="151" spans="4:17" x14ac:dyDescent="0.25">
      <c r="D151" s="23">
        <f t="shared" si="26"/>
        <v>48000</v>
      </c>
      <c r="E151" s="24">
        <f t="shared" si="26"/>
        <v>5.8878975938063736</v>
      </c>
      <c r="F151" s="24">
        <f t="shared" si="26"/>
        <v>-7.8505760823331121</v>
      </c>
      <c r="G151" s="24">
        <f t="shared" si="26"/>
        <v>1.9626785138547818</v>
      </c>
      <c r="H151" s="24">
        <f t="shared" si="26"/>
        <v>5.8878833761020513</v>
      </c>
      <c r="I151" s="24">
        <f t="shared" si="26"/>
        <v>-7.8505760697290867</v>
      </c>
      <c r="J151" s="24">
        <f t="shared" si="26"/>
        <v>1.9626927441631272</v>
      </c>
      <c r="K151" s="25">
        <f t="shared" si="33"/>
        <v>198</v>
      </c>
      <c r="L151" s="26">
        <f t="shared" si="30"/>
        <v>9120.1083935591087</v>
      </c>
      <c r="M151" s="24">
        <f t="shared" si="27"/>
        <v>1.1938193970478292</v>
      </c>
      <c r="N151" s="24">
        <f t="shared" si="28"/>
        <v>1.5672421646276755</v>
      </c>
      <c r="O151" s="24">
        <f t="shared" si="29"/>
        <v>1.5672175778382671</v>
      </c>
      <c r="P151" s="24">
        <f t="shared" si="31"/>
        <v>1.0000078440585807</v>
      </c>
      <c r="Q151" s="27">
        <f t="shared" si="32"/>
        <v>6.8132359929497669E-5</v>
      </c>
    </row>
    <row r="152" spans="4:17" x14ac:dyDescent="0.25">
      <c r="D152" s="23">
        <f t="shared" si="26"/>
        <v>48000</v>
      </c>
      <c r="E152" s="24">
        <f t="shared" si="26"/>
        <v>5.8878975938063736</v>
      </c>
      <c r="F152" s="24">
        <f t="shared" si="26"/>
        <v>-7.8505760823331121</v>
      </c>
      <c r="G152" s="24">
        <f t="shared" si="26"/>
        <v>1.9626785138547818</v>
      </c>
      <c r="H152" s="24">
        <f t="shared" si="26"/>
        <v>5.8878833761020513</v>
      </c>
      <c r="I152" s="24">
        <f t="shared" si="26"/>
        <v>-7.8505760697290867</v>
      </c>
      <c r="J152" s="24">
        <f t="shared" si="26"/>
        <v>1.9626927441631272</v>
      </c>
      <c r="K152" s="25">
        <f t="shared" si="33"/>
        <v>199</v>
      </c>
      <c r="L152" s="26">
        <f t="shared" si="30"/>
        <v>9549.9258602143691</v>
      </c>
      <c r="M152" s="24">
        <f t="shared" si="27"/>
        <v>1.2500823718656937</v>
      </c>
      <c r="N152" s="24">
        <f t="shared" si="28"/>
        <v>1.8404682336336575</v>
      </c>
      <c r="O152" s="24">
        <f t="shared" si="29"/>
        <v>1.8404426179791271</v>
      </c>
      <c r="P152" s="24">
        <f t="shared" si="31"/>
        <v>1.0000069590774388</v>
      </c>
      <c r="Q152" s="27">
        <f t="shared" si="32"/>
        <v>6.0445568293285377E-5</v>
      </c>
    </row>
    <row r="153" spans="4:17" x14ac:dyDescent="0.25">
      <c r="D153" s="23">
        <f t="shared" si="26"/>
        <v>48000</v>
      </c>
      <c r="E153" s="24">
        <f t="shared" si="26"/>
        <v>5.8878975938063736</v>
      </c>
      <c r="F153" s="24">
        <f t="shared" si="26"/>
        <v>-7.8505760823331121</v>
      </c>
      <c r="G153" s="24">
        <f t="shared" si="26"/>
        <v>1.9626785138547818</v>
      </c>
      <c r="H153" s="24">
        <f t="shared" si="26"/>
        <v>5.8878833761020513</v>
      </c>
      <c r="I153" s="24">
        <f t="shared" si="26"/>
        <v>-7.8505760697290867</v>
      </c>
      <c r="J153" s="24">
        <f t="shared" si="26"/>
        <v>1.9626927441631272</v>
      </c>
      <c r="K153" s="25">
        <f t="shared" si="33"/>
        <v>200</v>
      </c>
      <c r="L153" s="26">
        <f t="shared" si="30"/>
        <v>10000</v>
      </c>
      <c r="M153" s="24">
        <f t="shared" si="27"/>
        <v>1.3089969389957472</v>
      </c>
      <c r="N153" s="24">
        <f t="shared" si="28"/>
        <v>2.1562895362120997</v>
      </c>
      <c r="O153" s="24">
        <f t="shared" si="29"/>
        <v>2.1562629979614085</v>
      </c>
      <c r="P153" s="24">
        <f t="shared" si="31"/>
        <v>1.0000061537412324</v>
      </c>
      <c r="Q153" s="27">
        <f t="shared" si="32"/>
        <v>5.3450552745240243E-5</v>
      </c>
    </row>
    <row r="154" spans="4:17" x14ac:dyDescent="0.25">
      <c r="D154" s="23">
        <f t="shared" si="26"/>
        <v>48000</v>
      </c>
      <c r="E154" s="24">
        <f t="shared" si="26"/>
        <v>5.8878975938063736</v>
      </c>
      <c r="F154" s="24">
        <f t="shared" si="26"/>
        <v>-7.8505760823331121</v>
      </c>
      <c r="G154" s="24">
        <f t="shared" si="26"/>
        <v>1.9626785138547818</v>
      </c>
      <c r="H154" s="24">
        <f t="shared" si="26"/>
        <v>5.8878833761020513</v>
      </c>
      <c r="I154" s="24">
        <f t="shared" si="26"/>
        <v>-7.8505760697290867</v>
      </c>
      <c r="J154" s="24">
        <f t="shared" si="26"/>
        <v>1.9626927441631272</v>
      </c>
      <c r="K154" s="25">
        <f t="shared" si="33"/>
        <v>201</v>
      </c>
      <c r="L154" s="26">
        <f t="shared" si="30"/>
        <v>10471.285480509003</v>
      </c>
      <c r="M154" s="24">
        <f t="shared" si="27"/>
        <v>1.3706880641336896</v>
      </c>
      <c r="N154" s="24">
        <f t="shared" si="28"/>
        <v>2.5198148344082139</v>
      </c>
      <c r="O154" s="24">
        <f t="shared" si="29"/>
        <v>2.5197875134275041</v>
      </c>
      <c r="P154" s="24">
        <f t="shared" si="31"/>
        <v>1.000005421271934</v>
      </c>
      <c r="Q154" s="27">
        <f t="shared" si="32"/>
        <v>4.7088442077469284E-5</v>
      </c>
    </row>
    <row r="155" spans="4:17" x14ac:dyDescent="0.25">
      <c r="D155" s="23">
        <f t="shared" si="26"/>
        <v>48000</v>
      </c>
      <c r="E155" s="24">
        <f t="shared" si="26"/>
        <v>5.8878975938063736</v>
      </c>
      <c r="F155" s="24">
        <f t="shared" si="26"/>
        <v>-7.8505760823331121</v>
      </c>
      <c r="G155" s="24">
        <f t="shared" si="26"/>
        <v>1.9626785138547818</v>
      </c>
      <c r="H155" s="24">
        <f t="shared" si="26"/>
        <v>5.8878833761020513</v>
      </c>
      <c r="I155" s="24">
        <f t="shared" si="26"/>
        <v>-7.8505760697290867</v>
      </c>
      <c r="J155" s="24">
        <f t="shared" si="26"/>
        <v>1.9626927441631272</v>
      </c>
      <c r="K155" s="25">
        <f t="shared" si="33"/>
        <v>202</v>
      </c>
      <c r="L155" s="26">
        <f t="shared" si="30"/>
        <v>10964.781961431856</v>
      </c>
      <c r="M155" s="24">
        <f t="shared" si="27"/>
        <v>1.4352866024270086</v>
      </c>
      <c r="N155" s="24">
        <f t="shared" si="28"/>
        <v>2.9362832762020274</v>
      </c>
      <c r="O155" s="24">
        <f t="shared" si="29"/>
        <v>2.9362553493200387</v>
      </c>
      <c r="P155" s="24">
        <f t="shared" si="31"/>
        <v>1.0000047555154887</v>
      </c>
      <c r="Q155" s="27">
        <f t="shared" si="32"/>
        <v>4.1305784492148405E-5</v>
      </c>
    </row>
    <row r="156" spans="4:17" x14ac:dyDescent="0.25">
      <c r="D156" s="23">
        <f t="shared" si="26"/>
        <v>48000</v>
      </c>
      <c r="E156" s="24">
        <f t="shared" si="26"/>
        <v>5.8878975938063736</v>
      </c>
      <c r="F156" s="24">
        <f t="shared" si="26"/>
        <v>-7.8505760823331121</v>
      </c>
      <c r="G156" s="24">
        <f t="shared" si="26"/>
        <v>1.9626785138547818</v>
      </c>
      <c r="H156" s="24">
        <f t="shared" si="26"/>
        <v>5.8878833761020513</v>
      </c>
      <c r="I156" s="24">
        <f t="shared" si="26"/>
        <v>-7.8505760697290867</v>
      </c>
      <c r="J156" s="24">
        <f t="shared" si="26"/>
        <v>1.9626927441631272</v>
      </c>
      <c r="K156" s="25">
        <f t="shared" si="33"/>
        <v>203</v>
      </c>
      <c r="L156" s="26">
        <f t="shared" si="30"/>
        <v>11481.536214968832</v>
      </c>
      <c r="M156" s="24">
        <f t="shared" si="27"/>
        <v>1.5029295760363017</v>
      </c>
      <c r="N156" s="24">
        <f t="shared" si="28"/>
        <v>3.4108869385768954</v>
      </c>
      <c r="O156" s="24">
        <f t="shared" si="29"/>
        <v>3.4108586223044686</v>
      </c>
      <c r="P156" s="24">
        <f t="shared" si="31"/>
        <v>1.000004150892311</v>
      </c>
      <c r="Q156" s="27">
        <f t="shared" si="32"/>
        <v>3.6054117684366569E-5</v>
      </c>
    </row>
    <row r="157" spans="4:17" x14ac:dyDescent="0.25">
      <c r="D157" s="23">
        <f t="shared" si="26"/>
        <v>48000</v>
      </c>
      <c r="E157" s="24">
        <f t="shared" si="26"/>
        <v>5.8878975938063736</v>
      </c>
      <c r="F157" s="24">
        <f t="shared" si="26"/>
        <v>-7.8505760823331121</v>
      </c>
      <c r="G157" s="24">
        <f t="shared" si="26"/>
        <v>1.9626785138547818</v>
      </c>
      <c r="H157" s="24">
        <f t="shared" si="26"/>
        <v>5.8878833761020513</v>
      </c>
      <c r="I157" s="24">
        <f t="shared" si="26"/>
        <v>-7.8505760697290867</v>
      </c>
      <c r="J157" s="24">
        <f t="shared" si="26"/>
        <v>1.9626927441631272</v>
      </c>
      <c r="K157" s="25">
        <f t="shared" si="33"/>
        <v>204</v>
      </c>
      <c r="L157" s="26">
        <f t="shared" si="30"/>
        <v>12022.644346174151</v>
      </c>
      <c r="M157" s="24">
        <f t="shared" si="27"/>
        <v>1.5737604647776489</v>
      </c>
      <c r="N157" s="24">
        <f t="shared" si="28"/>
        <v>3.9485237251612322</v>
      </c>
      <c r="O157" s="24">
        <f t="shared" si="29"/>
        <v>3.9484952773612623</v>
      </c>
      <c r="P157" s="24">
        <f t="shared" si="31"/>
        <v>1.0000036023531411</v>
      </c>
      <c r="Q157" s="27">
        <f t="shared" si="32"/>
        <v>3.1289585463061262E-5</v>
      </c>
    </row>
    <row r="158" spans="4:17" x14ac:dyDescent="0.25">
      <c r="D158" s="23">
        <f t="shared" si="26"/>
        <v>48000</v>
      </c>
      <c r="E158" s="24">
        <f t="shared" si="26"/>
        <v>5.8878975938063736</v>
      </c>
      <c r="F158" s="24">
        <f t="shared" si="26"/>
        <v>-7.8505760823331121</v>
      </c>
      <c r="G158" s="24">
        <f t="shared" si="26"/>
        <v>1.9626785138547818</v>
      </c>
      <c r="H158" s="24">
        <f t="shared" si="26"/>
        <v>5.8878833761020513</v>
      </c>
      <c r="I158" s="24">
        <f t="shared" si="26"/>
        <v>-7.8505760697290867</v>
      </c>
      <c r="J158" s="24">
        <f t="shared" si="26"/>
        <v>1.9626927441631272</v>
      </c>
      <c r="K158" s="25">
        <f t="shared" si="33"/>
        <v>205</v>
      </c>
      <c r="L158" s="26">
        <f t="shared" si="30"/>
        <v>12589.254117941671</v>
      </c>
      <c r="M158" s="24">
        <f t="shared" si="27"/>
        <v>1.6479295104625253</v>
      </c>
      <c r="N158" s="24">
        <f t="shared" si="28"/>
        <v>4.553466482497762</v>
      </c>
      <c r="O158" s="24">
        <f t="shared" si="29"/>
        <v>4.553438202505566</v>
      </c>
      <c r="P158" s="24">
        <f t="shared" si="31"/>
        <v>1.0000031053400782</v>
      </c>
      <c r="Q158" s="27">
        <f t="shared" si="32"/>
        <v>2.6972599328302764E-5</v>
      </c>
    </row>
    <row r="159" spans="4:17" x14ac:dyDescent="0.25">
      <c r="D159" s="23">
        <f t="shared" si="26"/>
        <v>48000</v>
      </c>
      <c r="E159" s="24">
        <f t="shared" si="26"/>
        <v>5.8878975938063736</v>
      </c>
      <c r="F159" s="24">
        <f t="shared" si="26"/>
        <v>-7.8505760823331121</v>
      </c>
      <c r="G159" s="24">
        <f t="shared" si="26"/>
        <v>1.9626785138547818</v>
      </c>
      <c r="H159" s="24">
        <f t="shared" si="26"/>
        <v>5.8878833761020513</v>
      </c>
      <c r="I159" s="24">
        <f t="shared" si="26"/>
        <v>-7.8505760697290867</v>
      </c>
      <c r="J159" s="24">
        <f t="shared" si="26"/>
        <v>1.9626927441631272</v>
      </c>
      <c r="K159" s="25">
        <f t="shared" si="33"/>
        <v>206</v>
      </c>
      <c r="L159" s="26">
        <f t="shared" si="30"/>
        <v>13182.567385564091</v>
      </c>
      <c r="M159" s="24">
        <f t="shared" si="27"/>
        <v>1.7255940355808566</v>
      </c>
      <c r="N159" s="24">
        <f t="shared" si="28"/>
        <v>5.2289345013404462</v>
      </c>
      <c r="O159" s="24">
        <f t="shared" si="29"/>
        <v>5.2289067279372698</v>
      </c>
      <c r="P159" s="24">
        <f t="shared" si="31"/>
        <v>1.0000026557526978</v>
      </c>
      <c r="Q159" s="27">
        <f t="shared" si="32"/>
        <v>2.3067544207865212E-5</v>
      </c>
    </row>
    <row r="160" spans="4:17" x14ac:dyDescent="0.25">
      <c r="D160" s="23">
        <f t="shared" si="26"/>
        <v>48000</v>
      </c>
      <c r="E160" s="24">
        <f t="shared" si="26"/>
        <v>5.8878975938063736</v>
      </c>
      <c r="F160" s="24">
        <f t="shared" si="26"/>
        <v>-7.8505760823331121</v>
      </c>
      <c r="G160" s="24">
        <f t="shared" si="26"/>
        <v>1.9626785138547818</v>
      </c>
      <c r="H160" s="24">
        <f t="shared" si="26"/>
        <v>5.8878833761020513</v>
      </c>
      <c r="I160" s="24">
        <f t="shared" si="26"/>
        <v>-7.8505760697290867</v>
      </c>
      <c r="J160" s="24">
        <f t="shared" si="26"/>
        <v>1.9626927441631272</v>
      </c>
      <c r="K160" s="25">
        <f t="shared" si="33"/>
        <v>207</v>
      </c>
      <c r="L160" s="26">
        <f t="shared" si="30"/>
        <v>13803.842646028841</v>
      </c>
      <c r="M160" s="24">
        <f t="shared" si="27"/>
        <v>1.8069187770030706</v>
      </c>
      <c r="N160" s="24">
        <f t="shared" si="28"/>
        <v>5.9765556036781531</v>
      </c>
      <c r="O160" s="24">
        <f t="shared" si="29"/>
        <v>5.9765287102333557</v>
      </c>
      <c r="P160" s="24">
        <f t="shared" si="31"/>
        <v>1.0000022499192966</v>
      </c>
      <c r="Q160" s="27">
        <f t="shared" si="32"/>
        <v>1.9542528720694031E-5</v>
      </c>
    </row>
    <row r="161" spans="4:17" x14ac:dyDescent="0.25">
      <c r="D161" s="23">
        <f t="shared" si="26"/>
        <v>48000</v>
      </c>
      <c r="E161" s="24">
        <f t="shared" si="26"/>
        <v>5.8878975938063736</v>
      </c>
      <c r="F161" s="24">
        <f t="shared" si="26"/>
        <v>-7.8505760823331121</v>
      </c>
      <c r="G161" s="24">
        <f t="shared" si="26"/>
        <v>1.9626785138547818</v>
      </c>
      <c r="H161" s="24">
        <f t="shared" si="26"/>
        <v>5.8878833761020513</v>
      </c>
      <c r="I161" s="24">
        <f t="shared" si="26"/>
        <v>-7.8505760697290867</v>
      </c>
      <c r="J161" s="24">
        <f t="shared" si="26"/>
        <v>1.9626927441631272</v>
      </c>
      <c r="K161" s="25">
        <f t="shared" si="33"/>
        <v>208</v>
      </c>
      <c r="L161" s="26">
        <f t="shared" si="30"/>
        <v>14454.397707459291</v>
      </c>
      <c r="M161" s="24">
        <f t="shared" si="27"/>
        <v>1.8920762354091358</v>
      </c>
      <c r="N161" s="24">
        <f t="shared" si="28"/>
        <v>6.7957116349893472</v>
      </c>
      <c r="O161" s="24">
        <f t="shared" si="29"/>
        <v>6.7956860210263557</v>
      </c>
      <c r="P161" s="24">
        <f t="shared" si="31"/>
        <v>1.0000018845734466</v>
      </c>
      <c r="Q161" s="27">
        <f t="shared" si="32"/>
        <v>1.6369181547807687E-5</v>
      </c>
    </row>
    <row r="162" spans="4:17" x14ac:dyDescent="0.25">
      <c r="D162" s="23">
        <f t="shared" si="26"/>
        <v>48000</v>
      </c>
      <c r="E162" s="24">
        <f t="shared" si="26"/>
        <v>5.8878975938063736</v>
      </c>
      <c r="F162" s="24">
        <f t="shared" si="26"/>
        <v>-7.8505760823331121</v>
      </c>
      <c r="G162" s="24">
        <f t="shared" si="26"/>
        <v>1.9626785138547818</v>
      </c>
      <c r="H162" s="24">
        <f t="shared" ref="D162:J170" si="34">H161</f>
        <v>5.8878833761020513</v>
      </c>
      <c r="I162" s="24">
        <f t="shared" si="34"/>
        <v>-7.8505760697290867</v>
      </c>
      <c r="J162" s="24">
        <f t="shared" si="34"/>
        <v>1.9626927441631272</v>
      </c>
      <c r="K162" s="25">
        <f t="shared" si="33"/>
        <v>209</v>
      </c>
      <c r="L162" s="26">
        <f t="shared" si="30"/>
        <v>15135.612484362096</v>
      </c>
      <c r="M162" s="24">
        <f t="shared" si="27"/>
        <v>1.9812470411855798</v>
      </c>
      <c r="N162" s="24">
        <f t="shared" si="28"/>
        <v>7.6827684356275583</v>
      </c>
      <c r="O162" s="24">
        <f t="shared" si="29"/>
        <v>7.6827445140586006</v>
      </c>
      <c r="P162" s="24">
        <f t="shared" si="31"/>
        <v>1.0000015568362512</v>
      </c>
      <c r="Q162" s="27">
        <f t="shared" si="32"/>
        <v>1.3522497336729786E-5</v>
      </c>
    </row>
    <row r="163" spans="4:17" x14ac:dyDescent="0.25">
      <c r="D163" s="23">
        <f t="shared" si="34"/>
        <v>48000</v>
      </c>
      <c r="E163" s="24">
        <f t="shared" si="34"/>
        <v>5.8878975938063736</v>
      </c>
      <c r="F163" s="24">
        <f t="shared" si="34"/>
        <v>-7.8505760823331121</v>
      </c>
      <c r="G163" s="24">
        <f t="shared" si="34"/>
        <v>1.9626785138547818</v>
      </c>
      <c r="H163" s="24">
        <f t="shared" si="34"/>
        <v>5.8878833761020513</v>
      </c>
      <c r="I163" s="24">
        <f t="shared" si="34"/>
        <v>-7.8505760697290867</v>
      </c>
      <c r="J163" s="24">
        <f t="shared" si="34"/>
        <v>1.9626927441631272</v>
      </c>
      <c r="K163" s="25">
        <f t="shared" si="33"/>
        <v>210</v>
      </c>
      <c r="L163" s="26">
        <f t="shared" si="30"/>
        <v>15848.931924611146</v>
      </c>
      <c r="M163" s="24">
        <f t="shared" ref="M163:M170" si="35" xml:space="preserve"> 2*PI()*L163/D163</f>
        <v>2.0746203375667966</v>
      </c>
      <c r="N163" s="24">
        <f t="shared" ref="N163:N170" si="36">E163+F163*COS(M163)+G163*COS(2*M163)</f>
        <v>8.6302044636846968</v>
      </c>
      <c r="O163" s="24">
        <f t="shared" ref="O163:O170" si="37">H163+I163*COS(M163) + J163*COS(2*M163)</f>
        <v>8.6301826430313913</v>
      </c>
      <c r="P163" s="24">
        <f t="shared" si="31"/>
        <v>1.0000012642049663</v>
      </c>
      <c r="Q163" s="27">
        <f t="shared" si="32"/>
        <v>1.0980737875938695E-5</v>
      </c>
    </row>
    <row r="164" spans="4:17" x14ac:dyDescent="0.25">
      <c r="D164" s="23">
        <f t="shared" si="34"/>
        <v>48000</v>
      </c>
      <c r="E164" s="24">
        <f t="shared" si="34"/>
        <v>5.8878975938063736</v>
      </c>
      <c r="F164" s="24">
        <f t="shared" si="34"/>
        <v>-7.8505760823331121</v>
      </c>
      <c r="G164" s="24">
        <f t="shared" si="34"/>
        <v>1.9626785138547818</v>
      </c>
      <c r="H164" s="24">
        <f t="shared" si="34"/>
        <v>5.8878833761020513</v>
      </c>
      <c r="I164" s="24">
        <f t="shared" si="34"/>
        <v>-7.8505760697290867</v>
      </c>
      <c r="J164" s="24">
        <f t="shared" si="34"/>
        <v>1.9626927441631272</v>
      </c>
      <c r="K164" s="25">
        <f t="shared" si="33"/>
        <v>211</v>
      </c>
      <c r="L164" s="26">
        <f t="shared" si="30"/>
        <v>16595.869074375616</v>
      </c>
      <c r="M164" s="24">
        <f t="shared" si="35"/>
        <v>2.1723941818331864</v>
      </c>
      <c r="N164" s="24">
        <f t="shared" si="36"/>
        <v>9.6256714383542157</v>
      </c>
      <c r="O164" s="24">
        <f t="shared" si="37"/>
        <v>9.6256520994655475</v>
      </c>
      <c r="P164" s="24">
        <f t="shared" si="31"/>
        <v>1.0000010045490297</v>
      </c>
      <c r="Q164" s="27">
        <f t="shared" si="32"/>
        <v>8.7253976257787982E-6</v>
      </c>
    </row>
    <row r="165" spans="4:17" x14ac:dyDescent="0.25">
      <c r="D165" s="23">
        <f t="shared" si="34"/>
        <v>48000</v>
      </c>
      <c r="E165" s="24">
        <f t="shared" si="34"/>
        <v>5.8878975938063736</v>
      </c>
      <c r="F165" s="24">
        <f t="shared" si="34"/>
        <v>-7.8505760823331121</v>
      </c>
      <c r="G165" s="24">
        <f t="shared" si="34"/>
        <v>1.9626785138547818</v>
      </c>
      <c r="H165" s="24">
        <f t="shared" si="34"/>
        <v>5.8878833761020513</v>
      </c>
      <c r="I165" s="24">
        <f t="shared" si="34"/>
        <v>-7.8505760697290867</v>
      </c>
      <c r="J165" s="24">
        <f t="shared" si="34"/>
        <v>1.9626927441631272</v>
      </c>
      <c r="K165" s="25">
        <f t="shared" si="33"/>
        <v>212</v>
      </c>
      <c r="L165" s="26">
        <f t="shared" si="30"/>
        <v>17378.008287493791</v>
      </c>
      <c r="M165" s="24">
        <f t="shared" si="35"/>
        <v>2.2747759654172097</v>
      </c>
      <c r="N165" s="24">
        <f t="shared" si="36"/>
        <v>10.651046747105855</v>
      </c>
      <c r="O165" s="24">
        <f t="shared" si="37"/>
        <v>10.65103021424904</v>
      </c>
      <c r="P165" s="24">
        <f t="shared" si="31"/>
        <v>1.0000007761150831</v>
      </c>
      <c r="Q165" s="27">
        <f t="shared" si="32"/>
        <v>6.7412473421644454E-6</v>
      </c>
    </row>
    <row r="166" spans="4:17" x14ac:dyDescent="0.25">
      <c r="D166" s="23">
        <f t="shared" si="34"/>
        <v>48000</v>
      </c>
      <c r="E166" s="24">
        <f t="shared" si="34"/>
        <v>5.8878975938063736</v>
      </c>
      <c r="F166" s="24">
        <f t="shared" si="34"/>
        <v>-7.8505760823331121</v>
      </c>
      <c r="G166" s="24">
        <f t="shared" si="34"/>
        <v>1.9626785138547818</v>
      </c>
      <c r="H166" s="24">
        <f t="shared" si="34"/>
        <v>5.8878833761020513</v>
      </c>
      <c r="I166" s="24">
        <f t="shared" si="34"/>
        <v>-7.8505760697290867</v>
      </c>
      <c r="J166" s="24">
        <f t="shared" si="34"/>
        <v>1.9626927441631272</v>
      </c>
      <c r="K166" s="25">
        <f t="shared" si="33"/>
        <v>213</v>
      </c>
      <c r="L166" s="26">
        <f t="shared" si="30"/>
        <v>18197.008586099837</v>
      </c>
      <c r="M166" s="24">
        <f t="shared" si="35"/>
        <v>2.3819828538084016</v>
      </c>
      <c r="N166" s="24">
        <f t="shared" si="36"/>
        <v>11.681571440405184</v>
      </c>
      <c r="O166" s="24">
        <f t="shared" si="37"/>
        <v>11.681557947188992</v>
      </c>
      <c r="P166" s="24">
        <f t="shared" si="31"/>
        <v>1.0000005775433531</v>
      </c>
      <c r="Q166" s="27">
        <f t="shared" si="32"/>
        <v>5.0164763779720867E-6</v>
      </c>
    </row>
    <row r="167" spans="4:17" x14ac:dyDescent="0.25">
      <c r="D167" s="23">
        <f t="shared" si="34"/>
        <v>48000</v>
      </c>
      <c r="E167" s="24">
        <f t="shared" si="34"/>
        <v>5.8878975938063736</v>
      </c>
      <c r="F167" s="24">
        <f t="shared" si="34"/>
        <v>-7.8505760823331121</v>
      </c>
      <c r="G167" s="24">
        <f t="shared" si="34"/>
        <v>1.9626785138547818</v>
      </c>
      <c r="H167" s="24">
        <f t="shared" si="34"/>
        <v>5.8878833761020513</v>
      </c>
      <c r="I167" s="24">
        <f t="shared" si="34"/>
        <v>-7.8505760697290867</v>
      </c>
      <c r="J167" s="24">
        <f t="shared" si="34"/>
        <v>1.9626927441631272</v>
      </c>
      <c r="K167" s="25">
        <f t="shared" si="33"/>
        <v>214</v>
      </c>
      <c r="L167" s="26">
        <f t="shared" si="30"/>
        <v>19054.607179632505</v>
      </c>
      <c r="M167" s="24">
        <f t="shared" si="35"/>
        <v>2.4942422471905337</v>
      </c>
      <c r="N167" s="24">
        <f t="shared" si="36"/>
        <v>12.6852088222583</v>
      </c>
      <c r="O167" s="24">
        <f t="shared" si="37"/>
        <v>12.685198473697991</v>
      </c>
      <c r="P167" s="24">
        <f t="shared" si="31"/>
        <v>1.0000004078989468</v>
      </c>
      <c r="Q167" s="27">
        <f t="shared" si="32"/>
        <v>3.5429645131621476E-6</v>
      </c>
    </row>
    <row r="168" spans="4:17" x14ac:dyDescent="0.25">
      <c r="D168" s="23">
        <f t="shared" si="34"/>
        <v>48000</v>
      </c>
      <c r="E168" s="24">
        <f t="shared" si="34"/>
        <v>5.8878975938063736</v>
      </c>
      <c r="F168" s="24">
        <f t="shared" si="34"/>
        <v>-7.8505760823331121</v>
      </c>
      <c r="G168" s="24">
        <f t="shared" si="34"/>
        <v>1.9626785138547818</v>
      </c>
      <c r="H168" s="24">
        <f t="shared" si="34"/>
        <v>5.8878833761020513</v>
      </c>
      <c r="I168" s="24">
        <f t="shared" si="34"/>
        <v>-7.8505760697290867</v>
      </c>
      <c r="J168" s="24">
        <f t="shared" si="34"/>
        <v>1.9626927441631272</v>
      </c>
      <c r="K168" s="25">
        <f t="shared" si="33"/>
        <v>215</v>
      </c>
      <c r="L168" s="26">
        <f t="shared" si="30"/>
        <v>19952.623149688792</v>
      </c>
      <c r="M168" s="24">
        <f t="shared" si="35"/>
        <v>2.6117922627878314</v>
      </c>
      <c r="N168" s="24">
        <f t="shared" si="36"/>
        <v>13.622404382646852</v>
      </c>
      <c r="O168" s="24">
        <f t="shared" si="37"/>
        <v>13.62239711582218</v>
      </c>
      <c r="P168" s="24">
        <f t="shared" si="31"/>
        <v>1.0000002667233836</v>
      </c>
      <c r="Q168" s="27">
        <f t="shared" si="32"/>
        <v>2.3167295648934358E-6</v>
      </c>
    </row>
    <row r="169" spans="4:17" x14ac:dyDescent="0.25">
      <c r="D169" s="23">
        <f t="shared" si="34"/>
        <v>48000</v>
      </c>
      <c r="E169" s="24">
        <f t="shared" si="34"/>
        <v>5.8878975938063736</v>
      </c>
      <c r="F169" s="24">
        <f t="shared" si="34"/>
        <v>-7.8505760823331121</v>
      </c>
      <c r="G169" s="24">
        <f t="shared" si="34"/>
        <v>1.9626785138547818</v>
      </c>
      <c r="H169" s="24">
        <f t="shared" si="34"/>
        <v>5.8878833761020513</v>
      </c>
      <c r="I169" s="24">
        <f t="shared" si="34"/>
        <v>-7.8505760697290867</v>
      </c>
      <c r="J169" s="24">
        <f t="shared" si="34"/>
        <v>1.9626927441631272</v>
      </c>
      <c r="K169" s="25">
        <f t="shared" si="33"/>
        <v>216</v>
      </c>
      <c r="L169" s="26">
        <f t="shared" si="30"/>
        <v>20892.961308540423</v>
      </c>
      <c r="M169" s="24">
        <f t="shared" si="35"/>
        <v>2.7348822399435995</v>
      </c>
      <c r="N169" s="24">
        <f t="shared" si="36"/>
        <v>14.446472558324796</v>
      </c>
      <c r="O169" s="24">
        <f t="shared" si="37"/>
        <v>14.446468105504676</v>
      </c>
      <c r="P169" s="24">
        <f t="shared" si="31"/>
        <v>1.0000001541144778</v>
      </c>
      <c r="Q169" s="27">
        <f t="shared" si="32"/>
        <v>1.3386212430486068E-6</v>
      </c>
    </row>
    <row r="170" spans="4:17" ht="14.4" thickBot="1" x14ac:dyDescent="0.3">
      <c r="D170" s="28">
        <f t="shared" si="34"/>
        <v>48000</v>
      </c>
      <c r="E170" s="29">
        <f t="shared" si="34"/>
        <v>5.8878975938063736</v>
      </c>
      <c r="F170" s="29">
        <f t="shared" si="34"/>
        <v>-7.8505760823331121</v>
      </c>
      <c r="G170" s="29">
        <f t="shared" si="34"/>
        <v>1.9626785138547818</v>
      </c>
      <c r="H170" s="29">
        <f t="shared" si="34"/>
        <v>5.8878833761020513</v>
      </c>
      <c r="I170" s="29">
        <f t="shared" si="34"/>
        <v>-7.8505760697290867</v>
      </c>
      <c r="J170" s="29">
        <f t="shared" si="34"/>
        <v>1.9626927441631272</v>
      </c>
      <c r="K170" s="30">
        <f t="shared" si="33"/>
        <v>217</v>
      </c>
      <c r="L170" s="31">
        <f t="shared" si="30"/>
        <v>21877.61623949555</v>
      </c>
      <c r="M170" s="29">
        <f t="shared" si="35"/>
        <v>2.8637732690023325</v>
      </c>
      <c r="N170" s="29">
        <f t="shared" si="36"/>
        <v>15.104869810864342</v>
      </c>
      <c r="O170" s="29">
        <f t="shared" si="37"/>
        <v>15.104867670592295</v>
      </c>
      <c r="P170" s="29">
        <f t="shared" si="31"/>
        <v>1.0000000708470944</v>
      </c>
      <c r="Q170" s="32">
        <f t="shared" si="32"/>
        <v>6.1537002145287004E-7</v>
      </c>
    </row>
  </sheetData>
  <mergeCells count="9">
    <mergeCell ref="A35:B35"/>
    <mergeCell ref="A1:B1"/>
    <mergeCell ref="D1:J1"/>
    <mergeCell ref="K1:M1"/>
    <mergeCell ref="N1:P1"/>
    <mergeCell ref="A6:B6"/>
    <mergeCell ref="A12:B12"/>
    <mergeCell ref="A19:B19"/>
    <mergeCell ref="A25:B25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0"/>
  <sheetViews>
    <sheetView workbookViewId="0">
      <selection activeCell="C22" sqref="C22"/>
    </sheetView>
  </sheetViews>
  <sheetFormatPr defaultColWidth="8.77734375" defaultRowHeight="13.8" x14ac:dyDescent="0.25"/>
  <cols>
    <col min="1" max="1" width="18.6640625" style="2" customWidth="1"/>
    <col min="2" max="2" width="15.33203125" customWidth="1"/>
    <col min="3" max="3" width="71" customWidth="1"/>
    <col min="4" max="4" width="11" style="14" customWidth="1"/>
    <col min="5" max="5" width="20.44140625" customWidth="1"/>
    <col min="6" max="6" width="20.6640625" customWidth="1"/>
    <col min="7" max="7" width="16.44140625" customWidth="1"/>
    <col min="8" max="8" width="18.109375" customWidth="1"/>
    <col min="9" max="9" width="15" customWidth="1"/>
    <col min="10" max="10" width="11.44140625" customWidth="1"/>
    <col min="11" max="11" width="9.44140625" style="1" customWidth="1"/>
    <col min="12" max="12" width="10" style="16" bestFit="1" customWidth="1"/>
    <col min="14" max="14" width="15.6640625" customWidth="1"/>
    <col min="15" max="15" width="15.44140625" customWidth="1"/>
    <col min="16" max="16" width="14.109375" customWidth="1"/>
    <col min="17" max="17" width="14.33203125" style="19" customWidth="1"/>
  </cols>
  <sheetData>
    <row r="1" spans="1:21" s="2" customFormat="1" ht="14.4" thickBot="1" x14ac:dyDescent="0.3">
      <c r="A1" s="86" t="s">
        <v>30</v>
      </c>
      <c r="B1" s="87"/>
      <c r="D1" s="88" t="s">
        <v>43</v>
      </c>
      <c r="E1" s="89"/>
      <c r="F1" s="89"/>
      <c r="G1" s="89"/>
      <c r="H1" s="89"/>
      <c r="I1" s="89"/>
      <c r="J1" s="89"/>
      <c r="K1" s="90" t="s">
        <v>41</v>
      </c>
      <c r="L1" s="91"/>
      <c r="M1" s="92"/>
      <c r="N1" s="90" t="s">
        <v>40</v>
      </c>
      <c r="O1" s="91"/>
      <c r="P1" s="92"/>
      <c r="Q1" s="33" t="s">
        <v>42</v>
      </c>
    </row>
    <row r="2" spans="1:21" s="1" customFormat="1" ht="14.4" thickBot="1" x14ac:dyDescent="0.3">
      <c r="A2" s="4" t="s">
        <v>33</v>
      </c>
      <c r="B2" s="7">
        <v>48000</v>
      </c>
      <c r="D2" s="13" t="s">
        <v>0</v>
      </c>
      <c r="E2" s="12" t="s">
        <v>15</v>
      </c>
      <c r="F2" s="12" t="s">
        <v>19</v>
      </c>
      <c r="G2" s="12" t="s">
        <v>21</v>
      </c>
      <c r="H2" s="12" t="s">
        <v>22</v>
      </c>
      <c r="I2" s="12" t="s">
        <v>23</v>
      </c>
      <c r="J2" s="12" t="s">
        <v>20</v>
      </c>
      <c r="K2" s="12" t="s">
        <v>24</v>
      </c>
      <c r="L2" s="15" t="s">
        <v>37</v>
      </c>
      <c r="M2" s="12" t="s">
        <v>39</v>
      </c>
      <c r="N2" s="12" t="s">
        <v>25</v>
      </c>
      <c r="O2" s="12" t="s">
        <v>26</v>
      </c>
      <c r="P2" s="12" t="s">
        <v>27</v>
      </c>
      <c r="Q2" s="18" t="s">
        <v>38</v>
      </c>
      <c r="R2" s="3"/>
      <c r="S2" s="3"/>
      <c r="T2" s="3"/>
      <c r="U2" s="3"/>
    </row>
    <row r="3" spans="1:21" x14ac:dyDescent="0.25">
      <c r="A3" s="5" t="s">
        <v>36</v>
      </c>
      <c r="B3" s="8">
        <f>NasalEQ!F4</f>
        <v>3</v>
      </c>
      <c r="D3" s="20">
        <f>B2</f>
        <v>48000</v>
      </c>
      <c r="E3" s="11">
        <f>B32</f>
        <v>3.6563603290020019</v>
      </c>
      <c r="F3" s="11">
        <f>B33</f>
        <v>-4.6127815367857528</v>
      </c>
      <c r="G3" s="11">
        <f>B34</f>
        <v>0.9572223381424817</v>
      </c>
      <c r="H3" s="11">
        <f>B39</f>
        <v>3.5477853420139986</v>
      </c>
      <c r="I3" s="11">
        <f>B40</f>
        <v>-4.6127815367857528</v>
      </c>
      <c r="J3" s="11">
        <f>B41</f>
        <v>1.0657973251304851</v>
      </c>
      <c r="K3" s="10">
        <v>50</v>
      </c>
      <c r="L3" s="21">
        <f>10 ^ (K3/50)</f>
        <v>10</v>
      </c>
      <c r="M3" s="11">
        <f t="shared" ref="M3:M34" si="0" xml:space="preserve"> 2*PI()*L3/D3</f>
        <v>1.308996938995747E-3</v>
      </c>
      <c r="N3" s="11">
        <f t="shared" ref="N3:N34" si="1">E3+F3*COS(M3)+G3*COS(2*M3)</f>
        <v>8.0180194908097135E-4</v>
      </c>
      <c r="O3" s="11">
        <f t="shared" ref="O3:O34" si="2">H3+I3*COS(M3) + J3*COS(2*M3)</f>
        <v>8.0142986867914878E-4</v>
      </c>
      <c r="P3" s="11">
        <f>SQRT(N3/O3)</f>
        <v>1.000232108410154</v>
      </c>
      <c r="Q3" s="22">
        <f>20*LOG(P3,10)</f>
        <v>2.0158340976894761E-3</v>
      </c>
    </row>
    <row r="4" spans="1:21" x14ac:dyDescent="0.25">
      <c r="A4" s="5" t="s">
        <v>34</v>
      </c>
      <c r="B4" s="8">
        <f>NasalEQ!H4</f>
        <v>1470.3338943962044</v>
      </c>
      <c r="D4" s="23">
        <f t="shared" ref="D4:J4" si="3">D3</f>
        <v>48000</v>
      </c>
      <c r="E4" s="24">
        <f t="shared" si="3"/>
        <v>3.6563603290020019</v>
      </c>
      <c r="F4" s="24">
        <f t="shared" si="3"/>
        <v>-4.6127815367857528</v>
      </c>
      <c r="G4" s="24">
        <f t="shared" si="3"/>
        <v>0.9572223381424817</v>
      </c>
      <c r="H4" s="24">
        <f t="shared" si="3"/>
        <v>3.5477853420139986</v>
      </c>
      <c r="I4" s="24">
        <f t="shared" si="3"/>
        <v>-4.6127815367857528</v>
      </c>
      <c r="J4" s="24">
        <f t="shared" si="3"/>
        <v>1.0657973251304851</v>
      </c>
      <c r="K4" s="25">
        <f>K3+1</f>
        <v>51</v>
      </c>
      <c r="L4" s="26">
        <f t="shared" ref="L4:L67" si="4">10 ^ (K4/50)</f>
        <v>10.471285480509</v>
      </c>
      <c r="M4" s="24">
        <f t="shared" si="0"/>
        <v>1.3706880641336891E-3</v>
      </c>
      <c r="N4" s="24">
        <f t="shared" si="1"/>
        <v>8.018667430448323E-4</v>
      </c>
      <c r="O4" s="24">
        <f t="shared" si="2"/>
        <v>8.0145876501958035E-4</v>
      </c>
      <c r="P4" s="24">
        <f t="shared" ref="P4:P67" si="5">SQRT(N4/O4)</f>
        <v>1.0002544897732382</v>
      </c>
      <c r="Q4" s="27">
        <f t="shared" ref="Q4:Q67" si="6">20*LOG(P4,10)</f>
        <v>2.2101888610589261E-3</v>
      </c>
    </row>
    <row r="5" spans="1:21" ht="14.4" thickBot="1" x14ac:dyDescent="0.3">
      <c r="A5" s="6" t="s">
        <v>35</v>
      </c>
      <c r="B5" s="9">
        <f>NasalEQ!G4</f>
        <v>4</v>
      </c>
      <c r="D5" s="23">
        <f t="shared" ref="D5:J41" si="7">D4</f>
        <v>48000</v>
      </c>
      <c r="E5" s="24">
        <f t="shared" si="7"/>
        <v>3.6563603290020019</v>
      </c>
      <c r="F5" s="24">
        <f t="shared" si="7"/>
        <v>-4.6127815367857528</v>
      </c>
      <c r="G5" s="24">
        <f t="shared" si="7"/>
        <v>0.9572223381424817</v>
      </c>
      <c r="H5" s="24">
        <f t="shared" si="7"/>
        <v>3.5477853420139986</v>
      </c>
      <c r="I5" s="24">
        <f t="shared" si="7"/>
        <v>-4.6127815367857528</v>
      </c>
      <c r="J5" s="24">
        <f t="shared" si="7"/>
        <v>1.0657973251304851</v>
      </c>
      <c r="K5" s="25">
        <f t="shared" ref="K5:K70" si="8">K4+1</f>
        <v>52</v>
      </c>
      <c r="L5" s="26">
        <f t="shared" si="4"/>
        <v>10.964781961431854</v>
      </c>
      <c r="M5" s="24">
        <f t="shared" si="0"/>
        <v>1.435286602427008E-3</v>
      </c>
      <c r="N5" s="24">
        <f t="shared" si="1"/>
        <v>8.0193778824189099E-4</v>
      </c>
      <c r="O5" s="24">
        <f t="shared" si="2"/>
        <v>8.0149044925970081E-4</v>
      </c>
      <c r="P5" s="24">
        <f t="shared" si="5"/>
        <v>1.0002790280166498</v>
      </c>
      <c r="Q5" s="27">
        <f t="shared" si="6"/>
        <v>2.4232684943676025E-3</v>
      </c>
    </row>
    <row r="6" spans="1:21" x14ac:dyDescent="0.25">
      <c r="A6" s="93"/>
      <c r="B6" s="93"/>
      <c r="D6" s="23">
        <f t="shared" si="7"/>
        <v>48000</v>
      </c>
      <c r="E6" s="24">
        <f t="shared" si="7"/>
        <v>3.6563603290020019</v>
      </c>
      <c r="F6" s="24">
        <f t="shared" si="7"/>
        <v>-4.6127815367857528</v>
      </c>
      <c r="G6" s="24">
        <f t="shared" si="7"/>
        <v>0.9572223381424817</v>
      </c>
      <c r="H6" s="24">
        <f t="shared" si="7"/>
        <v>3.5477853420139986</v>
      </c>
      <c r="I6" s="24">
        <f t="shared" si="7"/>
        <v>-4.6127815367857528</v>
      </c>
      <c r="J6" s="24">
        <f t="shared" si="7"/>
        <v>1.0657973251304851</v>
      </c>
      <c r="K6" s="25">
        <f t="shared" si="8"/>
        <v>53</v>
      </c>
      <c r="L6" s="26">
        <f t="shared" si="4"/>
        <v>11.481536214968834</v>
      </c>
      <c r="M6" s="24">
        <f t="shared" si="0"/>
        <v>1.5029295760363023E-3</v>
      </c>
      <c r="N6" s="24">
        <f t="shared" si="1"/>
        <v>8.0201568778526244E-4</v>
      </c>
      <c r="O6" s="24">
        <f t="shared" si="2"/>
        <v>8.0152519037746117E-4</v>
      </c>
      <c r="P6" s="24">
        <f t="shared" si="5"/>
        <v>1.0003059307405722</v>
      </c>
      <c r="Q6" s="27">
        <f t="shared" si="6"/>
        <v>2.6568742604653459E-3</v>
      </c>
    </row>
    <row r="7" spans="1:21" x14ac:dyDescent="0.25">
      <c r="A7" s="2" t="s">
        <v>2</v>
      </c>
      <c r="B7">
        <f xml:space="preserve"> 10^(B3/40)</f>
        <v>1.1885022274370185</v>
      </c>
      <c r="D7" s="23">
        <f t="shared" si="7"/>
        <v>48000</v>
      </c>
      <c r="E7" s="24">
        <f t="shared" si="7"/>
        <v>3.6563603290020019</v>
      </c>
      <c r="F7" s="24">
        <f t="shared" si="7"/>
        <v>-4.6127815367857528</v>
      </c>
      <c r="G7" s="24">
        <f t="shared" si="7"/>
        <v>0.9572223381424817</v>
      </c>
      <c r="H7" s="24">
        <f t="shared" si="7"/>
        <v>3.5477853420139986</v>
      </c>
      <c r="I7" s="24">
        <f t="shared" si="7"/>
        <v>-4.6127815367857528</v>
      </c>
      <c r="J7" s="24">
        <f t="shared" si="7"/>
        <v>1.0657973251304851</v>
      </c>
      <c r="K7" s="25">
        <f t="shared" si="8"/>
        <v>54</v>
      </c>
      <c r="L7" s="26">
        <f t="shared" si="4"/>
        <v>12.022644346174133</v>
      </c>
      <c r="M7" s="24">
        <f t="shared" si="0"/>
        <v>1.5737604647776467E-3</v>
      </c>
      <c r="N7" s="24">
        <f t="shared" si="1"/>
        <v>8.0210110297584958E-4</v>
      </c>
      <c r="O7" s="24">
        <f t="shared" si="2"/>
        <v>8.0156328330205362E-4</v>
      </c>
      <c r="P7" s="24">
        <f t="shared" si="5"/>
        <v>1.0003354254747647</v>
      </c>
      <c r="Q7" s="27">
        <f t="shared" si="6"/>
        <v>2.9129801390360335E-3</v>
      </c>
    </row>
    <row r="8" spans="1:21" x14ac:dyDescent="0.25">
      <c r="A8" s="2" t="s">
        <v>1</v>
      </c>
      <c r="B8">
        <f>2*PI()*B4/B2</f>
        <v>0.19246625670663278</v>
      </c>
      <c r="D8" s="23">
        <f t="shared" si="7"/>
        <v>48000</v>
      </c>
      <c r="E8" s="24">
        <f t="shared" si="7"/>
        <v>3.6563603290020019</v>
      </c>
      <c r="F8" s="24">
        <f t="shared" si="7"/>
        <v>-4.6127815367857528</v>
      </c>
      <c r="G8" s="24">
        <f t="shared" si="7"/>
        <v>0.9572223381424817</v>
      </c>
      <c r="H8" s="24">
        <f t="shared" si="7"/>
        <v>3.5477853420139986</v>
      </c>
      <c r="I8" s="24">
        <f t="shared" si="7"/>
        <v>-4.6127815367857528</v>
      </c>
      <c r="J8" s="24">
        <f t="shared" si="7"/>
        <v>1.0657973251304851</v>
      </c>
      <c r="K8" s="25">
        <f t="shared" si="8"/>
        <v>55</v>
      </c>
      <c r="L8" s="26">
        <f t="shared" si="4"/>
        <v>12.58925411794168</v>
      </c>
      <c r="M8" s="24">
        <f t="shared" si="0"/>
        <v>1.6479295104625262E-3</v>
      </c>
      <c r="N8" s="24">
        <f t="shared" si="1"/>
        <v>8.021947589188505E-4</v>
      </c>
      <c r="O8" s="24">
        <f t="shared" si="2"/>
        <v>8.0160505142012894E-4</v>
      </c>
      <c r="P8" s="24">
        <f t="shared" si="5"/>
        <v>1.0003677615814244</v>
      </c>
      <c r="Q8" s="27">
        <f t="shared" si="6"/>
        <v>3.1937492762193639E-3</v>
      </c>
    </row>
    <row r="9" spans="1:21" x14ac:dyDescent="0.25">
      <c r="D9" s="23">
        <f t="shared" si="7"/>
        <v>48000</v>
      </c>
      <c r="E9" s="24">
        <f t="shared" si="7"/>
        <v>3.6563603290020019</v>
      </c>
      <c r="F9" s="24">
        <f t="shared" si="7"/>
        <v>-4.6127815367857528</v>
      </c>
      <c r="G9" s="24">
        <f t="shared" si="7"/>
        <v>0.9572223381424817</v>
      </c>
      <c r="H9" s="24">
        <f t="shared" si="7"/>
        <v>3.5477853420139986</v>
      </c>
      <c r="I9" s="24">
        <f t="shared" si="7"/>
        <v>-4.6127815367857528</v>
      </c>
      <c r="J9" s="24">
        <f t="shared" si="7"/>
        <v>1.0657973251304851</v>
      </c>
      <c r="K9" s="25">
        <f t="shared" si="8"/>
        <v>56</v>
      </c>
      <c r="L9" s="26">
        <f t="shared" si="4"/>
        <v>13.182567385564075</v>
      </c>
      <c r="M9" s="24">
        <f t="shared" si="0"/>
        <v>1.7255940355808545E-3</v>
      </c>
      <c r="N9" s="24">
        <f t="shared" si="1"/>
        <v>8.0229745067628144E-4</v>
      </c>
      <c r="O9" s="24">
        <f t="shared" si="2"/>
        <v>8.0165084931826947E-4</v>
      </c>
      <c r="P9" s="24">
        <f t="shared" si="5"/>
        <v>1.0004032123374005</v>
      </c>
      <c r="Q9" s="27">
        <f t="shared" si="6"/>
        <v>3.501551976319071E-3</v>
      </c>
    </row>
    <row r="10" spans="1:21" x14ac:dyDescent="0.25">
      <c r="A10" s="2" t="s">
        <v>28</v>
      </c>
      <c r="B10">
        <f>SIN(B8)*SINH(LN(2)/2 * B5 * B8/SIN(B8))</f>
        <v>0.36215765173347952</v>
      </c>
      <c r="D10" s="23">
        <f t="shared" ref="D10:J10" si="9">D9</f>
        <v>48000</v>
      </c>
      <c r="E10" s="24">
        <f t="shared" si="9"/>
        <v>3.6563603290020019</v>
      </c>
      <c r="F10" s="24">
        <f t="shared" si="9"/>
        <v>-4.6127815367857528</v>
      </c>
      <c r="G10" s="24">
        <f t="shared" si="9"/>
        <v>0.9572223381424817</v>
      </c>
      <c r="H10" s="24">
        <f t="shared" si="9"/>
        <v>3.5477853420139986</v>
      </c>
      <c r="I10" s="24">
        <f t="shared" si="9"/>
        <v>-4.6127815367857528</v>
      </c>
      <c r="J10" s="24">
        <f t="shared" si="9"/>
        <v>1.0657973251304851</v>
      </c>
      <c r="K10" s="25">
        <f>K9+1</f>
        <v>57</v>
      </c>
      <c r="L10" s="26">
        <f t="shared" si="4"/>
        <v>13.803842646028851</v>
      </c>
      <c r="M10" s="24">
        <f t="shared" si="0"/>
        <v>1.8069187770030721E-3</v>
      </c>
      <c r="N10" s="24">
        <f t="shared" si="1"/>
        <v>8.0241005002024135E-4</v>
      </c>
      <c r="O10" s="24">
        <f t="shared" si="2"/>
        <v>8.0170106579724454E-4</v>
      </c>
      <c r="P10" s="24">
        <f t="shared" si="5"/>
        <v>1.0004420772124329</v>
      </c>
      <c r="Q10" s="27">
        <f t="shared" si="6"/>
        <v>3.8389853772269112E-3</v>
      </c>
    </row>
    <row r="11" spans="1:21" x14ac:dyDescent="0.25">
      <c r="D11" s="23">
        <f t="shared" si="7"/>
        <v>48000</v>
      </c>
      <c r="E11" s="24">
        <f t="shared" si="7"/>
        <v>3.6563603290020019</v>
      </c>
      <c r="F11" s="24">
        <f t="shared" si="7"/>
        <v>-4.6127815367857528</v>
      </c>
      <c r="G11" s="24">
        <f t="shared" si="7"/>
        <v>0.9572223381424817</v>
      </c>
      <c r="H11" s="24">
        <f t="shared" si="7"/>
        <v>3.5477853420139986</v>
      </c>
      <c r="I11" s="24">
        <f t="shared" si="7"/>
        <v>-4.6127815367857528</v>
      </c>
      <c r="J11" s="24">
        <f t="shared" si="7"/>
        <v>1.0657973251304851</v>
      </c>
      <c r="K11" s="25">
        <f t="shared" si="8"/>
        <v>58</v>
      </c>
      <c r="L11" s="26">
        <f t="shared" si="4"/>
        <v>14.454397707459275</v>
      </c>
      <c r="M11" s="24">
        <f t="shared" si="0"/>
        <v>1.8920762354091337E-3</v>
      </c>
      <c r="N11" s="24">
        <f t="shared" si="1"/>
        <v>8.0253351283132712E-4</v>
      </c>
      <c r="O11" s="24">
        <f t="shared" si="2"/>
        <v>8.017561271711493E-4</v>
      </c>
      <c r="P11" s="24">
        <f t="shared" si="5"/>
        <v>1.000484684361084</v>
      </c>
      <c r="Q11" s="27">
        <f t="shared" si="6"/>
        <v>4.2088949592649803E-3</v>
      </c>
    </row>
    <row r="12" spans="1:21" x14ac:dyDescent="0.25">
      <c r="A12" s="85" t="s">
        <v>32</v>
      </c>
      <c r="B12" s="85"/>
      <c r="D12" s="23">
        <f t="shared" si="7"/>
        <v>48000</v>
      </c>
      <c r="E12" s="24">
        <f t="shared" si="7"/>
        <v>3.6563603290020019</v>
      </c>
      <c r="F12" s="24">
        <f t="shared" si="7"/>
        <v>-4.6127815367857528</v>
      </c>
      <c r="G12" s="24">
        <f t="shared" si="7"/>
        <v>0.9572223381424817</v>
      </c>
      <c r="H12" s="24">
        <f t="shared" si="7"/>
        <v>3.5477853420139986</v>
      </c>
      <c r="I12" s="24">
        <f t="shared" si="7"/>
        <v>-4.6127815367857528</v>
      </c>
      <c r="J12" s="24">
        <f t="shared" si="7"/>
        <v>1.0657973251304851</v>
      </c>
      <c r="K12" s="25">
        <f t="shared" si="8"/>
        <v>59</v>
      </c>
      <c r="L12" s="26">
        <f t="shared" si="4"/>
        <v>15.135612484362087</v>
      </c>
      <c r="M12" s="24">
        <f t="shared" si="0"/>
        <v>1.9812470411855786E-3</v>
      </c>
      <c r="N12" s="24">
        <f t="shared" si="1"/>
        <v>8.0266888721247653E-4</v>
      </c>
      <c r="O12" s="24">
        <f t="shared" si="2"/>
        <v>8.018165008840672E-4</v>
      </c>
      <c r="P12" s="24">
        <f t="shared" si="5"/>
        <v>1.0005313933496098</v>
      </c>
      <c r="Q12" s="27">
        <f t="shared" si="6"/>
        <v>4.6143980674451766E-3</v>
      </c>
    </row>
    <row r="13" spans="1:21" x14ac:dyDescent="0.25">
      <c r="A13" s="2" t="s">
        <v>3</v>
      </c>
      <c r="B13">
        <f xml:space="preserve"> (1 + B10*B7)</f>
        <v>1.4304251757686004</v>
      </c>
      <c r="D13" s="23">
        <f t="shared" ref="D13:D19" si="10">D12</f>
        <v>48000</v>
      </c>
      <c r="E13" s="24">
        <f t="shared" ref="E13:E19" si="11">E12</f>
        <v>3.6563603290020019</v>
      </c>
      <c r="F13" s="24">
        <f t="shared" ref="F13:F19" si="12">F12</f>
        <v>-4.6127815367857528</v>
      </c>
      <c r="G13" s="24">
        <f t="shared" ref="G13:G19" si="13">G12</f>
        <v>0.9572223381424817</v>
      </c>
      <c r="H13" s="24">
        <f t="shared" ref="H13:H19" si="14">H12</f>
        <v>3.5477853420139986</v>
      </c>
      <c r="I13" s="24">
        <f t="shared" ref="I13:I19" si="15">I12</f>
        <v>-4.6127815367857528</v>
      </c>
      <c r="J13" s="24">
        <f t="shared" ref="J13:J19" si="16">J12</f>
        <v>1.0657973251304851</v>
      </c>
      <c r="K13" s="25">
        <f t="shared" ref="K13:K19" si="17">K12+1</f>
        <v>60</v>
      </c>
      <c r="L13" s="26">
        <f t="shared" si="4"/>
        <v>15.848931924611136</v>
      </c>
      <c r="M13" s="24">
        <f t="shared" si="0"/>
        <v>2.0746203375667954E-3</v>
      </c>
      <c r="N13" s="24">
        <f t="shared" si="1"/>
        <v>8.0281732239118053E-4</v>
      </c>
      <c r="O13" s="24">
        <f t="shared" si="2"/>
        <v>8.0188269948555657E-4</v>
      </c>
      <c r="P13" s="24">
        <f t="shared" si="5"/>
        <v>1.0005825981348189</v>
      </c>
      <c r="Q13" s="27">
        <f t="shared" si="6"/>
        <v>5.0589095897834481E-3</v>
      </c>
    </row>
    <row r="14" spans="1:21" x14ac:dyDescent="0.25">
      <c r="A14" s="2" t="s">
        <v>4</v>
      </c>
      <c r="B14">
        <f>-2*COS(B8)</f>
        <v>-1.9630709491849232</v>
      </c>
      <c r="D14" s="23">
        <f t="shared" si="10"/>
        <v>48000</v>
      </c>
      <c r="E14" s="24">
        <f t="shared" si="11"/>
        <v>3.6563603290020019</v>
      </c>
      <c r="F14" s="24">
        <f t="shared" si="12"/>
        <v>-4.6127815367857528</v>
      </c>
      <c r="G14" s="24">
        <f t="shared" si="13"/>
        <v>0.9572223381424817</v>
      </c>
      <c r="H14" s="24">
        <f t="shared" si="14"/>
        <v>3.5477853420139986</v>
      </c>
      <c r="I14" s="24">
        <f t="shared" si="15"/>
        <v>-4.6127815367857528</v>
      </c>
      <c r="J14" s="24">
        <f t="shared" si="16"/>
        <v>1.0657973251304851</v>
      </c>
      <c r="K14" s="25">
        <f t="shared" si="17"/>
        <v>61</v>
      </c>
      <c r="L14" s="26">
        <f t="shared" si="4"/>
        <v>16.595869074375614</v>
      </c>
      <c r="M14" s="24">
        <f t="shared" si="0"/>
        <v>2.1723941818331863E-3</v>
      </c>
      <c r="N14" s="24">
        <f t="shared" si="1"/>
        <v>8.0298007847667829E-4</v>
      </c>
      <c r="O14" s="24">
        <f t="shared" si="2"/>
        <v>8.0195528498094859E-4</v>
      </c>
      <c r="P14" s="24">
        <f t="shared" si="5"/>
        <v>1.0006387303232893</v>
      </c>
      <c r="Q14" s="27">
        <f t="shared" si="6"/>
        <v>5.5461700315866452E-3</v>
      </c>
    </row>
    <row r="15" spans="1:21" x14ac:dyDescent="0.25">
      <c r="A15" s="2" t="s">
        <v>5</v>
      </c>
      <c r="B15">
        <f>(1 -B10*B7)</f>
        <v>0.5695748242313996</v>
      </c>
      <c r="D15" s="23">
        <f t="shared" si="10"/>
        <v>48000</v>
      </c>
      <c r="E15" s="24">
        <f t="shared" si="11"/>
        <v>3.6563603290020019</v>
      </c>
      <c r="F15" s="24">
        <f t="shared" si="12"/>
        <v>-4.6127815367857528</v>
      </c>
      <c r="G15" s="24">
        <f t="shared" si="13"/>
        <v>0.9572223381424817</v>
      </c>
      <c r="H15" s="24">
        <f t="shared" si="14"/>
        <v>3.5477853420139986</v>
      </c>
      <c r="I15" s="24">
        <f t="shared" si="15"/>
        <v>-4.6127815367857528</v>
      </c>
      <c r="J15" s="24">
        <f t="shared" si="16"/>
        <v>1.0657973251304851</v>
      </c>
      <c r="K15" s="25">
        <f t="shared" si="17"/>
        <v>62</v>
      </c>
      <c r="L15" s="26">
        <f t="shared" si="4"/>
        <v>17.378008287493756</v>
      </c>
      <c r="M15" s="24">
        <f t="shared" si="0"/>
        <v>2.2747759654172051E-3</v>
      </c>
      <c r="N15" s="24">
        <f t="shared" si="1"/>
        <v>8.0315853715096086E-4</v>
      </c>
      <c r="O15" s="24">
        <f t="shared" si="2"/>
        <v>8.0203487359775671E-4</v>
      </c>
      <c r="P15" s="24">
        <f t="shared" si="5"/>
        <v>1.0007002627304815</v>
      </c>
      <c r="Q15" s="27">
        <f t="shared" si="6"/>
        <v>6.0802761476013182E-3</v>
      </c>
    </row>
    <row r="16" spans="1:21" x14ac:dyDescent="0.25">
      <c r="A16" s="2" t="s">
        <v>6</v>
      </c>
      <c r="B16">
        <f xml:space="preserve"> 1 + B10/B7</f>
        <v>1.3047176886781822</v>
      </c>
      <c r="D16" s="23">
        <f t="shared" si="10"/>
        <v>48000</v>
      </c>
      <c r="E16" s="24">
        <f t="shared" si="11"/>
        <v>3.6563603290020019</v>
      </c>
      <c r="F16" s="24">
        <f t="shared" si="12"/>
        <v>-4.6127815367857528</v>
      </c>
      <c r="G16" s="24">
        <f t="shared" si="13"/>
        <v>0.9572223381424817</v>
      </c>
      <c r="H16" s="24">
        <f t="shared" si="14"/>
        <v>3.5477853420139986</v>
      </c>
      <c r="I16" s="24">
        <f t="shared" si="15"/>
        <v>-4.6127815367857528</v>
      </c>
      <c r="J16" s="24">
        <f t="shared" si="16"/>
        <v>1.0657973251304851</v>
      </c>
      <c r="K16" s="25">
        <f t="shared" si="17"/>
        <v>63</v>
      </c>
      <c r="L16" s="26">
        <f>10 ^ (K16/50)</f>
        <v>18.197008586099841</v>
      </c>
      <c r="M16" s="24">
        <f t="shared" si="0"/>
        <v>2.3819828538084024E-3</v>
      </c>
      <c r="N16" s="24">
        <f t="shared" si="1"/>
        <v>8.0335421341071189E-4</v>
      </c>
      <c r="O16" s="24">
        <f t="shared" si="2"/>
        <v>8.0212214102970414E-4</v>
      </c>
      <c r="P16" s="24">
        <f>SQRT(N16/O16)</f>
        <v>1.0007677132697894</v>
      </c>
      <c r="Q16" s="27">
        <f>20*LOG(P16,10)</f>
        <v>6.6657143836394324E-3</v>
      </c>
    </row>
    <row r="17" spans="1:17" x14ac:dyDescent="0.25">
      <c r="A17" s="2" t="s">
        <v>7</v>
      </c>
      <c r="B17">
        <f xml:space="preserve"> -2 * COS(B8)</f>
        <v>-1.9630709491849232</v>
      </c>
      <c r="D17" s="23">
        <f t="shared" si="10"/>
        <v>48000</v>
      </c>
      <c r="E17" s="24">
        <f t="shared" si="11"/>
        <v>3.6563603290020019</v>
      </c>
      <c r="F17" s="24">
        <f t="shared" si="12"/>
        <v>-4.6127815367857528</v>
      </c>
      <c r="G17" s="24">
        <f t="shared" si="13"/>
        <v>0.9572223381424817</v>
      </c>
      <c r="H17" s="24">
        <f t="shared" si="14"/>
        <v>3.5477853420139986</v>
      </c>
      <c r="I17" s="24">
        <f t="shared" si="15"/>
        <v>-4.6127815367857528</v>
      </c>
      <c r="J17" s="24">
        <f t="shared" si="16"/>
        <v>1.0657973251304851</v>
      </c>
      <c r="K17" s="25">
        <f t="shared" si="17"/>
        <v>64</v>
      </c>
      <c r="L17" s="26">
        <f>10 ^ (K17/50)</f>
        <v>19.054607179632477</v>
      </c>
      <c r="M17" s="24">
        <f t="shared" si="0"/>
        <v>2.49424224719053E-3</v>
      </c>
      <c r="N17" s="24">
        <f t="shared" si="1"/>
        <v>8.0356876841647384E-4</v>
      </c>
      <c r="O17" s="24">
        <f t="shared" si="2"/>
        <v>8.0221782816125575E-4</v>
      </c>
      <c r="P17" s="24">
        <f>SQRT(N17/O17)</f>
        <v>1.0008416491992973</v>
      </c>
      <c r="Q17" s="27">
        <f>20*LOG(P17,10)</f>
        <v>7.3073973576770201E-3</v>
      </c>
    </row>
    <row r="18" spans="1:17" x14ac:dyDescent="0.25">
      <c r="A18" s="2" t="s">
        <v>8</v>
      </c>
      <c r="B18">
        <f>(1 - B10/B7)</f>
        <v>0.69528231132181784</v>
      </c>
      <c r="D18" s="23">
        <f t="shared" si="10"/>
        <v>48000</v>
      </c>
      <c r="E18" s="24">
        <f t="shared" si="11"/>
        <v>3.6563603290020019</v>
      </c>
      <c r="F18" s="24">
        <f t="shared" si="12"/>
        <v>-4.6127815367857528</v>
      </c>
      <c r="G18" s="24">
        <f t="shared" si="13"/>
        <v>0.9572223381424817</v>
      </c>
      <c r="H18" s="24">
        <f t="shared" si="14"/>
        <v>3.5477853420139986</v>
      </c>
      <c r="I18" s="24">
        <f t="shared" si="15"/>
        <v>-4.6127815367857528</v>
      </c>
      <c r="J18" s="24">
        <f t="shared" si="16"/>
        <v>1.0657973251304851</v>
      </c>
      <c r="K18" s="25">
        <f t="shared" si="17"/>
        <v>65</v>
      </c>
      <c r="L18" s="26">
        <f>10 ^ (K18/50)</f>
        <v>19.952623149688804</v>
      </c>
      <c r="M18" s="24">
        <f t="shared" si="0"/>
        <v>2.6117922627878327E-3</v>
      </c>
      <c r="N18" s="24">
        <f t="shared" si="1"/>
        <v>8.038040236100219E-4</v>
      </c>
      <c r="O18" s="24">
        <f t="shared" si="2"/>
        <v>8.0232274737213061E-4</v>
      </c>
      <c r="P18" s="24">
        <f>SQRT(N18/O18)</f>
        <v>1.0009226917578882</v>
      </c>
      <c r="Q18" s="27">
        <f>20*LOG(P18,10)</f>
        <v>8.0107036419269709E-3</v>
      </c>
    </row>
    <row r="19" spans="1:17" x14ac:dyDescent="0.25">
      <c r="A19" s="85" t="s">
        <v>29</v>
      </c>
      <c r="B19" s="85"/>
      <c r="D19" s="23">
        <f t="shared" si="10"/>
        <v>48000</v>
      </c>
      <c r="E19" s="24">
        <f t="shared" si="11"/>
        <v>3.6563603290020019</v>
      </c>
      <c r="F19" s="24">
        <f t="shared" si="12"/>
        <v>-4.6127815367857528</v>
      </c>
      <c r="G19" s="24">
        <f t="shared" si="13"/>
        <v>0.9572223381424817</v>
      </c>
      <c r="H19" s="24">
        <f t="shared" si="14"/>
        <v>3.5477853420139986</v>
      </c>
      <c r="I19" s="24">
        <f t="shared" si="15"/>
        <v>-4.6127815367857528</v>
      </c>
      <c r="J19" s="24">
        <f t="shared" si="16"/>
        <v>1.0657973251304851</v>
      </c>
      <c r="K19" s="25">
        <f t="shared" si="17"/>
        <v>66</v>
      </c>
      <c r="L19" s="26">
        <f t="shared" si="4"/>
        <v>20.8929613085404</v>
      </c>
      <c r="M19" s="24">
        <f t="shared" si="0"/>
        <v>2.7348822399435964E-3</v>
      </c>
      <c r="N19" s="24">
        <f t="shared" si="1"/>
        <v>8.0406197617033381E-4</v>
      </c>
      <c r="O19" s="24">
        <f t="shared" si="2"/>
        <v>8.0243778942934441E-4</v>
      </c>
      <c r="P19" s="24">
        <f t="shared" si="5"/>
        <v>1.0010115212219206</v>
      </c>
      <c r="Q19" s="27">
        <f t="shared" si="6"/>
        <v>8.7815211010602856E-3</v>
      </c>
    </row>
    <row r="20" spans="1:17" x14ac:dyDescent="0.25">
      <c r="A20" s="2" t="s">
        <v>3</v>
      </c>
      <c r="B20">
        <f>B13/B16</f>
        <v>1.0963484194176698</v>
      </c>
      <c r="D20" s="23">
        <f t="shared" si="7"/>
        <v>48000</v>
      </c>
      <c r="E20" s="24">
        <f t="shared" si="7"/>
        <v>3.6563603290020019</v>
      </c>
      <c r="F20" s="24">
        <f t="shared" si="7"/>
        <v>-4.6127815367857528</v>
      </c>
      <c r="G20" s="24">
        <f t="shared" si="7"/>
        <v>0.9572223381424817</v>
      </c>
      <c r="H20" s="24">
        <f t="shared" si="7"/>
        <v>3.5477853420139986</v>
      </c>
      <c r="I20" s="24">
        <f t="shared" si="7"/>
        <v>-4.6127815367857528</v>
      </c>
      <c r="J20" s="24">
        <f t="shared" si="7"/>
        <v>1.0657973251304851</v>
      </c>
      <c r="K20" s="25">
        <f t="shared" si="8"/>
        <v>67</v>
      </c>
      <c r="L20" s="26">
        <f t="shared" si="4"/>
        <v>21.877616239495538</v>
      </c>
      <c r="M20" s="24">
        <f t="shared" si="0"/>
        <v>2.8637732690023304E-3</v>
      </c>
      <c r="N20" s="24">
        <f t="shared" si="1"/>
        <v>8.0434481597191354E-4</v>
      </c>
      <c r="O20" s="24">
        <f t="shared" si="2"/>
        <v>8.0256393105249124E-4</v>
      </c>
      <c r="P20" s="24">
        <f t="shared" si="5"/>
        <v>1.0011088824215204</v>
      </c>
      <c r="Q20" s="27">
        <f t="shared" si="6"/>
        <v>9.626294106600956E-3</v>
      </c>
    </row>
    <row r="21" spans="1:17" x14ac:dyDescent="0.25">
      <c r="A21" s="2" t="s">
        <v>4</v>
      </c>
      <c r="B21">
        <f>B14/B16</f>
        <v>-1.5045944162631251</v>
      </c>
      <c r="D21" s="23">
        <f t="shared" si="7"/>
        <v>48000</v>
      </c>
      <c r="E21" s="24">
        <f t="shared" si="7"/>
        <v>3.6563603290020019</v>
      </c>
      <c r="F21" s="24">
        <f t="shared" si="7"/>
        <v>-4.6127815367857528</v>
      </c>
      <c r="G21" s="24">
        <f t="shared" si="7"/>
        <v>0.9572223381424817</v>
      </c>
      <c r="H21" s="24">
        <f t="shared" si="7"/>
        <v>3.5477853420139986</v>
      </c>
      <c r="I21" s="24">
        <f t="shared" si="7"/>
        <v>-4.6127815367857528</v>
      </c>
      <c r="J21" s="24">
        <f t="shared" si="7"/>
        <v>1.0657973251304851</v>
      </c>
      <c r="K21" s="25">
        <f t="shared" si="8"/>
        <v>68</v>
      </c>
      <c r="L21" s="26">
        <f t="shared" si="4"/>
        <v>22.908676527677738</v>
      </c>
      <c r="M21" s="24">
        <f t="shared" si="0"/>
        <v>2.9987387451173883E-3</v>
      </c>
      <c r="N21" s="24">
        <f t="shared" si="1"/>
        <v>8.0465494418058281E-4</v>
      </c>
      <c r="O21" s="24">
        <f t="shared" si="2"/>
        <v>8.0270224321155048E-4</v>
      </c>
      <c r="P21" s="24">
        <f t="shared" si="5"/>
        <v>1.0012155907522595</v>
      </c>
      <c r="Q21" s="27">
        <f t="shared" si="6"/>
        <v>1.055207491541304E-2</v>
      </c>
    </row>
    <row r="22" spans="1:17" x14ac:dyDescent="0.25">
      <c r="A22" s="2" t="s">
        <v>5</v>
      </c>
      <c r="B22">
        <f>B15/B16</f>
        <v>0.43655024314757279</v>
      </c>
      <c r="D22" s="23">
        <f t="shared" si="7"/>
        <v>48000</v>
      </c>
      <c r="E22" s="24">
        <f t="shared" si="7"/>
        <v>3.6563603290020019</v>
      </c>
      <c r="F22" s="24">
        <f t="shared" si="7"/>
        <v>-4.6127815367857528</v>
      </c>
      <c r="G22" s="24">
        <f t="shared" si="7"/>
        <v>0.9572223381424817</v>
      </c>
      <c r="H22" s="24">
        <f t="shared" si="7"/>
        <v>3.5477853420139986</v>
      </c>
      <c r="I22" s="24">
        <f t="shared" si="7"/>
        <v>-4.6127815367857528</v>
      </c>
      <c r="J22" s="24">
        <f t="shared" si="7"/>
        <v>1.0657973251304851</v>
      </c>
      <c r="K22" s="25">
        <f t="shared" si="8"/>
        <v>69</v>
      </c>
      <c r="L22" s="26">
        <f t="shared" si="4"/>
        <v>23.988329190194907</v>
      </c>
      <c r="M22" s="24">
        <f t="shared" si="0"/>
        <v>3.1400649481587461E-3</v>
      </c>
      <c r="N22" s="24">
        <f t="shared" si="1"/>
        <v>8.0499499364250493E-4</v>
      </c>
      <c r="O22" s="24">
        <f t="shared" si="2"/>
        <v>8.028539002253865E-4</v>
      </c>
      <c r="P22" s="24">
        <f t="shared" si="5"/>
        <v>1.0013325387230505</v>
      </c>
      <c r="Q22" s="27">
        <f t="shared" si="6"/>
        <v>1.156657953968598E-2</v>
      </c>
    </row>
    <row r="23" spans="1:17" x14ac:dyDescent="0.25">
      <c r="A23" s="2" t="s">
        <v>7</v>
      </c>
      <c r="B23">
        <f>B17/B16</f>
        <v>-1.5045944162631251</v>
      </c>
      <c r="D23" s="23">
        <f t="shared" si="7"/>
        <v>48000</v>
      </c>
      <c r="E23" s="24">
        <f t="shared" si="7"/>
        <v>3.6563603290020019</v>
      </c>
      <c r="F23" s="24">
        <f t="shared" si="7"/>
        <v>-4.6127815367857528</v>
      </c>
      <c r="G23" s="24">
        <f t="shared" si="7"/>
        <v>0.9572223381424817</v>
      </c>
      <c r="H23" s="24">
        <f t="shared" si="7"/>
        <v>3.5477853420139986</v>
      </c>
      <c r="I23" s="24">
        <f t="shared" si="7"/>
        <v>-4.6127815367857528</v>
      </c>
      <c r="J23" s="24">
        <f t="shared" si="7"/>
        <v>1.0657973251304851</v>
      </c>
      <c r="K23" s="25">
        <f t="shared" si="8"/>
        <v>70</v>
      </c>
      <c r="L23" s="26">
        <f t="shared" si="4"/>
        <v>25.118864315095799</v>
      </c>
      <c r="M23" s="24">
        <f t="shared" si="0"/>
        <v>3.2880516499509903E-3</v>
      </c>
      <c r="N23" s="24">
        <f t="shared" si="1"/>
        <v>8.0536785123264121E-4</v>
      </c>
      <c r="O23" s="24">
        <f t="shared" si="2"/>
        <v>8.0302018972933098E-4</v>
      </c>
      <c r="P23" s="24">
        <f t="shared" si="5"/>
        <v>1.0014607030847265</v>
      </c>
      <c r="Q23" s="27">
        <f t="shared" si="6"/>
        <v>1.2678248462200552E-2</v>
      </c>
    </row>
    <row r="24" spans="1:17" x14ac:dyDescent="0.25">
      <c r="A24" s="2" t="s">
        <v>8</v>
      </c>
      <c r="B24">
        <f>B18/B16</f>
        <v>0.53289866256524254</v>
      </c>
      <c r="D24" s="23">
        <f t="shared" si="7"/>
        <v>48000</v>
      </c>
      <c r="E24" s="24">
        <f t="shared" si="7"/>
        <v>3.6563603290020019</v>
      </c>
      <c r="F24" s="24">
        <f t="shared" si="7"/>
        <v>-4.6127815367857528</v>
      </c>
      <c r="G24" s="24">
        <f t="shared" si="7"/>
        <v>0.9572223381424817</v>
      </c>
      <c r="H24" s="24">
        <f t="shared" si="7"/>
        <v>3.5477853420139986</v>
      </c>
      <c r="I24" s="24">
        <f t="shared" si="7"/>
        <v>-4.6127815367857528</v>
      </c>
      <c r="J24" s="24">
        <f t="shared" si="7"/>
        <v>1.0657973251304851</v>
      </c>
      <c r="K24" s="25">
        <f t="shared" si="8"/>
        <v>71</v>
      </c>
      <c r="L24" s="26">
        <f t="shared" si="4"/>
        <v>26.302679918953825</v>
      </c>
      <c r="M24" s="24">
        <f t="shared" si="0"/>
        <v>3.4430127501295462E-3</v>
      </c>
      <c r="N24" s="24">
        <f t="shared" si="1"/>
        <v>8.0577668238002165E-4</v>
      </c>
      <c r="O24" s="24">
        <f t="shared" si="2"/>
        <v>8.032025236246465E-4</v>
      </c>
      <c r="P24" s="24">
        <f t="shared" si="5"/>
        <v>1.0016011525846631</v>
      </c>
      <c r="Q24" s="27">
        <f t="shared" si="6"/>
        <v>1.3896312552151074E-2</v>
      </c>
    </row>
    <row r="25" spans="1:17" x14ac:dyDescent="0.25">
      <c r="A25" s="85" t="s">
        <v>31</v>
      </c>
      <c r="B25" s="85"/>
      <c r="D25" s="23">
        <f t="shared" si="7"/>
        <v>48000</v>
      </c>
      <c r="E25" s="24">
        <f t="shared" si="7"/>
        <v>3.6563603290020019</v>
      </c>
      <c r="F25" s="24">
        <f t="shared" si="7"/>
        <v>-4.6127815367857528</v>
      </c>
      <c r="G25" s="24">
        <f t="shared" si="7"/>
        <v>0.9572223381424817</v>
      </c>
      <c r="H25" s="24">
        <f t="shared" si="7"/>
        <v>3.5477853420139986</v>
      </c>
      <c r="I25" s="24">
        <f t="shared" si="7"/>
        <v>-4.6127815367857528</v>
      </c>
      <c r="J25" s="24">
        <f t="shared" si="7"/>
        <v>1.0657973251304851</v>
      </c>
      <c r="K25" s="25">
        <f t="shared" si="8"/>
        <v>72</v>
      </c>
      <c r="L25" s="26">
        <f t="shared" si="4"/>
        <v>27.542287033381665</v>
      </c>
      <c r="M25" s="24">
        <f t="shared" si="0"/>
        <v>3.6052769419638859E-3</v>
      </c>
      <c r="N25" s="24">
        <f t="shared" si="1"/>
        <v>8.0622495793369886E-4</v>
      </c>
      <c r="O25" s="24">
        <f t="shared" si="2"/>
        <v>8.0340245006094158E-4</v>
      </c>
      <c r="P25" s="24">
        <f t="shared" si="5"/>
        <v>1.0017550563941406</v>
      </c>
      <c r="Q25" s="27">
        <f t="shared" si="6"/>
        <v>1.5230864541096697E-2</v>
      </c>
    </row>
    <row r="26" spans="1:17" x14ac:dyDescent="0.25">
      <c r="A26" s="2" t="s">
        <v>9</v>
      </c>
      <c r="B26">
        <f>B20^2</f>
        <v>1.2019798567596229</v>
      </c>
      <c r="D26" s="23">
        <f t="shared" si="7"/>
        <v>48000</v>
      </c>
      <c r="E26" s="24">
        <f t="shared" si="7"/>
        <v>3.6563603290020019</v>
      </c>
      <c r="F26" s="24">
        <f t="shared" si="7"/>
        <v>-4.6127815367857528</v>
      </c>
      <c r="G26" s="24">
        <f t="shared" si="7"/>
        <v>0.9572223381424817</v>
      </c>
      <c r="H26" s="24">
        <f t="shared" si="7"/>
        <v>3.5477853420139986</v>
      </c>
      <c r="I26" s="24">
        <f t="shared" si="7"/>
        <v>-4.6127815367857528</v>
      </c>
      <c r="J26" s="24">
        <f t="shared" si="7"/>
        <v>1.0657973251304851</v>
      </c>
      <c r="K26" s="25">
        <f t="shared" si="8"/>
        <v>73</v>
      </c>
      <c r="L26" s="26">
        <f t="shared" si="4"/>
        <v>28.840315031266066</v>
      </c>
      <c r="M26" s="24">
        <f t="shared" si="0"/>
        <v>3.7751884095600314E-3</v>
      </c>
      <c r="N26" s="24">
        <f t="shared" si="1"/>
        <v>8.0671648364560866E-4</v>
      </c>
      <c r="O26" s="24">
        <f t="shared" si="2"/>
        <v>8.0362166659853074E-4</v>
      </c>
      <c r="P26" s="24">
        <f t="shared" si="5"/>
        <v>1.0019236932605564</v>
      </c>
      <c r="Q26" s="27">
        <f t="shared" si="6"/>
        <v>1.669293645687411E-2</v>
      </c>
    </row>
    <row r="27" spans="1:17" x14ac:dyDescent="0.25">
      <c r="A27" s="2" t="s">
        <v>10</v>
      </c>
      <c r="B27">
        <f>B21^2</f>
        <v>2.2638043574501743</v>
      </c>
      <c r="D27" s="23">
        <f t="shared" si="7"/>
        <v>48000</v>
      </c>
      <c r="E27" s="24">
        <f t="shared" si="7"/>
        <v>3.6563603290020019</v>
      </c>
      <c r="F27" s="24">
        <f t="shared" si="7"/>
        <v>-4.6127815367857528</v>
      </c>
      <c r="G27" s="24">
        <f t="shared" si="7"/>
        <v>0.9572223381424817</v>
      </c>
      <c r="H27" s="24">
        <f t="shared" si="7"/>
        <v>3.5477853420139986</v>
      </c>
      <c r="I27" s="24">
        <f t="shared" si="7"/>
        <v>-4.6127815367857528</v>
      </c>
      <c r="J27" s="24">
        <f t="shared" si="7"/>
        <v>1.0657973251304851</v>
      </c>
      <c r="K27" s="25">
        <f t="shared" si="8"/>
        <v>74</v>
      </c>
      <c r="L27" s="26">
        <f t="shared" si="4"/>
        <v>30.199517204020164</v>
      </c>
      <c r="M27" s="24">
        <f t="shared" si="0"/>
        <v>3.9531075579211797E-3</v>
      </c>
      <c r="N27" s="24">
        <f t="shared" si="1"/>
        <v>8.0725543248316711E-4</v>
      </c>
      <c r="O27" s="24">
        <f t="shared" si="2"/>
        <v>8.0386203462534667E-4</v>
      </c>
      <c r="P27" s="24">
        <f t="shared" si="5"/>
        <v>1.0021084614367921</v>
      </c>
      <c r="Q27" s="27">
        <f t="shared" si="6"/>
        <v>1.8294583404699243E-2</v>
      </c>
    </row>
    <row r="28" spans="1:17" x14ac:dyDescent="0.25">
      <c r="A28" s="2" t="s">
        <v>11</v>
      </c>
      <c r="B28">
        <f>B22^2</f>
        <v>0.19057611479220493</v>
      </c>
      <c r="D28" s="23">
        <f t="shared" si="7"/>
        <v>48000</v>
      </c>
      <c r="E28" s="24">
        <f t="shared" si="7"/>
        <v>3.6563603290020019</v>
      </c>
      <c r="F28" s="24">
        <f t="shared" si="7"/>
        <v>-4.6127815367857528</v>
      </c>
      <c r="G28" s="24">
        <f t="shared" si="7"/>
        <v>0.9572223381424817</v>
      </c>
      <c r="H28" s="24">
        <f t="shared" si="7"/>
        <v>3.5477853420139986</v>
      </c>
      <c r="I28" s="24">
        <f t="shared" si="7"/>
        <v>-4.6127815367857528</v>
      </c>
      <c r="J28" s="24">
        <f t="shared" si="7"/>
        <v>1.0657973251304851</v>
      </c>
      <c r="K28" s="25">
        <f t="shared" si="8"/>
        <v>75</v>
      </c>
      <c r="L28" s="26">
        <f t="shared" si="4"/>
        <v>31.622776601683803</v>
      </c>
      <c r="M28" s="24">
        <f t="shared" si="0"/>
        <v>4.1394117774150438E-3</v>
      </c>
      <c r="N28" s="24">
        <f t="shared" si="1"/>
        <v>8.0784638006980991E-4</v>
      </c>
      <c r="O28" s="24">
        <f t="shared" si="2"/>
        <v>8.0412559517784032E-4</v>
      </c>
      <c r="P28" s="24">
        <f t="shared" si="5"/>
        <v>1.002310889439852</v>
      </c>
      <c r="Q28" s="27">
        <f t="shared" si="6"/>
        <v>2.0048974070944765E-2</v>
      </c>
    </row>
    <row r="29" spans="1:17" x14ac:dyDescent="0.25">
      <c r="A29" s="2" t="s">
        <v>12</v>
      </c>
      <c r="B29">
        <f>B20*B21</f>
        <v>-1.6495597101347288</v>
      </c>
      <c r="D29" s="23">
        <f t="shared" si="7"/>
        <v>48000</v>
      </c>
      <c r="E29" s="24">
        <f t="shared" si="7"/>
        <v>3.6563603290020019</v>
      </c>
      <c r="F29" s="24">
        <f t="shared" si="7"/>
        <v>-4.6127815367857528</v>
      </c>
      <c r="G29" s="24">
        <f t="shared" si="7"/>
        <v>0.9572223381424817</v>
      </c>
      <c r="H29" s="24">
        <f t="shared" si="7"/>
        <v>3.5477853420139986</v>
      </c>
      <c r="I29" s="24">
        <f t="shared" si="7"/>
        <v>-4.6127815367857528</v>
      </c>
      <c r="J29" s="24">
        <f t="shared" si="7"/>
        <v>1.0657973251304851</v>
      </c>
      <c r="K29" s="25">
        <f t="shared" si="8"/>
        <v>76</v>
      </c>
      <c r="L29" s="26">
        <f t="shared" si="4"/>
        <v>33.113112148259127</v>
      </c>
      <c r="M29" s="24">
        <f t="shared" si="0"/>
        <v>4.3344962442694087E-3</v>
      </c>
      <c r="N29" s="24">
        <f t="shared" si="1"/>
        <v>8.0849434354424154E-4</v>
      </c>
      <c r="O29" s="24">
        <f t="shared" si="2"/>
        <v>8.0441458628577323E-4</v>
      </c>
      <c r="P29" s="24">
        <f t="shared" si="5"/>
        <v>1.0025326476968157</v>
      </c>
      <c r="Q29" s="27">
        <f t="shared" si="6"/>
        <v>2.197048836220232E-2</v>
      </c>
    </row>
    <row r="30" spans="1:17" x14ac:dyDescent="0.25">
      <c r="A30" s="2" t="s">
        <v>13</v>
      </c>
      <c r="B30">
        <f>B21*B22</f>
        <v>-0.65683105825814758</v>
      </c>
      <c r="D30" s="23">
        <f t="shared" si="7"/>
        <v>48000</v>
      </c>
      <c r="E30" s="24">
        <f t="shared" si="7"/>
        <v>3.6563603290020019</v>
      </c>
      <c r="F30" s="24">
        <f t="shared" si="7"/>
        <v>-4.6127815367857528</v>
      </c>
      <c r="G30" s="24">
        <f t="shared" si="7"/>
        <v>0.9572223381424817</v>
      </c>
      <c r="H30" s="24">
        <f t="shared" si="7"/>
        <v>3.5477853420139986</v>
      </c>
      <c r="I30" s="24">
        <f t="shared" si="7"/>
        <v>-4.6127815367857528</v>
      </c>
      <c r="J30" s="24">
        <f t="shared" si="7"/>
        <v>1.0657973251304851</v>
      </c>
      <c r="K30" s="25">
        <f t="shared" si="8"/>
        <v>77</v>
      </c>
      <c r="L30" s="26">
        <f t="shared" si="4"/>
        <v>34.67368504525318</v>
      </c>
      <c r="M30" s="24">
        <f t="shared" si="0"/>
        <v>4.5387747587939025E-3</v>
      </c>
      <c r="N30" s="24">
        <f t="shared" si="1"/>
        <v>8.0920482416768635E-4</v>
      </c>
      <c r="O30" s="24">
        <f t="shared" si="2"/>
        <v>8.0473146199100398E-4</v>
      </c>
      <c r="P30" s="24">
        <f t="shared" si="5"/>
        <v>1.0027755611319094</v>
      </c>
      <c r="Q30" s="27">
        <f t="shared" si="6"/>
        <v>2.4074822538721882E-2</v>
      </c>
    </row>
    <row r="31" spans="1:17" x14ac:dyDescent="0.25">
      <c r="A31" s="2" t="s">
        <v>14</v>
      </c>
      <c r="B31">
        <f>B20*B22</f>
        <v>0.47861116907124085</v>
      </c>
      <c r="D31" s="23">
        <f t="shared" si="7"/>
        <v>48000</v>
      </c>
      <c r="E31" s="24">
        <f t="shared" si="7"/>
        <v>3.6563603290020019</v>
      </c>
      <c r="F31" s="24">
        <f t="shared" si="7"/>
        <v>-4.6127815367857528</v>
      </c>
      <c r="G31" s="24">
        <f t="shared" si="7"/>
        <v>0.9572223381424817</v>
      </c>
      <c r="H31" s="24">
        <f t="shared" si="7"/>
        <v>3.5477853420139986</v>
      </c>
      <c r="I31" s="24">
        <f t="shared" si="7"/>
        <v>-4.6127815367857528</v>
      </c>
      <c r="J31" s="24">
        <f t="shared" si="7"/>
        <v>1.0657973251304851</v>
      </c>
      <c r="K31" s="25">
        <f t="shared" si="8"/>
        <v>78</v>
      </c>
      <c r="L31" s="26">
        <f t="shared" si="4"/>
        <v>36.307805477010156</v>
      </c>
      <c r="M31" s="24">
        <f t="shared" si="0"/>
        <v>4.7526806231059319E-3</v>
      </c>
      <c r="N31" s="24">
        <f t="shared" si="1"/>
        <v>8.0998385404829065E-4</v>
      </c>
      <c r="O31" s="24">
        <f t="shared" si="2"/>
        <v>8.0507891320746872E-4</v>
      </c>
      <c r="P31" s="24">
        <f t="shared" si="5"/>
        <v>1.0030416227514471</v>
      </c>
      <c r="Q31" s="27">
        <f t="shared" si="6"/>
        <v>2.6379102207230484E-2</v>
      </c>
    </row>
    <row r="32" spans="1:17" x14ac:dyDescent="0.25">
      <c r="A32" s="2" t="s">
        <v>15</v>
      </c>
      <c r="B32">
        <f>B26+B27+B28</f>
        <v>3.6563603290020019</v>
      </c>
      <c r="D32" s="23">
        <f t="shared" si="7"/>
        <v>48000</v>
      </c>
      <c r="E32" s="24">
        <f t="shared" si="7"/>
        <v>3.6563603290020019</v>
      </c>
      <c r="F32" s="24">
        <f t="shared" si="7"/>
        <v>-4.6127815367857528</v>
      </c>
      <c r="G32" s="24">
        <f t="shared" si="7"/>
        <v>0.9572223381424817</v>
      </c>
      <c r="H32" s="24">
        <f t="shared" si="7"/>
        <v>3.5477853420139986</v>
      </c>
      <c r="I32" s="24">
        <f t="shared" si="7"/>
        <v>-4.6127815367857528</v>
      </c>
      <c r="J32" s="24">
        <f t="shared" si="7"/>
        <v>1.0657973251304851</v>
      </c>
      <c r="K32" s="25">
        <f t="shared" si="8"/>
        <v>79</v>
      </c>
      <c r="L32" s="26">
        <f t="shared" si="4"/>
        <v>38.018939632056139</v>
      </c>
      <c r="M32" s="24">
        <f t="shared" si="0"/>
        <v>4.9766675602225582E-3</v>
      </c>
      <c r="N32" s="24">
        <f t="shared" si="1"/>
        <v>8.1083804737502874E-4</v>
      </c>
      <c r="O32" s="24">
        <f t="shared" si="2"/>
        <v>8.054598905964383E-4</v>
      </c>
      <c r="P32" s="24">
        <f t="shared" si="5"/>
        <v>1.0033330082802989</v>
      </c>
      <c r="Q32" s="27">
        <f t="shared" si="6"/>
        <v>2.8902003488361812E-2</v>
      </c>
    </row>
    <row r="33" spans="1:17" x14ac:dyDescent="0.25">
      <c r="A33" s="2" t="s">
        <v>19</v>
      </c>
      <c r="B33">
        <f>2*(B29+B30)</f>
        <v>-4.6127815367857528</v>
      </c>
      <c r="D33" s="23">
        <f t="shared" si="7"/>
        <v>48000</v>
      </c>
      <c r="E33" s="24">
        <f t="shared" si="7"/>
        <v>3.6563603290020019</v>
      </c>
      <c r="F33" s="24">
        <f t="shared" si="7"/>
        <v>-4.6127815367857528</v>
      </c>
      <c r="G33" s="24">
        <f t="shared" si="7"/>
        <v>0.9572223381424817</v>
      </c>
      <c r="H33" s="24">
        <f t="shared" si="7"/>
        <v>3.5477853420139986</v>
      </c>
      <c r="I33" s="24">
        <f t="shared" si="7"/>
        <v>-4.6127815367857528</v>
      </c>
      <c r="J33" s="24">
        <f t="shared" si="7"/>
        <v>1.0657973251304851</v>
      </c>
      <c r="K33" s="25">
        <f t="shared" si="8"/>
        <v>80</v>
      </c>
      <c r="L33" s="26">
        <f t="shared" si="4"/>
        <v>39.810717055349755</v>
      </c>
      <c r="M33" s="24">
        <f t="shared" si="0"/>
        <v>5.2112106764678617E-3</v>
      </c>
      <c r="N33" s="24">
        <f t="shared" si="1"/>
        <v>8.117746566013162E-4</v>
      </c>
      <c r="O33" s="24">
        <f t="shared" si="2"/>
        <v>8.0587762965511622E-4</v>
      </c>
      <c r="P33" s="24">
        <f t="shared" si="5"/>
        <v>1.0036520919025904</v>
      </c>
      <c r="Q33" s="27">
        <f t="shared" si="6"/>
        <v>3.1663882638971422E-2</v>
      </c>
    </row>
    <row r="34" spans="1:17" x14ac:dyDescent="0.25">
      <c r="A34" s="2" t="s">
        <v>21</v>
      </c>
      <c r="B34">
        <f>B31*2</f>
        <v>0.9572223381424817</v>
      </c>
      <c r="D34" s="23">
        <f t="shared" si="7"/>
        <v>48000</v>
      </c>
      <c r="E34" s="24">
        <f t="shared" si="7"/>
        <v>3.6563603290020019</v>
      </c>
      <c r="F34" s="24">
        <f t="shared" si="7"/>
        <v>-4.6127815367857528</v>
      </c>
      <c r="G34" s="24">
        <f t="shared" si="7"/>
        <v>0.9572223381424817</v>
      </c>
      <c r="H34" s="24">
        <f t="shared" si="7"/>
        <v>3.5477853420139986</v>
      </c>
      <c r="I34" s="24">
        <f t="shared" si="7"/>
        <v>-4.6127815367857528</v>
      </c>
      <c r="J34" s="24">
        <f t="shared" si="7"/>
        <v>1.0657973251304851</v>
      </c>
      <c r="K34" s="25">
        <f t="shared" si="8"/>
        <v>81</v>
      </c>
      <c r="L34" s="26">
        <f t="shared" si="4"/>
        <v>41.686938347033561</v>
      </c>
      <c r="M34" s="24">
        <f t="shared" si="0"/>
        <v>5.4568074692371363E-3</v>
      </c>
      <c r="N34" s="24">
        <f t="shared" si="1"/>
        <v>8.1280163405061945E-4</v>
      </c>
      <c r="O34" s="24">
        <f t="shared" si="2"/>
        <v>8.0633567822907537E-4</v>
      </c>
      <c r="P34" s="24">
        <f t="shared" si="5"/>
        <v>1.0040014631529139</v>
      </c>
      <c r="Q34" s="27">
        <f t="shared" si="6"/>
        <v>3.4686914322912703E-2</v>
      </c>
    </row>
    <row r="35" spans="1:17" x14ac:dyDescent="0.25">
      <c r="A35" s="85" t="s">
        <v>31</v>
      </c>
      <c r="B35" s="85"/>
      <c r="D35" s="23">
        <f t="shared" si="7"/>
        <v>48000</v>
      </c>
      <c r="E35" s="24">
        <f t="shared" si="7"/>
        <v>3.6563603290020019</v>
      </c>
      <c r="F35" s="24">
        <f t="shared" si="7"/>
        <v>-4.6127815367857528</v>
      </c>
      <c r="G35" s="24">
        <f t="shared" si="7"/>
        <v>0.9572223381424817</v>
      </c>
      <c r="H35" s="24">
        <f t="shared" si="7"/>
        <v>3.5477853420139986</v>
      </c>
      <c r="I35" s="24">
        <f t="shared" si="7"/>
        <v>-4.6127815367857528</v>
      </c>
      <c r="J35" s="24">
        <f t="shared" si="7"/>
        <v>1.0657973251304851</v>
      </c>
      <c r="K35" s="25">
        <f t="shared" si="8"/>
        <v>82</v>
      </c>
      <c r="L35" s="26">
        <f t="shared" si="4"/>
        <v>43.651583224016612</v>
      </c>
      <c r="M35" s="24">
        <f t="shared" ref="M35:M66" si="18" xml:space="preserve"> 2*PI()*L35/D35</f>
        <v>5.7139788822555852E-3</v>
      </c>
      <c r="N35" s="24">
        <f t="shared" ref="N35:N66" si="19">E35+F35*COS(M35)+G35*COS(2*M35)</f>
        <v>8.1392769946764254E-4</v>
      </c>
      <c r="O35" s="24">
        <f t="shared" ref="O35:O66" si="20">H35+I35*COS(M35) + J35*COS(2*M35)</f>
        <v>8.0683792668123644E-4</v>
      </c>
      <c r="P35" s="24">
        <f t="shared" si="5"/>
        <v>1.0043839450003043</v>
      </c>
      <c r="Q35" s="27">
        <f t="shared" si="6"/>
        <v>3.7995238653165495E-2</v>
      </c>
    </row>
    <row r="36" spans="1:17" x14ac:dyDescent="0.25">
      <c r="A36" s="2" t="s">
        <v>16</v>
      </c>
      <c r="B36">
        <f>B23^2</f>
        <v>2.2638043574501743</v>
      </c>
      <c r="D36" s="23">
        <f t="shared" si="7"/>
        <v>48000</v>
      </c>
      <c r="E36" s="24">
        <f t="shared" si="7"/>
        <v>3.6563603290020019</v>
      </c>
      <c r="F36" s="24">
        <f t="shared" si="7"/>
        <v>-4.6127815367857528</v>
      </c>
      <c r="G36" s="24">
        <f t="shared" si="7"/>
        <v>0.9572223381424817</v>
      </c>
      <c r="H36" s="24">
        <f t="shared" si="7"/>
        <v>3.5477853420139986</v>
      </c>
      <c r="I36" s="24">
        <f t="shared" si="7"/>
        <v>-4.6127815367857528</v>
      </c>
      <c r="J36" s="24">
        <f t="shared" si="7"/>
        <v>1.0657973251304851</v>
      </c>
      <c r="K36" s="25">
        <f t="shared" si="8"/>
        <v>83</v>
      </c>
      <c r="L36" s="26">
        <f t="shared" si="4"/>
        <v>45.708818961487509</v>
      </c>
      <c r="M36" s="24">
        <f t="shared" si="18"/>
        <v>5.9832704105697923E-3</v>
      </c>
      <c r="N36" s="24">
        <f t="shared" si="19"/>
        <v>8.1516241410517498E-4</v>
      </c>
      <c r="O36" s="24">
        <f t="shared" si="20"/>
        <v>8.0738864099183516E-4</v>
      </c>
      <c r="P36" s="24">
        <f t="shared" si="5"/>
        <v>1.0048026131564201</v>
      </c>
      <c r="Q36" s="27">
        <f t="shared" si="6"/>
        <v>4.1615116993346843E-2</v>
      </c>
    </row>
    <row r="37" spans="1:17" x14ac:dyDescent="0.25">
      <c r="A37" s="2" t="s">
        <v>17</v>
      </c>
      <c r="B37">
        <f>B24^2</f>
        <v>0.28398098456382426</v>
      </c>
      <c r="D37" s="23">
        <f t="shared" si="7"/>
        <v>48000</v>
      </c>
      <c r="E37" s="24">
        <f t="shared" si="7"/>
        <v>3.6563603290020019</v>
      </c>
      <c r="F37" s="24">
        <f t="shared" si="7"/>
        <v>-4.6127815367857528</v>
      </c>
      <c r="G37" s="24">
        <f t="shared" si="7"/>
        <v>0.9572223381424817</v>
      </c>
      <c r="H37" s="24">
        <f t="shared" si="7"/>
        <v>3.5477853420139986</v>
      </c>
      <c r="I37" s="24">
        <f t="shared" si="7"/>
        <v>-4.6127815367857528</v>
      </c>
      <c r="J37" s="24">
        <f t="shared" si="7"/>
        <v>1.0657973251304851</v>
      </c>
      <c r="K37" s="25">
        <f t="shared" si="8"/>
        <v>84</v>
      </c>
      <c r="L37" s="26">
        <f t="shared" si="4"/>
        <v>47.863009232263856</v>
      </c>
      <c r="M37" s="24">
        <f t="shared" si="18"/>
        <v>6.2652532576158567E-3</v>
      </c>
      <c r="N37" s="24">
        <f t="shared" si="19"/>
        <v>8.1651626195511362E-4</v>
      </c>
      <c r="O37" s="24">
        <f t="shared" si="20"/>
        <v>8.0799249904783821E-4</v>
      </c>
      <c r="P37" s="24">
        <f t="shared" si="5"/>
        <v>1.0052608166301455</v>
      </c>
      <c r="Q37" s="27">
        <f t="shared" si="6"/>
        <v>4.5575096379586094E-2</v>
      </c>
    </row>
    <row r="38" spans="1:17" x14ac:dyDescent="0.25">
      <c r="A38" s="2" t="s">
        <v>18</v>
      </c>
      <c r="B38">
        <f>B23*B24</f>
        <v>-0.8017963521297512</v>
      </c>
      <c r="D38" s="23">
        <f t="shared" si="7"/>
        <v>48000</v>
      </c>
      <c r="E38" s="24">
        <f t="shared" si="7"/>
        <v>3.6563603290020019</v>
      </c>
      <c r="F38" s="24">
        <f t="shared" si="7"/>
        <v>-4.6127815367857528</v>
      </c>
      <c r="G38" s="24">
        <f t="shared" si="7"/>
        <v>0.9572223381424817</v>
      </c>
      <c r="H38" s="24">
        <f t="shared" si="7"/>
        <v>3.5477853420139986</v>
      </c>
      <c r="I38" s="24">
        <f t="shared" si="7"/>
        <v>-4.6127815367857528</v>
      </c>
      <c r="J38" s="24">
        <f t="shared" si="7"/>
        <v>1.0657973251304851</v>
      </c>
      <c r="K38" s="25">
        <f t="shared" si="8"/>
        <v>85</v>
      </c>
      <c r="L38" s="26">
        <f t="shared" si="4"/>
        <v>50.118723362727238</v>
      </c>
      <c r="M38" s="24">
        <f t="shared" si="18"/>
        <v>6.5605255468184596E-3</v>
      </c>
      <c r="N38" s="24">
        <f t="shared" si="19"/>
        <v>8.180007388325361E-4</v>
      </c>
      <c r="O38" s="24">
        <f t="shared" si="20"/>
        <v>8.0865463045376451E-4</v>
      </c>
      <c r="P38" s="24">
        <f t="shared" si="5"/>
        <v>1.0057621995310828</v>
      </c>
      <c r="Q38" s="27">
        <f t="shared" si="6"/>
        <v>4.9906182199280426E-2</v>
      </c>
    </row>
    <row r="39" spans="1:17" x14ac:dyDescent="0.25">
      <c r="A39" s="2" t="s">
        <v>22</v>
      </c>
      <c r="B39">
        <f>B36+B37+1</f>
        <v>3.5477853420139986</v>
      </c>
      <c r="D39" s="23">
        <f t="shared" si="7"/>
        <v>48000</v>
      </c>
      <c r="E39" s="24">
        <f t="shared" si="7"/>
        <v>3.6563603290020019</v>
      </c>
      <c r="F39" s="24">
        <f t="shared" si="7"/>
        <v>-4.6127815367857528</v>
      </c>
      <c r="G39" s="24">
        <f t="shared" si="7"/>
        <v>0.9572223381424817</v>
      </c>
      <c r="H39" s="24">
        <f t="shared" si="7"/>
        <v>3.5477853420139986</v>
      </c>
      <c r="I39" s="24">
        <f t="shared" si="7"/>
        <v>-4.6127815367857528</v>
      </c>
      <c r="J39" s="24">
        <f t="shared" si="7"/>
        <v>1.0657973251304851</v>
      </c>
      <c r="K39" s="25">
        <f t="shared" si="8"/>
        <v>86</v>
      </c>
      <c r="L39" s="26">
        <f t="shared" si="4"/>
        <v>52.480746024977286</v>
      </c>
      <c r="M39" s="24">
        <f t="shared" si="18"/>
        <v>6.8697135902908487E-3</v>
      </c>
      <c r="N39" s="24">
        <f t="shared" si="19"/>
        <v>8.1962845006255947E-4</v>
      </c>
      <c r="O39" s="24">
        <f t="shared" si="20"/>
        <v>8.0938066019120569E-4</v>
      </c>
      <c r="P39" s="24">
        <f t="shared" si="5"/>
        <v>1.0063107241102547</v>
      </c>
      <c r="Q39" s="27">
        <f t="shared" si="6"/>
        <v>5.4642018580261062E-2</v>
      </c>
    </row>
    <row r="40" spans="1:17" x14ac:dyDescent="0.25">
      <c r="A40" s="2" t="s">
        <v>23</v>
      </c>
      <c r="B40">
        <f>2*(B23+B38)</f>
        <v>-4.6127815367857528</v>
      </c>
      <c r="D40" s="23">
        <f t="shared" si="7"/>
        <v>48000</v>
      </c>
      <c r="E40" s="24">
        <f t="shared" si="7"/>
        <v>3.6563603290020019</v>
      </c>
      <c r="F40" s="24">
        <f t="shared" si="7"/>
        <v>-4.6127815367857528</v>
      </c>
      <c r="G40" s="24">
        <f t="shared" si="7"/>
        <v>0.9572223381424817</v>
      </c>
      <c r="H40" s="24">
        <f t="shared" si="7"/>
        <v>3.5477853420139986</v>
      </c>
      <c r="I40" s="24">
        <f t="shared" si="7"/>
        <v>-4.6127815367857528</v>
      </c>
      <c r="J40" s="24">
        <f t="shared" si="7"/>
        <v>1.0657973251304851</v>
      </c>
      <c r="K40" s="25">
        <f t="shared" si="8"/>
        <v>87</v>
      </c>
      <c r="L40" s="26">
        <f t="shared" si="4"/>
        <v>54.95408738576247</v>
      </c>
      <c r="M40" s="24">
        <f t="shared" si="18"/>
        <v>7.1934732173267865E-3</v>
      </c>
      <c r="N40" s="24">
        <f t="shared" si="19"/>
        <v>8.2141321761231012E-4</v>
      </c>
      <c r="O40" s="24">
        <f t="shared" si="20"/>
        <v>8.1017675651318122E-4</v>
      </c>
      <c r="P40" s="24">
        <f t="shared" si="5"/>
        <v>1.0069106949972906</v>
      </c>
      <c r="Q40" s="27">
        <f t="shared" si="6"/>
        <v>5.9819075624918047E-2</v>
      </c>
    </row>
    <row r="41" spans="1:17" x14ac:dyDescent="0.25">
      <c r="A41" s="2" t="s">
        <v>20</v>
      </c>
      <c r="B41">
        <f>B24*2</f>
        <v>1.0657973251304851</v>
      </c>
      <c r="D41" s="23">
        <f t="shared" si="7"/>
        <v>48000</v>
      </c>
      <c r="E41" s="24">
        <f t="shared" si="7"/>
        <v>3.6563603290020019</v>
      </c>
      <c r="F41" s="24">
        <f t="shared" si="7"/>
        <v>-4.6127815367857528</v>
      </c>
      <c r="G41" s="24">
        <f t="shared" ref="D41:J77" si="21">G40</f>
        <v>0.9572223381424817</v>
      </c>
      <c r="H41" s="24">
        <f t="shared" si="21"/>
        <v>3.5477853420139986</v>
      </c>
      <c r="I41" s="24">
        <f t="shared" si="21"/>
        <v>-4.6127815367857528</v>
      </c>
      <c r="J41" s="24">
        <f t="shared" si="21"/>
        <v>1.0657973251304851</v>
      </c>
      <c r="K41" s="25">
        <f t="shared" si="8"/>
        <v>88</v>
      </c>
      <c r="L41" s="26">
        <f t="shared" si="4"/>
        <v>57.543993733715695</v>
      </c>
      <c r="M41" s="24">
        <f t="shared" si="18"/>
        <v>7.53249116550243E-3</v>
      </c>
      <c r="N41" s="24">
        <f t="shared" si="19"/>
        <v>8.233701975662866E-4</v>
      </c>
      <c r="O41" s="24">
        <f t="shared" si="20"/>
        <v>8.1104968347212036E-4</v>
      </c>
      <c r="P41" s="24">
        <f t="shared" si="5"/>
        <v>1.0075667845621552</v>
      </c>
      <c r="Q41" s="27">
        <f t="shared" si="6"/>
        <v>6.5476842278967162E-2</v>
      </c>
    </row>
    <row r="42" spans="1:17" x14ac:dyDescent="0.25">
      <c r="D42" s="23">
        <f t="shared" si="21"/>
        <v>48000</v>
      </c>
      <c r="E42" s="24">
        <f t="shared" si="21"/>
        <v>3.6563603290020019</v>
      </c>
      <c r="F42" s="24">
        <f t="shared" si="21"/>
        <v>-4.6127815367857528</v>
      </c>
      <c r="G42" s="24">
        <f t="shared" si="21"/>
        <v>0.9572223381424817</v>
      </c>
      <c r="H42" s="24">
        <f t="shared" si="21"/>
        <v>3.5477853420139986</v>
      </c>
      <c r="I42" s="24">
        <f t="shared" si="21"/>
        <v>-4.6127815367857528</v>
      </c>
      <c r="J42" s="24">
        <f t="shared" si="21"/>
        <v>1.0657973251304851</v>
      </c>
      <c r="K42" s="25">
        <f t="shared" si="8"/>
        <v>89</v>
      </c>
      <c r="L42" s="26">
        <f t="shared" si="4"/>
        <v>60.255958607435822</v>
      </c>
      <c r="M42" s="24">
        <f t="shared" si="18"/>
        <v>7.8874865373387941E-3</v>
      </c>
      <c r="N42" s="24">
        <f t="shared" si="19"/>
        <v>8.255160089658542E-4</v>
      </c>
      <c r="O42" s="24">
        <f t="shared" si="20"/>
        <v>8.120068585464324E-4</v>
      </c>
      <c r="P42" s="24">
        <f t="shared" si="5"/>
        <v>1.0082840592962676</v>
      </c>
      <c r="Q42" s="27">
        <f t="shared" si="6"/>
        <v>7.1658023255307457E-2</v>
      </c>
    </row>
    <row r="43" spans="1:17" x14ac:dyDescent="0.25">
      <c r="D43" s="23">
        <f t="shared" si="21"/>
        <v>48000</v>
      </c>
      <c r="E43" s="24">
        <f t="shared" si="21"/>
        <v>3.6563603290020019</v>
      </c>
      <c r="F43" s="24">
        <f t="shared" si="21"/>
        <v>-4.6127815367857528</v>
      </c>
      <c r="G43" s="24">
        <f t="shared" si="21"/>
        <v>0.9572223381424817</v>
      </c>
      <c r="H43" s="24">
        <f t="shared" si="21"/>
        <v>3.5477853420139986</v>
      </c>
      <c r="I43" s="24">
        <f t="shared" si="21"/>
        <v>-4.6127815367857528</v>
      </c>
      <c r="J43" s="24">
        <f t="shared" si="21"/>
        <v>1.0657973251304851</v>
      </c>
      <c r="K43" s="25">
        <f t="shared" si="8"/>
        <v>90</v>
      </c>
      <c r="L43" s="26">
        <f t="shared" si="4"/>
        <v>63.095734448019364</v>
      </c>
      <c r="M43" s="24">
        <f t="shared" si="18"/>
        <v>8.2592123256145858E-3</v>
      </c>
      <c r="N43" s="24">
        <f t="shared" si="19"/>
        <v>8.2786887509433971E-4</v>
      </c>
      <c r="O43" s="24">
        <f t="shared" si="20"/>
        <v>8.1305641584661359E-4</v>
      </c>
      <c r="P43" s="24">
        <f t="shared" si="5"/>
        <v>1.0090680070570515</v>
      </c>
      <c r="Q43" s="27">
        <f t="shared" si="6"/>
        <v>7.8408737905969458E-2</v>
      </c>
    </row>
    <row r="44" spans="1:17" x14ac:dyDescent="0.25">
      <c r="D44" s="23">
        <f t="shared" si="21"/>
        <v>48000</v>
      </c>
      <c r="E44" s="24">
        <f t="shared" si="21"/>
        <v>3.6563603290020019</v>
      </c>
      <c r="F44" s="24">
        <f t="shared" si="21"/>
        <v>-4.6127815367857528</v>
      </c>
      <c r="G44" s="24">
        <f t="shared" si="21"/>
        <v>0.9572223381424817</v>
      </c>
      <c r="H44" s="24">
        <f t="shared" si="21"/>
        <v>3.5477853420139986</v>
      </c>
      <c r="I44" s="24">
        <f t="shared" si="21"/>
        <v>-4.6127815367857528</v>
      </c>
      <c r="J44" s="24">
        <f t="shared" si="21"/>
        <v>1.0657973251304851</v>
      </c>
      <c r="K44" s="25">
        <f t="shared" si="8"/>
        <v>91</v>
      </c>
      <c r="L44" s="26">
        <f t="shared" si="4"/>
        <v>66.069344800759623</v>
      </c>
      <c r="M44" s="24">
        <f t="shared" si="18"/>
        <v>8.6484570105648927E-3</v>
      </c>
      <c r="N44" s="24">
        <f t="shared" si="19"/>
        <v>8.304487784320802E-4</v>
      </c>
      <c r="O44" s="24">
        <f t="shared" si="20"/>
        <v>8.142072754655505E-4</v>
      </c>
      <c r="P44" s="24">
        <f t="shared" si="5"/>
        <v>1.0099245649651223</v>
      </c>
      <c r="Q44" s="27">
        <f t="shared" si="6"/>
        <v>8.5778718368088869E-2</v>
      </c>
    </row>
    <row r="45" spans="1:17" x14ac:dyDescent="0.25">
      <c r="D45" s="23">
        <f t="shared" si="21"/>
        <v>48000</v>
      </c>
      <c r="E45" s="24">
        <f t="shared" si="21"/>
        <v>3.6563603290020019</v>
      </c>
      <c r="F45" s="24">
        <f t="shared" si="21"/>
        <v>-4.6127815367857528</v>
      </c>
      <c r="G45" s="24">
        <f t="shared" si="21"/>
        <v>0.9572223381424817</v>
      </c>
      <c r="H45" s="24">
        <f t="shared" si="21"/>
        <v>3.5477853420139986</v>
      </c>
      <c r="I45" s="24">
        <f t="shared" si="21"/>
        <v>-4.6127815367857528</v>
      </c>
      <c r="J45" s="24">
        <f t="shared" si="21"/>
        <v>1.0657973251304851</v>
      </c>
      <c r="K45" s="25">
        <f t="shared" si="8"/>
        <v>92</v>
      </c>
      <c r="L45" s="26">
        <f t="shared" si="4"/>
        <v>69.183097091893657</v>
      </c>
      <c r="M45" s="24">
        <f t="shared" si="18"/>
        <v>9.0560462323534367E-3</v>
      </c>
      <c r="N45" s="24">
        <f t="shared" si="19"/>
        <v>8.3327763058960169E-4</v>
      </c>
      <c r="O45" s="24">
        <f t="shared" si="20"/>
        <v>8.1546921955055751E-4</v>
      </c>
      <c r="P45" s="24">
        <f t="shared" si="5"/>
        <v>1.010860147682503</v>
      </c>
      <c r="Q45" s="27">
        <f t="shared" si="6"/>
        <v>9.3821503688285374E-2</v>
      </c>
    </row>
    <row r="46" spans="1:17" x14ac:dyDescent="0.25">
      <c r="D46" s="23">
        <f t="shared" si="21"/>
        <v>48000</v>
      </c>
      <c r="E46" s="24">
        <f t="shared" si="21"/>
        <v>3.6563603290020019</v>
      </c>
      <c r="F46" s="24">
        <f t="shared" si="21"/>
        <v>-4.6127815367857528</v>
      </c>
      <c r="G46" s="24">
        <f t="shared" si="21"/>
        <v>0.9572223381424817</v>
      </c>
      <c r="H46" s="24">
        <f t="shared" si="21"/>
        <v>3.5477853420139986</v>
      </c>
      <c r="I46" s="24">
        <f t="shared" si="21"/>
        <v>-4.6127815367857528</v>
      </c>
      <c r="J46" s="24">
        <f t="shared" si="21"/>
        <v>1.0657973251304851</v>
      </c>
      <c r="K46" s="25">
        <f t="shared" si="8"/>
        <v>93</v>
      </c>
      <c r="L46" s="26">
        <f t="shared" si="4"/>
        <v>72.443596007499067</v>
      </c>
      <c r="M46" s="24">
        <f t="shared" si="18"/>
        <v>9.4828445423660816E-3</v>
      </c>
      <c r="N46" s="24">
        <f t="shared" si="19"/>
        <v>8.3637945867887087E-4</v>
      </c>
      <c r="O46" s="24">
        <f t="shared" si="20"/>
        <v>8.1685297576727933E-4</v>
      </c>
      <c r="P46" s="24">
        <f t="shared" si="5"/>
        <v>1.0118816757161395</v>
      </c>
      <c r="Q46" s="27">
        <f t="shared" si="6"/>
        <v>0.10259462580802391</v>
      </c>
    </row>
    <row r="47" spans="1:17" x14ac:dyDescent="0.25">
      <c r="D47" s="23">
        <f t="shared" si="21"/>
        <v>48000</v>
      </c>
      <c r="E47" s="24">
        <f t="shared" si="21"/>
        <v>3.6563603290020019</v>
      </c>
      <c r="F47" s="24">
        <f t="shared" si="21"/>
        <v>-4.6127815367857528</v>
      </c>
      <c r="G47" s="24">
        <f t="shared" si="21"/>
        <v>0.9572223381424817</v>
      </c>
      <c r="H47" s="24">
        <f t="shared" si="21"/>
        <v>3.5477853420139986</v>
      </c>
      <c r="I47" s="24">
        <f t="shared" si="21"/>
        <v>-4.6127815367857528</v>
      </c>
      <c r="J47" s="24">
        <f t="shared" si="21"/>
        <v>1.0657973251304851</v>
      </c>
      <c r="K47" s="25">
        <f t="shared" si="8"/>
        <v>94</v>
      </c>
      <c r="L47" s="26">
        <f t="shared" si="4"/>
        <v>75.857757502918361</v>
      </c>
      <c r="M47" s="24">
        <f t="shared" si="18"/>
        <v>9.92975723704018E-3</v>
      </c>
      <c r="N47" s="24">
        <f t="shared" si="19"/>
        <v>8.3978060972289548E-4</v>
      </c>
      <c r="O47" s="24">
        <f t="shared" si="20"/>
        <v>8.1837030888021189E-4</v>
      </c>
      <c r="P47" s="24">
        <f t="shared" si="5"/>
        <v>1.0129966033064721</v>
      </c>
      <c r="Q47" s="27">
        <f t="shared" si="6"/>
        <v>0.11215978247255683</v>
      </c>
    </row>
    <row r="48" spans="1:17" x14ac:dyDescent="0.25">
      <c r="D48" s="23">
        <f t="shared" si="21"/>
        <v>48000</v>
      </c>
      <c r="E48" s="24">
        <f t="shared" si="21"/>
        <v>3.6563603290020019</v>
      </c>
      <c r="F48" s="24">
        <f t="shared" si="21"/>
        <v>-4.6127815367857528</v>
      </c>
      <c r="G48" s="24">
        <f t="shared" si="21"/>
        <v>0.9572223381424817</v>
      </c>
      <c r="H48" s="24">
        <f t="shared" si="21"/>
        <v>3.5477853420139986</v>
      </c>
      <c r="I48" s="24">
        <f t="shared" si="21"/>
        <v>-4.6127815367857528</v>
      </c>
      <c r="J48" s="24">
        <f t="shared" si="21"/>
        <v>1.0657973251304851</v>
      </c>
      <c r="K48" s="25">
        <f t="shared" si="8"/>
        <v>95</v>
      </c>
      <c r="L48" s="26">
        <f t="shared" si="4"/>
        <v>79.432823472428197</v>
      </c>
      <c r="M48" s="24">
        <f t="shared" si="18"/>
        <v>1.0397732278119805E-2</v>
      </c>
      <c r="N48" s="24">
        <f t="shared" si="19"/>
        <v>8.4350997483828571E-4</v>
      </c>
      <c r="O48" s="24">
        <f t="shared" si="20"/>
        <v>8.2003412123188291E-4</v>
      </c>
      <c r="P48" s="24">
        <f t="shared" si="5"/>
        <v>1.014212945352712</v>
      </c>
      <c r="Q48" s="27">
        <f t="shared" si="6"/>
        <v>0.12258299111480245</v>
      </c>
    </row>
    <row r="49" spans="4:17" x14ac:dyDescent="0.25">
      <c r="D49" s="23">
        <f t="shared" si="21"/>
        <v>48000</v>
      </c>
      <c r="E49" s="24">
        <f t="shared" si="21"/>
        <v>3.6563603290020019</v>
      </c>
      <c r="F49" s="24">
        <f t="shared" si="21"/>
        <v>-4.6127815367857528</v>
      </c>
      <c r="G49" s="24">
        <f t="shared" si="21"/>
        <v>0.9572223381424817</v>
      </c>
      <c r="H49" s="24">
        <f t="shared" si="21"/>
        <v>3.5477853420139986</v>
      </c>
      <c r="I49" s="24">
        <f t="shared" si="21"/>
        <v>-4.6127815367857528</v>
      </c>
      <c r="J49" s="24">
        <f t="shared" si="21"/>
        <v>1.0657973251304851</v>
      </c>
      <c r="K49" s="25">
        <f t="shared" si="8"/>
        <v>96</v>
      </c>
      <c r="L49" s="26">
        <f t="shared" si="4"/>
        <v>83.176377110267126</v>
      </c>
      <c r="M49" s="24">
        <f t="shared" si="18"/>
        <v>1.0887762303409558E-2</v>
      </c>
      <c r="N49" s="24">
        <f t="shared" si="19"/>
        <v>8.4759923513466617E-4</v>
      </c>
      <c r="O49" s="24">
        <f t="shared" si="20"/>
        <v>8.2185856301664195E-4</v>
      </c>
      <c r="P49" s="24">
        <f t="shared" si="5"/>
        <v>1.0155393027090163</v>
      </c>
      <c r="Q49" s="27">
        <f t="shared" si="6"/>
        <v>0.13393471669440249</v>
      </c>
    </row>
    <row r="50" spans="4:17" x14ac:dyDescent="0.25">
      <c r="D50" s="23">
        <f t="shared" si="21"/>
        <v>48000</v>
      </c>
      <c r="E50" s="24">
        <f t="shared" si="21"/>
        <v>3.6563603290020019</v>
      </c>
      <c r="F50" s="24">
        <f t="shared" si="21"/>
        <v>-4.6127815367857528</v>
      </c>
      <c r="G50" s="24">
        <f t="shared" si="21"/>
        <v>0.9572223381424817</v>
      </c>
      <c r="H50" s="24">
        <f t="shared" si="21"/>
        <v>3.5477853420139986</v>
      </c>
      <c r="I50" s="24">
        <f t="shared" si="21"/>
        <v>-4.6127815367857528</v>
      </c>
      <c r="J50" s="24">
        <f t="shared" si="21"/>
        <v>1.0657973251304851</v>
      </c>
      <c r="K50" s="25">
        <f t="shared" si="8"/>
        <v>97</v>
      </c>
      <c r="L50" s="26">
        <f t="shared" si="4"/>
        <v>87.096358995608071</v>
      </c>
      <c r="M50" s="24">
        <f t="shared" si="18"/>
        <v>1.1400886732292568E-2</v>
      </c>
      <c r="N50" s="24">
        <f t="shared" si="19"/>
        <v>8.520831314096089E-4</v>
      </c>
      <c r="O50" s="24">
        <f t="shared" si="20"/>
        <v>8.2385915327698456E-4</v>
      </c>
      <c r="P50" s="24">
        <f t="shared" si="5"/>
        <v>1.0169848850533205</v>
      </c>
      <c r="Q50" s="27">
        <f t="shared" si="6"/>
        <v>0.14628996530409188</v>
      </c>
    </row>
    <row r="51" spans="4:17" x14ac:dyDescent="0.25">
      <c r="D51" s="23">
        <f t="shared" si="21"/>
        <v>48000</v>
      </c>
      <c r="E51" s="24">
        <f t="shared" si="21"/>
        <v>3.6563603290020019</v>
      </c>
      <c r="F51" s="24">
        <f t="shared" si="21"/>
        <v>-4.6127815367857528</v>
      </c>
      <c r="G51" s="24">
        <f t="shared" si="21"/>
        <v>0.9572223381424817</v>
      </c>
      <c r="H51" s="24">
        <f t="shared" si="21"/>
        <v>3.5477853420139986</v>
      </c>
      <c r="I51" s="24">
        <f t="shared" si="21"/>
        <v>-4.6127815367857528</v>
      </c>
      <c r="J51" s="24">
        <f t="shared" si="21"/>
        <v>1.0657973251304851</v>
      </c>
      <c r="K51" s="25">
        <f t="shared" si="8"/>
        <v>98</v>
      </c>
      <c r="L51" s="26">
        <f t="shared" si="4"/>
        <v>91.201083935590972</v>
      </c>
      <c r="M51" s="24">
        <f t="shared" si="18"/>
        <v>1.1938193970478279E-2</v>
      </c>
      <c r="N51" s="24">
        <f t="shared" si="19"/>
        <v>8.5699975998698719E-4</v>
      </c>
      <c r="O51" s="24">
        <f t="shared" si="20"/>
        <v>8.2605291271797832E-4</v>
      </c>
      <c r="P51" s="24">
        <f t="shared" si="5"/>
        <v>1.0185595303740789</v>
      </c>
      <c r="Q51" s="27">
        <f t="shared" si="6"/>
        <v>0.15972833402723899</v>
      </c>
    </row>
    <row r="52" spans="4:17" x14ac:dyDescent="0.25">
      <c r="D52" s="23">
        <f t="shared" si="21"/>
        <v>48000</v>
      </c>
      <c r="E52" s="24">
        <f t="shared" si="21"/>
        <v>3.6563603290020019</v>
      </c>
      <c r="F52" s="24">
        <f t="shared" si="21"/>
        <v>-4.6127815367857528</v>
      </c>
      <c r="G52" s="24">
        <f t="shared" si="21"/>
        <v>0.9572223381424817</v>
      </c>
      <c r="H52" s="24">
        <f t="shared" si="21"/>
        <v>3.5477853420139986</v>
      </c>
      <c r="I52" s="24">
        <f t="shared" si="21"/>
        <v>-4.6127815367857528</v>
      </c>
      <c r="J52" s="24">
        <f t="shared" si="21"/>
        <v>1.0657973251304851</v>
      </c>
      <c r="K52" s="25">
        <f t="shared" si="8"/>
        <v>99</v>
      </c>
      <c r="L52" s="26">
        <f t="shared" si="4"/>
        <v>95.499258602143655</v>
      </c>
      <c r="M52" s="24">
        <f t="shared" si="18"/>
        <v>1.2500823718656932E-2</v>
      </c>
      <c r="N52" s="24">
        <f t="shared" si="19"/>
        <v>8.6239089721784623E-4</v>
      </c>
      <c r="O52" s="24">
        <f t="shared" si="20"/>
        <v>8.2845850947466104E-4</v>
      </c>
      <c r="P52" s="24">
        <f t="shared" si="5"/>
        <v>1.0202737199628256</v>
      </c>
      <c r="Q52" s="27">
        <f t="shared" si="6"/>
        <v>0.17433400625913098</v>
      </c>
    </row>
    <row r="53" spans="4:17" x14ac:dyDescent="0.25">
      <c r="D53" s="23">
        <f t="shared" si="21"/>
        <v>48000</v>
      </c>
      <c r="E53" s="24">
        <f t="shared" si="21"/>
        <v>3.6563603290020019</v>
      </c>
      <c r="F53" s="24">
        <f t="shared" si="21"/>
        <v>-4.6127815367857528</v>
      </c>
      <c r="G53" s="24">
        <f t="shared" si="21"/>
        <v>0.9572223381424817</v>
      </c>
      <c r="H53" s="24">
        <f t="shared" si="21"/>
        <v>3.5477853420139986</v>
      </c>
      <c r="I53" s="24">
        <f t="shared" si="21"/>
        <v>-4.6127815367857528</v>
      </c>
      <c r="J53" s="24">
        <f t="shared" si="21"/>
        <v>1.0657973251304851</v>
      </c>
      <c r="K53" s="25">
        <f t="shared" si="8"/>
        <v>100</v>
      </c>
      <c r="L53" s="26">
        <f t="shared" si="4"/>
        <v>100</v>
      </c>
      <c r="M53" s="24">
        <f t="shared" si="18"/>
        <v>1.3089969389957472E-2</v>
      </c>
      <c r="N53" s="24">
        <f t="shared" si="19"/>
        <v>8.6830235544310685E-4</v>
      </c>
      <c r="O53" s="24">
        <f t="shared" si="20"/>
        <v>8.3109641912315624E-4</v>
      </c>
      <c r="P53" s="24">
        <f t="shared" si="5"/>
        <v>1.0221385876165143</v>
      </c>
      <c r="Q53" s="27">
        <f t="shared" si="6"/>
        <v>0.1901956802912127</v>
      </c>
    </row>
    <row r="54" spans="4:17" x14ac:dyDescent="0.25">
      <c r="D54" s="23">
        <f t="shared" si="21"/>
        <v>48000</v>
      </c>
      <c r="E54" s="24">
        <f t="shared" si="21"/>
        <v>3.6563603290020019</v>
      </c>
      <c r="F54" s="24">
        <f t="shared" si="21"/>
        <v>-4.6127815367857528</v>
      </c>
      <c r="G54" s="24">
        <f t="shared" si="21"/>
        <v>0.9572223381424817</v>
      </c>
      <c r="H54" s="24">
        <f t="shared" si="21"/>
        <v>3.5477853420139986</v>
      </c>
      <c r="I54" s="24">
        <f t="shared" si="21"/>
        <v>-4.6127815367857528</v>
      </c>
      <c r="J54" s="24">
        <f t="shared" si="21"/>
        <v>1.0657973251304851</v>
      </c>
      <c r="K54" s="25">
        <f t="shared" si="8"/>
        <v>101</v>
      </c>
      <c r="L54" s="26">
        <f t="shared" si="4"/>
        <v>104.71285480508998</v>
      </c>
      <c r="M54" s="24">
        <f t="shared" si="18"/>
        <v>1.3706880641336889E-2</v>
      </c>
      <c r="N54" s="24">
        <f t="shared" si="19"/>
        <v>8.7478437349020055E-4</v>
      </c>
      <c r="O54" s="24">
        <f t="shared" si="20"/>
        <v>8.3398910035104024E-4</v>
      </c>
      <c r="P54" s="24">
        <f t="shared" si="5"/>
        <v>1.0241659215662222</v>
      </c>
      <c r="Q54" s="27">
        <f t="shared" si="6"/>
        <v>0.20740641762678791</v>
      </c>
    </row>
    <row r="55" spans="4:17" x14ac:dyDescent="0.25">
      <c r="D55" s="23">
        <f t="shared" si="21"/>
        <v>48000</v>
      </c>
      <c r="E55" s="24">
        <f t="shared" si="21"/>
        <v>3.6563603290020019</v>
      </c>
      <c r="F55" s="24">
        <f t="shared" si="21"/>
        <v>-4.6127815367857528</v>
      </c>
      <c r="G55" s="24">
        <f t="shared" si="21"/>
        <v>0.9572223381424817</v>
      </c>
      <c r="H55" s="24">
        <f t="shared" si="21"/>
        <v>3.5477853420139986</v>
      </c>
      <c r="I55" s="24">
        <f t="shared" si="21"/>
        <v>-4.6127815367857528</v>
      </c>
      <c r="J55" s="24">
        <f t="shared" si="21"/>
        <v>1.0657973251304851</v>
      </c>
      <c r="K55" s="25">
        <f t="shared" si="8"/>
        <v>102</v>
      </c>
      <c r="L55" s="26">
        <f t="shared" si="4"/>
        <v>109.64781961431861</v>
      </c>
      <c r="M55" s="24">
        <f t="shared" si="18"/>
        <v>1.435286602427009E-2</v>
      </c>
      <c r="N55" s="24">
        <f t="shared" si="19"/>
        <v>8.8189204506672336E-4</v>
      </c>
      <c r="O55" s="24">
        <f t="shared" si="20"/>
        <v>8.3716118783483395E-4</v>
      </c>
      <c r="P55" s="24">
        <f t="shared" si="5"/>
        <v>1.0263681574533652</v>
      </c>
      <c r="Q55" s="27">
        <f t="shared" si="6"/>
        <v>0.22606339623825025</v>
      </c>
    </row>
    <row r="56" spans="4:17" x14ac:dyDescent="0.25">
      <c r="D56" s="23">
        <f t="shared" si="21"/>
        <v>48000</v>
      </c>
      <c r="E56" s="24">
        <f t="shared" si="21"/>
        <v>3.6563603290020019</v>
      </c>
      <c r="F56" s="24">
        <f t="shared" si="21"/>
        <v>-4.6127815367857528</v>
      </c>
      <c r="G56" s="24">
        <f t="shared" si="21"/>
        <v>0.9572223381424817</v>
      </c>
      <c r="H56" s="24">
        <f t="shared" si="21"/>
        <v>3.5477853420139986</v>
      </c>
      <c r="I56" s="24">
        <f t="shared" si="21"/>
        <v>-4.6127815367857528</v>
      </c>
      <c r="J56" s="24">
        <f t="shared" si="21"/>
        <v>1.0657973251304851</v>
      </c>
      <c r="K56" s="25">
        <f t="shared" si="8"/>
        <v>103</v>
      </c>
      <c r="L56" s="26">
        <f t="shared" si="4"/>
        <v>114.81536214968835</v>
      </c>
      <c r="M56" s="24">
        <f t="shared" si="18"/>
        <v>1.5029295760363022E-2</v>
      </c>
      <c r="N56" s="24">
        <f t="shared" si="19"/>
        <v>8.8968578875103788E-4</v>
      </c>
      <c r="O56" s="24">
        <f t="shared" si="20"/>
        <v>8.4063970403702726E-4</v>
      </c>
      <c r="P56" s="24">
        <f t="shared" si="5"/>
        <v>1.0287583604777926</v>
      </c>
      <c r="Q56" s="27">
        <f t="shared" si="6"/>
        <v>0.2462675528802567</v>
      </c>
    </row>
    <row r="57" spans="4:17" x14ac:dyDescent="0.25">
      <c r="D57" s="23">
        <f t="shared" si="21"/>
        <v>48000</v>
      </c>
      <c r="E57" s="24">
        <f t="shared" si="21"/>
        <v>3.6563603290020019</v>
      </c>
      <c r="F57" s="24">
        <f t="shared" si="21"/>
        <v>-4.6127815367857528</v>
      </c>
      <c r="G57" s="24">
        <f t="shared" si="21"/>
        <v>0.9572223381424817</v>
      </c>
      <c r="H57" s="24">
        <f t="shared" si="21"/>
        <v>3.5477853420139986</v>
      </c>
      <c r="I57" s="24">
        <f t="shared" si="21"/>
        <v>-4.6127815367857528</v>
      </c>
      <c r="J57" s="24">
        <f t="shared" si="21"/>
        <v>1.0657973251304851</v>
      </c>
      <c r="K57" s="25">
        <f t="shared" si="8"/>
        <v>104</v>
      </c>
      <c r="L57" s="26">
        <f t="shared" si="4"/>
        <v>120.22644346174135</v>
      </c>
      <c r="M57" s="24">
        <f t="shared" si="18"/>
        <v>1.573760464777647E-2</v>
      </c>
      <c r="N57" s="24">
        <f t="shared" si="19"/>
        <v>8.9823186365733942E-4</v>
      </c>
      <c r="O57" s="24">
        <f t="shared" si="20"/>
        <v>8.4445429181845277E-4</v>
      </c>
      <c r="P57" s="24">
        <f t="shared" si="5"/>
        <v>1.0313501946565289</v>
      </c>
      <c r="Q57" s="27">
        <f t="shared" si="6"/>
        <v>0.26812309778184101</v>
      </c>
    </row>
    <row r="58" spans="4:17" x14ac:dyDescent="0.25">
      <c r="D58" s="23">
        <f t="shared" si="21"/>
        <v>48000</v>
      </c>
      <c r="E58" s="24">
        <f t="shared" si="21"/>
        <v>3.6563603290020019</v>
      </c>
      <c r="F58" s="24">
        <f t="shared" si="21"/>
        <v>-4.6127815367857528</v>
      </c>
      <c r="G58" s="24">
        <f t="shared" si="21"/>
        <v>0.9572223381424817</v>
      </c>
      <c r="H58" s="24">
        <f t="shared" si="21"/>
        <v>3.5477853420139986</v>
      </c>
      <c r="I58" s="24">
        <f t="shared" si="21"/>
        <v>-4.6127815367857528</v>
      </c>
      <c r="J58" s="24">
        <f t="shared" si="21"/>
        <v>1.0657973251304851</v>
      </c>
      <c r="K58" s="25">
        <f t="shared" si="8"/>
        <v>105</v>
      </c>
      <c r="L58" s="26">
        <f t="shared" si="4"/>
        <v>125.89254117941677</v>
      </c>
      <c r="M58" s="24">
        <f t="shared" si="18"/>
        <v>1.6479295104625258E-2</v>
      </c>
      <c r="N58" s="24">
        <f t="shared" si="19"/>
        <v>9.0760293523284297E-4</v>
      </c>
      <c r="O58" s="24">
        <f t="shared" si="20"/>
        <v>8.4863746993923961E-4</v>
      </c>
      <c r="P58" s="24">
        <f t="shared" si="5"/>
        <v>1.0341578769609259</v>
      </c>
      <c r="Q58" s="27">
        <f t="shared" si="6"/>
        <v>0.29173688461746167</v>
      </c>
    </row>
    <row r="59" spans="4:17" x14ac:dyDescent="0.25">
      <c r="D59" s="23">
        <f t="shared" si="21"/>
        <v>48000</v>
      </c>
      <c r="E59" s="24">
        <f t="shared" si="21"/>
        <v>3.6563603290020019</v>
      </c>
      <c r="F59" s="24">
        <f t="shared" si="21"/>
        <v>-4.6127815367857528</v>
      </c>
      <c r="G59" s="24">
        <f t="shared" si="21"/>
        <v>0.9572223381424817</v>
      </c>
      <c r="H59" s="24">
        <f t="shared" si="21"/>
        <v>3.5477853420139986</v>
      </c>
      <c r="I59" s="24">
        <f t="shared" si="21"/>
        <v>-4.6127815367857528</v>
      </c>
      <c r="J59" s="24">
        <f t="shared" si="21"/>
        <v>1.0657973251304851</v>
      </c>
      <c r="K59" s="25">
        <f t="shared" si="8"/>
        <v>106</v>
      </c>
      <c r="L59" s="26">
        <f t="shared" si="4"/>
        <v>131.82567385564084</v>
      </c>
      <c r="M59" s="24">
        <f t="shared" si="18"/>
        <v>1.7255940355808554E-2</v>
      </c>
      <c r="N59" s="24">
        <f t="shared" si="19"/>
        <v>9.1787869611914541E-4</v>
      </c>
      <c r="O59" s="24">
        <f t="shared" si="20"/>
        <v>8.5322491376227383E-4</v>
      </c>
      <c r="P59" s="24">
        <f t="shared" si="5"/>
        <v>1.0371961139674928</v>
      </c>
      <c r="Q59" s="27">
        <f t="shared" si="6"/>
        <v>0.31721761883721505</v>
      </c>
    </row>
    <row r="60" spans="4:17" x14ac:dyDescent="0.25">
      <c r="D60" s="23">
        <f t="shared" si="21"/>
        <v>48000</v>
      </c>
      <c r="E60" s="24">
        <f t="shared" si="21"/>
        <v>3.6563603290020019</v>
      </c>
      <c r="F60" s="24">
        <f t="shared" si="21"/>
        <v>-4.6127815367857528</v>
      </c>
      <c r="G60" s="24">
        <f t="shared" si="21"/>
        <v>0.9572223381424817</v>
      </c>
      <c r="H60" s="24">
        <f t="shared" si="21"/>
        <v>3.5477853420139986</v>
      </c>
      <c r="I60" s="24">
        <f t="shared" si="21"/>
        <v>-4.6127815367857528</v>
      </c>
      <c r="J60" s="24">
        <f t="shared" si="21"/>
        <v>1.0657973251304851</v>
      </c>
      <c r="K60" s="25">
        <f t="shared" si="8"/>
        <v>107</v>
      </c>
      <c r="L60" s="26">
        <f t="shared" si="4"/>
        <v>138.0384264602886</v>
      </c>
      <c r="M60" s="24">
        <f t="shared" si="18"/>
        <v>1.8069187770030734E-2</v>
      </c>
      <c r="N60" s="24">
        <f t="shared" si="19"/>
        <v>9.2914654746933945E-4</v>
      </c>
      <c r="O60" s="24">
        <f t="shared" si="20"/>
        <v>8.5825576368603329E-4</v>
      </c>
      <c r="P60" s="24">
        <f t="shared" si="5"/>
        <v>1.0404800185722336</v>
      </c>
      <c r="Q60" s="27">
        <f t="shared" si="6"/>
        <v>0.3446748883168046</v>
      </c>
    </row>
    <row r="61" spans="4:17" x14ac:dyDescent="0.25">
      <c r="D61" s="23">
        <f t="shared" si="21"/>
        <v>48000</v>
      </c>
      <c r="E61" s="24">
        <f t="shared" si="21"/>
        <v>3.6563603290020019</v>
      </c>
      <c r="F61" s="24">
        <f t="shared" si="21"/>
        <v>-4.6127815367857528</v>
      </c>
      <c r="G61" s="24">
        <f t="shared" si="21"/>
        <v>0.9572223381424817</v>
      </c>
      <c r="H61" s="24">
        <f t="shared" si="21"/>
        <v>3.5477853420139986</v>
      </c>
      <c r="I61" s="24">
        <f t="shared" si="21"/>
        <v>-4.6127815367857528</v>
      </c>
      <c r="J61" s="24">
        <f t="shared" si="21"/>
        <v>1.0657973251304851</v>
      </c>
      <c r="K61" s="25">
        <f t="shared" si="8"/>
        <v>108</v>
      </c>
      <c r="L61" s="26">
        <f t="shared" si="4"/>
        <v>144.54397707459285</v>
      </c>
      <c r="M61" s="24">
        <f t="shared" si="18"/>
        <v>1.8920762354091351E-2</v>
      </c>
      <c r="N61" s="24">
        <f t="shared" si="19"/>
        <v>9.415023466805561E-4</v>
      </c>
      <c r="O61" s="24">
        <f t="shared" si="20"/>
        <v>8.6377296412831761E-4</v>
      </c>
      <c r="P61" s="24">
        <f t="shared" si="5"/>
        <v>1.044025004303506</v>
      </c>
      <c r="Q61" s="27">
        <f t="shared" si="6"/>
        <v>0.37421800207959205</v>
      </c>
    </row>
    <row r="62" spans="4:17" x14ac:dyDescent="0.25">
      <c r="D62" s="23">
        <f t="shared" si="21"/>
        <v>48000</v>
      </c>
      <c r="E62" s="24">
        <f t="shared" si="21"/>
        <v>3.6563603290020019</v>
      </c>
      <c r="F62" s="24">
        <f t="shared" si="21"/>
        <v>-4.6127815367857528</v>
      </c>
      <c r="G62" s="24">
        <f t="shared" si="21"/>
        <v>0.9572223381424817</v>
      </c>
      <c r="H62" s="24">
        <f t="shared" si="21"/>
        <v>3.5477853420139986</v>
      </c>
      <c r="I62" s="24">
        <f t="shared" si="21"/>
        <v>-4.6127815367857528</v>
      </c>
      <c r="J62" s="24">
        <f t="shared" si="21"/>
        <v>1.0657973251304851</v>
      </c>
      <c r="K62" s="25">
        <f t="shared" si="8"/>
        <v>109</v>
      </c>
      <c r="L62" s="26">
        <f t="shared" si="4"/>
        <v>151.3561248436209</v>
      </c>
      <c r="M62" s="24">
        <f t="shared" si="18"/>
        <v>1.9812470411855791E-2</v>
      </c>
      <c r="N62" s="24">
        <f t="shared" si="19"/>
        <v>9.5505122807726384E-4</v>
      </c>
      <c r="O62" s="24">
        <f t="shared" si="20"/>
        <v>8.6982363615684122E-4</v>
      </c>
      <c r="P62" s="24">
        <f t="shared" si="5"/>
        <v>1.0478466548503074</v>
      </c>
      <c r="Q62" s="27">
        <f t="shared" si="6"/>
        <v>0.40595462575752772</v>
      </c>
    </row>
    <row r="63" spans="4:17" x14ac:dyDescent="0.25">
      <c r="D63" s="23">
        <f t="shared" si="21"/>
        <v>48000</v>
      </c>
      <c r="E63" s="24">
        <f t="shared" si="21"/>
        <v>3.6563603290020019</v>
      </c>
      <c r="F63" s="24">
        <f t="shared" si="21"/>
        <v>-4.6127815367857528</v>
      </c>
      <c r="G63" s="24">
        <f t="shared" si="21"/>
        <v>0.9572223381424817</v>
      </c>
      <c r="H63" s="24">
        <f t="shared" si="21"/>
        <v>3.5477853420139986</v>
      </c>
      <c r="I63" s="24">
        <f t="shared" si="21"/>
        <v>-4.6127815367857528</v>
      </c>
      <c r="J63" s="24">
        <f t="shared" si="21"/>
        <v>1.0657973251304851</v>
      </c>
      <c r="K63" s="25">
        <f t="shared" si="8"/>
        <v>110</v>
      </c>
      <c r="L63" s="26">
        <f t="shared" si="4"/>
        <v>158.48931924611153</v>
      </c>
      <c r="M63" s="24">
        <f t="shared" si="18"/>
        <v>2.0746203375667974E-2</v>
      </c>
      <c r="N63" s="24">
        <f t="shared" si="19"/>
        <v>9.6990850374845117E-4</v>
      </c>
      <c r="O63" s="24">
        <f t="shared" si="20"/>
        <v>8.764594872061604E-4</v>
      </c>
      <c r="P63" s="24">
        <f t="shared" si="5"/>
        <v>1.0519605666197973</v>
      </c>
      <c r="Q63" s="27">
        <f t="shared" si="6"/>
        <v>0.4399892066128761</v>
      </c>
    </row>
    <row r="64" spans="4:17" x14ac:dyDescent="0.25">
      <c r="D64" s="23">
        <f t="shared" si="21"/>
        <v>48000</v>
      </c>
      <c r="E64" s="24">
        <f t="shared" si="21"/>
        <v>3.6563603290020019</v>
      </c>
      <c r="F64" s="24">
        <f t="shared" si="21"/>
        <v>-4.6127815367857528</v>
      </c>
      <c r="G64" s="24">
        <f t="shared" si="21"/>
        <v>0.9572223381424817</v>
      </c>
      <c r="H64" s="24">
        <f t="shared" si="21"/>
        <v>3.5477853420139986</v>
      </c>
      <c r="I64" s="24">
        <f t="shared" si="21"/>
        <v>-4.6127815367857528</v>
      </c>
      <c r="J64" s="24">
        <f t="shared" si="21"/>
        <v>1.0657973251304851</v>
      </c>
      <c r="K64" s="25">
        <f t="shared" si="8"/>
        <v>111</v>
      </c>
      <c r="L64" s="26">
        <f t="shared" si="4"/>
        <v>165.95869074375622</v>
      </c>
      <c r="M64" s="24">
        <f t="shared" si="18"/>
        <v>2.1723941818331871E-2</v>
      </c>
      <c r="N64" s="24">
        <f t="shared" si="19"/>
        <v>9.8620065248067323E-4</v>
      </c>
      <c r="O64" s="24">
        <f t="shared" si="20"/>
        <v>8.83737261697215E-4</v>
      </c>
      <c r="P64" s="24">
        <f t="shared" si="5"/>
        <v>1.0563821624844161</v>
      </c>
      <c r="Q64" s="27">
        <f t="shared" si="6"/>
        <v>0.47642118655550514</v>
      </c>
    </row>
    <row r="65" spans="4:17" x14ac:dyDescent="0.25">
      <c r="D65" s="23">
        <f t="shared" si="21"/>
        <v>48000</v>
      </c>
      <c r="E65" s="24">
        <f t="shared" si="21"/>
        <v>3.6563603290020019</v>
      </c>
      <c r="F65" s="24">
        <f t="shared" si="21"/>
        <v>-4.6127815367857528</v>
      </c>
      <c r="G65" s="24">
        <f t="shared" si="21"/>
        <v>0.9572223381424817</v>
      </c>
      <c r="H65" s="24">
        <f t="shared" si="21"/>
        <v>3.5477853420139986</v>
      </c>
      <c r="I65" s="24">
        <f t="shared" si="21"/>
        <v>-4.6127815367857528</v>
      </c>
      <c r="J65" s="24">
        <f t="shared" si="21"/>
        <v>1.0657973251304851</v>
      </c>
      <c r="K65" s="25">
        <f t="shared" si="8"/>
        <v>112</v>
      </c>
      <c r="L65" s="26">
        <f t="shared" si="4"/>
        <v>173.78008287493768</v>
      </c>
      <c r="M65" s="24">
        <f t="shared" si="18"/>
        <v>2.2747759654172067E-2</v>
      </c>
      <c r="N65" s="24">
        <f t="shared" si="19"/>
        <v>1.0040664055096515E-3</v>
      </c>
      <c r="O65" s="24">
        <f t="shared" si="20"/>
        <v>8.9171923677189291E-4</v>
      </c>
      <c r="P65" s="24">
        <f t="shared" si="5"/>
        <v>1.0611264753928793</v>
      </c>
      <c r="Q65" s="27">
        <f t="shared" si="6"/>
        <v>0.51534300869020155</v>
      </c>
    </row>
    <row r="66" spans="4:17" x14ac:dyDescent="0.25">
      <c r="D66" s="23">
        <f t="shared" si="21"/>
        <v>48000</v>
      </c>
      <c r="E66" s="24">
        <f t="shared" si="21"/>
        <v>3.6563603290020019</v>
      </c>
      <c r="F66" s="24">
        <f t="shared" si="21"/>
        <v>-4.6127815367857528</v>
      </c>
      <c r="G66" s="24">
        <f t="shared" si="21"/>
        <v>0.9572223381424817</v>
      </c>
      <c r="H66" s="24">
        <f t="shared" si="21"/>
        <v>3.5477853420139986</v>
      </c>
      <c r="I66" s="24">
        <f t="shared" si="21"/>
        <v>-4.6127815367857528</v>
      </c>
      <c r="J66" s="24">
        <f t="shared" si="21"/>
        <v>1.0657973251304851</v>
      </c>
      <c r="K66" s="25">
        <f t="shared" si="8"/>
        <v>113</v>
      </c>
      <c r="L66" s="26">
        <f t="shared" si="4"/>
        <v>181.9700858609983</v>
      </c>
      <c r="M66" s="24">
        <f t="shared" si="18"/>
        <v>2.3819828538084006E-2</v>
      </c>
      <c r="N66" s="24">
        <f t="shared" si="19"/>
        <v>1.0236579387239431E-3</v>
      </c>
      <c r="O66" s="24">
        <f t="shared" si="20"/>
        <v>9.0047376783064514E-4</v>
      </c>
      <c r="P66" s="24">
        <f t="shared" si="5"/>
        <v>1.0662079012353793</v>
      </c>
      <c r="Q66" s="27">
        <f t="shared" si="6"/>
        <v>0.55683793163129192</v>
      </c>
    </row>
    <row r="67" spans="4:17" x14ac:dyDescent="0.25">
      <c r="D67" s="23">
        <f t="shared" si="21"/>
        <v>48000</v>
      </c>
      <c r="E67" s="24">
        <f t="shared" si="21"/>
        <v>3.6563603290020019</v>
      </c>
      <c r="F67" s="24">
        <f t="shared" si="21"/>
        <v>-4.6127815367857528</v>
      </c>
      <c r="G67" s="24">
        <f t="shared" si="21"/>
        <v>0.9572223381424817</v>
      </c>
      <c r="H67" s="24">
        <f t="shared" si="21"/>
        <v>3.5477853420139986</v>
      </c>
      <c r="I67" s="24">
        <f t="shared" si="21"/>
        <v>-4.6127815367857528</v>
      </c>
      <c r="J67" s="24">
        <f t="shared" si="21"/>
        <v>1.0657973251304851</v>
      </c>
      <c r="K67" s="25">
        <f t="shared" si="8"/>
        <v>114</v>
      </c>
      <c r="L67" s="26">
        <f t="shared" si="4"/>
        <v>190.54607179632481</v>
      </c>
      <c r="M67" s="24">
        <f t="shared" ref="M67:M98" si="22" xml:space="preserve"> 2*PI()*L67/D67</f>
        <v>2.4942422471905302E-2</v>
      </c>
      <c r="N67" s="24">
        <f t="shared" ref="N67:N98" si="23">E67+F67*COS(M67)+G67*COS(2*M67)</f>
        <v>1.0451421819376305E-3</v>
      </c>
      <c r="O67" s="24">
        <f t="shared" ref="O67:O98" si="24">H67+I67*COS(M67) + J67*COS(2*M67)</f>
        <v>9.1007588908231796E-4</v>
      </c>
      <c r="P67" s="24">
        <f t="shared" si="5"/>
        <v>1.071639921276893</v>
      </c>
      <c r="Q67" s="27">
        <f t="shared" si="6"/>
        <v>0.60097767594117002</v>
      </c>
    </row>
    <row r="68" spans="4:17" x14ac:dyDescent="0.25">
      <c r="D68" s="23">
        <f t="shared" si="21"/>
        <v>48000</v>
      </c>
      <c r="E68" s="24">
        <f t="shared" si="21"/>
        <v>3.6563603290020019</v>
      </c>
      <c r="F68" s="24">
        <f t="shared" si="21"/>
        <v>-4.6127815367857528</v>
      </c>
      <c r="G68" s="24">
        <f t="shared" si="21"/>
        <v>0.9572223381424817</v>
      </c>
      <c r="H68" s="24">
        <f t="shared" si="21"/>
        <v>3.5477853420139986</v>
      </c>
      <c r="I68" s="24">
        <f t="shared" si="21"/>
        <v>-4.6127815367857528</v>
      </c>
      <c r="J68" s="24">
        <f t="shared" si="21"/>
        <v>1.0657973251304851</v>
      </c>
      <c r="K68" s="25">
        <f t="shared" si="8"/>
        <v>115</v>
      </c>
      <c r="L68" s="26">
        <f t="shared" ref="L68:L131" si="25">10 ^ (K68/50)</f>
        <v>199.52623149688802</v>
      </c>
      <c r="M68" s="24">
        <f t="shared" si="22"/>
        <v>2.6117922627878324E-2</v>
      </c>
      <c r="N68" s="24">
        <f t="shared" si="23"/>
        <v>1.0687022569367821E-3</v>
      </c>
      <c r="O68" s="24">
        <f t="shared" si="24"/>
        <v>9.2060797488957569E-4</v>
      </c>
      <c r="P68" s="24">
        <f t="shared" ref="P68:P131" si="26">SQRT(N68/O68)</f>
        <v>1.0774347956249002</v>
      </c>
      <c r="Q68" s="27">
        <f t="shared" ref="Q68:Q131" si="27">20*LOG(P68,10)</f>
        <v>0.64781993847147379</v>
      </c>
    </row>
    <row r="69" spans="4:17" x14ac:dyDescent="0.25">
      <c r="D69" s="23">
        <f t="shared" si="21"/>
        <v>48000</v>
      </c>
      <c r="E69" s="24">
        <f t="shared" si="21"/>
        <v>3.6563603290020019</v>
      </c>
      <c r="F69" s="24">
        <f t="shared" si="21"/>
        <v>-4.6127815367857528</v>
      </c>
      <c r="G69" s="24">
        <f t="shared" si="21"/>
        <v>0.9572223381424817</v>
      </c>
      <c r="H69" s="24">
        <f t="shared" si="21"/>
        <v>3.5477853420139986</v>
      </c>
      <c r="I69" s="24">
        <f t="shared" si="21"/>
        <v>-4.6127815367857528</v>
      </c>
      <c r="J69" s="24">
        <f t="shared" si="21"/>
        <v>1.0657973251304851</v>
      </c>
      <c r="K69" s="25">
        <f t="shared" si="8"/>
        <v>116</v>
      </c>
      <c r="L69" s="26">
        <f t="shared" si="25"/>
        <v>208.92961308540396</v>
      </c>
      <c r="M69" s="24">
        <f t="shared" si="22"/>
        <v>2.7348822399435955E-2</v>
      </c>
      <c r="N69" s="24">
        <f t="shared" si="23"/>
        <v>1.0945390572125735E-3</v>
      </c>
      <c r="O69" s="24">
        <f t="shared" si="24"/>
        <v>9.321604683474316E-4</v>
      </c>
      <c r="P69" s="24">
        <f t="shared" si="26"/>
        <v>1.0836032305669707</v>
      </c>
      <c r="Q69" s="27">
        <f t="shared" si="27"/>
        <v>0.69740582266959239</v>
      </c>
    </row>
    <row r="70" spans="4:17" x14ac:dyDescent="0.25">
      <c r="D70" s="23">
        <f t="shared" si="21"/>
        <v>48000</v>
      </c>
      <c r="E70" s="24">
        <f t="shared" si="21"/>
        <v>3.6563603290020019</v>
      </c>
      <c r="F70" s="24">
        <f t="shared" si="21"/>
        <v>-4.6127815367857528</v>
      </c>
      <c r="G70" s="24">
        <f t="shared" si="21"/>
        <v>0.9572223381424817</v>
      </c>
      <c r="H70" s="24">
        <f t="shared" si="21"/>
        <v>3.5477853420139986</v>
      </c>
      <c r="I70" s="24">
        <f t="shared" si="21"/>
        <v>-4.6127815367857528</v>
      </c>
      <c r="J70" s="24">
        <f t="shared" si="21"/>
        <v>1.0657973251304851</v>
      </c>
      <c r="K70" s="25">
        <f t="shared" si="8"/>
        <v>117</v>
      </c>
      <c r="L70" s="26">
        <f t="shared" si="25"/>
        <v>218.77616239495524</v>
      </c>
      <c r="M70" s="24">
        <f t="shared" si="22"/>
        <v>2.8637732690023288E-2</v>
      </c>
      <c r="N70" s="24">
        <f t="shared" si="23"/>
        <v>1.1228729836664231E-3</v>
      </c>
      <c r="O70" s="24">
        <f t="shared" si="24"/>
        <v>9.4483268429113032E-4</v>
      </c>
      <c r="P70" s="24">
        <f t="shared" si="26"/>
        <v>1.090154024185958</v>
      </c>
      <c r="Q70" s="27">
        <f t="shared" si="27"/>
        <v>0.74975724557130519</v>
      </c>
    </row>
    <row r="71" spans="4:17" x14ac:dyDescent="0.25">
      <c r="D71" s="23">
        <f t="shared" si="21"/>
        <v>48000</v>
      </c>
      <c r="E71" s="24">
        <f t="shared" si="21"/>
        <v>3.6563603290020019</v>
      </c>
      <c r="F71" s="24">
        <f t="shared" si="21"/>
        <v>-4.6127815367857528</v>
      </c>
      <c r="G71" s="24">
        <f t="shared" si="21"/>
        <v>0.9572223381424817</v>
      </c>
      <c r="H71" s="24">
        <f t="shared" si="21"/>
        <v>3.5477853420139986</v>
      </c>
      <c r="I71" s="24">
        <f t="shared" si="21"/>
        <v>-4.6127815367857528</v>
      </c>
      <c r="J71" s="24">
        <f t="shared" si="21"/>
        <v>1.0657973251304851</v>
      </c>
      <c r="K71" s="25">
        <f t="shared" ref="K71:K134" si="28">K70+1</f>
        <v>118</v>
      </c>
      <c r="L71" s="26">
        <f t="shared" si="25"/>
        <v>229.08676527677744</v>
      </c>
      <c r="M71" s="24">
        <f t="shared" si="22"/>
        <v>2.9987387451173887E-2</v>
      </c>
      <c r="N71" s="24">
        <f t="shared" si="23"/>
        <v>1.153945852031657E-3</v>
      </c>
      <c r="O71" s="24">
        <f t="shared" si="24"/>
        <v>9.58733694729208E-4</v>
      </c>
      <c r="P71" s="24">
        <f t="shared" si="26"/>
        <v>1.0970936963920384</v>
      </c>
      <c r="Q71" s="27">
        <f t="shared" si="27"/>
        <v>0.80487439449077547</v>
      </c>
    </row>
    <row r="72" spans="4:17" x14ac:dyDescent="0.25">
      <c r="D72" s="23">
        <f t="shared" si="21"/>
        <v>48000</v>
      </c>
      <c r="E72" s="24">
        <f t="shared" si="21"/>
        <v>3.6563603290020019</v>
      </c>
      <c r="F72" s="24">
        <f t="shared" si="21"/>
        <v>-4.6127815367857528</v>
      </c>
      <c r="G72" s="24">
        <f t="shared" si="21"/>
        <v>0.9572223381424817</v>
      </c>
      <c r="H72" s="24">
        <f t="shared" si="21"/>
        <v>3.5477853420139986</v>
      </c>
      <c r="I72" s="24">
        <f t="shared" si="21"/>
        <v>-4.6127815367857528</v>
      </c>
      <c r="J72" s="24">
        <f t="shared" si="21"/>
        <v>1.0657973251304851</v>
      </c>
      <c r="K72" s="25">
        <f t="shared" si="28"/>
        <v>119</v>
      </c>
      <c r="L72" s="26">
        <f t="shared" si="25"/>
        <v>239.88329190194912</v>
      </c>
      <c r="M72" s="24">
        <f t="shared" si="22"/>
        <v>3.1400649481587467E-2</v>
      </c>
      <c r="N72" s="24">
        <f t="shared" si="23"/>
        <v>1.1880229894557504E-3</v>
      </c>
      <c r="O72" s="24">
        <f t="shared" si="24"/>
        <v>9.7398330567100011E-4</v>
      </c>
      <c r="P72" s="24">
        <f t="shared" si="26"/>
        <v>1.104426111336307</v>
      </c>
      <c r="Q72" s="27">
        <f t="shared" si="27"/>
        <v>0.86273331746148696</v>
      </c>
    </row>
    <row r="73" spans="4:17" x14ac:dyDescent="0.25">
      <c r="D73" s="23">
        <f t="shared" si="21"/>
        <v>48000</v>
      </c>
      <c r="E73" s="24">
        <f t="shared" si="21"/>
        <v>3.6563603290020019</v>
      </c>
      <c r="F73" s="24">
        <f t="shared" si="21"/>
        <v>-4.6127815367857528</v>
      </c>
      <c r="G73" s="24">
        <f t="shared" si="21"/>
        <v>0.9572223381424817</v>
      </c>
      <c r="H73" s="24">
        <f t="shared" si="21"/>
        <v>3.5477853420139986</v>
      </c>
      <c r="I73" s="24">
        <f t="shared" si="21"/>
        <v>-4.6127815367857528</v>
      </c>
      <c r="J73" s="24">
        <f t="shared" si="21"/>
        <v>1.0657973251304851</v>
      </c>
      <c r="K73" s="25">
        <f t="shared" si="28"/>
        <v>120</v>
      </c>
      <c r="L73" s="26">
        <f t="shared" si="25"/>
        <v>251.18864315095806</v>
      </c>
      <c r="M73" s="24">
        <f t="shared" si="22"/>
        <v>3.2880516499509911E-2</v>
      </c>
      <c r="N73" s="24">
        <f t="shared" si="23"/>
        <v>1.2253955395234994E-3</v>
      </c>
      <c r="O73" s="24">
        <f t="shared" si="24"/>
        <v>9.9071313536436278E-4</v>
      </c>
      <c r="P73" s="24">
        <f t="shared" si="26"/>
        <v>1.1121521020054752</v>
      </c>
      <c r="Q73" s="27">
        <f t="shared" si="27"/>
        <v>0.9232837403228451</v>
      </c>
    </row>
    <row r="74" spans="4:17" x14ac:dyDescent="0.25">
      <c r="D74" s="23">
        <f t="shared" si="21"/>
        <v>48000</v>
      </c>
      <c r="E74" s="24">
        <f t="shared" si="21"/>
        <v>3.6563603290020019</v>
      </c>
      <c r="F74" s="24">
        <f t="shared" si="21"/>
        <v>-4.6127815367857528</v>
      </c>
      <c r="G74" s="24">
        <f t="shared" si="21"/>
        <v>0.9572223381424817</v>
      </c>
      <c r="H74" s="24">
        <f t="shared" si="21"/>
        <v>3.5477853420139986</v>
      </c>
      <c r="I74" s="24">
        <f t="shared" si="21"/>
        <v>-4.6127815367857528</v>
      </c>
      <c r="J74" s="24">
        <f t="shared" si="21"/>
        <v>1.0657973251304851</v>
      </c>
      <c r="K74" s="25">
        <f t="shared" si="28"/>
        <v>121</v>
      </c>
      <c r="L74" s="26">
        <f t="shared" si="25"/>
        <v>263.02679918953817</v>
      </c>
      <c r="M74" s="24">
        <f t="shared" si="22"/>
        <v>3.4430127501295454E-2</v>
      </c>
      <c r="N74" s="24">
        <f t="shared" si="23"/>
        <v>1.2663829970754881E-3</v>
      </c>
      <c r="O74" s="24">
        <f t="shared" si="24"/>
        <v>1.0090678051752899E-3</v>
      </c>
      <c r="P74" s="24">
        <f t="shared" si="26"/>
        <v>1.1202691085207925</v>
      </c>
      <c r="Q74" s="27">
        <f t="shared" si="27"/>
        <v>0.98644720888726511</v>
      </c>
    </row>
    <row r="75" spans="4:17" x14ac:dyDescent="0.25">
      <c r="D75" s="23">
        <f t="shared" si="21"/>
        <v>48000</v>
      </c>
      <c r="E75" s="24">
        <f t="shared" si="21"/>
        <v>3.6563603290020019</v>
      </c>
      <c r="F75" s="24">
        <f t="shared" si="21"/>
        <v>-4.6127815367857528</v>
      </c>
      <c r="G75" s="24">
        <f t="shared" si="21"/>
        <v>0.9572223381424817</v>
      </c>
      <c r="H75" s="24">
        <f t="shared" si="21"/>
        <v>3.5477853420139986</v>
      </c>
      <c r="I75" s="24">
        <f t="shared" si="21"/>
        <v>-4.6127815367857528</v>
      </c>
      <c r="J75" s="24">
        <f t="shared" si="21"/>
        <v>1.0657973251304851</v>
      </c>
      <c r="K75" s="25">
        <f t="shared" si="28"/>
        <v>122</v>
      </c>
      <c r="L75" s="26">
        <f t="shared" si="25"/>
        <v>275.42287033381683</v>
      </c>
      <c r="M75" s="24">
        <f t="shared" si="22"/>
        <v>3.6052769419638885E-2</v>
      </c>
      <c r="N75" s="24">
        <f t="shared" si="23"/>
        <v>1.3113359964950222E-3</v>
      </c>
      <c r="O75" s="24">
        <f t="shared" si="24"/>
        <v>1.0292062557217818E-3</v>
      </c>
      <c r="P75" s="24">
        <f t="shared" si="26"/>
        <v>1.1287708431453993</v>
      </c>
      <c r="Q75" s="27">
        <f t="shared" si="27"/>
        <v>1.0521156558789904</v>
      </c>
    </row>
    <row r="76" spans="4:17" x14ac:dyDescent="0.25">
      <c r="D76" s="23">
        <f t="shared" si="21"/>
        <v>48000</v>
      </c>
      <c r="E76" s="24">
        <f t="shared" si="21"/>
        <v>3.6563603290020019</v>
      </c>
      <c r="F76" s="24">
        <f t="shared" si="21"/>
        <v>-4.6127815367857528</v>
      </c>
      <c r="G76" s="24">
        <f t="shared" si="21"/>
        <v>0.9572223381424817</v>
      </c>
      <c r="H76" s="24">
        <f t="shared" si="21"/>
        <v>3.5477853420139986</v>
      </c>
      <c r="I76" s="24">
        <f t="shared" si="21"/>
        <v>-4.6127815367857528</v>
      </c>
      <c r="J76" s="24">
        <f t="shared" si="21"/>
        <v>1.0657973251304851</v>
      </c>
      <c r="K76" s="25">
        <f t="shared" si="28"/>
        <v>123</v>
      </c>
      <c r="L76" s="26">
        <f t="shared" si="25"/>
        <v>288.40315031266073</v>
      </c>
      <c r="M76" s="24">
        <f t="shared" si="22"/>
        <v>3.7751884095600319E-2</v>
      </c>
      <c r="N76" s="24">
        <f t="shared" si="23"/>
        <v>1.3606393797142013E-3</v>
      </c>
      <c r="O76" s="24">
        <f t="shared" si="24"/>
        <v>1.0513032024348501E-3</v>
      </c>
      <c r="P76" s="24">
        <f t="shared" si="26"/>
        <v>1.1376469960901929</v>
      </c>
      <c r="Q76" s="27">
        <f t="shared" si="27"/>
        <v>1.120150488407659</v>
      </c>
    </row>
    <row r="77" spans="4:17" x14ac:dyDescent="0.25">
      <c r="D77" s="23">
        <f t="shared" si="21"/>
        <v>48000</v>
      </c>
      <c r="E77" s="24">
        <f t="shared" si="21"/>
        <v>3.6563603290020019</v>
      </c>
      <c r="F77" s="24">
        <f t="shared" si="21"/>
        <v>-4.6127815367857528</v>
      </c>
      <c r="G77" s="24">
        <f t="shared" si="21"/>
        <v>0.9572223381424817</v>
      </c>
      <c r="H77" s="24">
        <f t="shared" si="21"/>
        <v>3.5477853420139986</v>
      </c>
      <c r="I77" s="24">
        <f t="shared" si="21"/>
        <v>-4.6127815367857528</v>
      </c>
      <c r="J77" s="24">
        <f t="shared" ref="H77:J140" si="29">J76</f>
        <v>1.0657973251304851</v>
      </c>
      <c r="K77" s="25">
        <f t="shared" si="28"/>
        <v>124</v>
      </c>
      <c r="L77" s="26">
        <f t="shared" si="25"/>
        <v>301.99517204020168</v>
      </c>
      <c r="M77" s="24">
        <f t="shared" si="22"/>
        <v>3.9531075579211802E-2</v>
      </c>
      <c r="N77" s="24">
        <f t="shared" si="23"/>
        <v>1.4147155730860339E-3</v>
      </c>
      <c r="O77" s="24">
        <f t="shared" si="24"/>
        <v>1.075550746514109E-3</v>
      </c>
      <c r="P77" s="24">
        <f t="shared" si="26"/>
        <v>1.1468829967416307</v>
      </c>
      <c r="Q77" s="27">
        <f t="shared" si="27"/>
        <v>1.1903822819771728</v>
      </c>
    </row>
    <row r="78" spans="4:17" x14ac:dyDescent="0.25">
      <c r="D78" s="23">
        <f t="shared" ref="D78:G141" si="30">D77</f>
        <v>48000</v>
      </c>
      <c r="E78" s="24">
        <f t="shared" si="30"/>
        <v>3.6563603290020019</v>
      </c>
      <c r="F78" s="24">
        <f t="shared" si="30"/>
        <v>-4.6127815367857528</v>
      </c>
      <c r="G78" s="24">
        <f t="shared" si="30"/>
        <v>0.9572223381424817</v>
      </c>
      <c r="H78" s="24">
        <f t="shared" si="29"/>
        <v>3.5477853420139986</v>
      </c>
      <c r="I78" s="24">
        <f t="shared" si="29"/>
        <v>-4.6127815367857528</v>
      </c>
      <c r="J78" s="24">
        <f t="shared" si="29"/>
        <v>1.0657973251304851</v>
      </c>
      <c r="K78" s="25">
        <f t="shared" si="28"/>
        <v>125</v>
      </c>
      <c r="L78" s="26">
        <f t="shared" si="25"/>
        <v>316.22776601683825</v>
      </c>
      <c r="M78" s="24">
        <f t="shared" si="22"/>
        <v>4.139411777415046E-2</v>
      </c>
      <c r="N78" s="24">
        <f t="shared" si="23"/>
        <v>1.4740283055214576E-3</v>
      </c>
      <c r="O78" s="24">
        <f t="shared" si="24"/>
        <v>1.1021601592855479E-3</v>
      </c>
      <c r="P78" s="24">
        <f t="shared" si="26"/>
        <v>1.1564598447803274</v>
      </c>
      <c r="Q78" s="27">
        <f t="shared" si="27"/>
        <v>1.2626111512449754</v>
      </c>
    </row>
    <row r="79" spans="4:17" x14ac:dyDescent="0.25">
      <c r="D79" s="23">
        <f t="shared" si="30"/>
        <v>48000</v>
      </c>
      <c r="E79" s="24">
        <f t="shared" si="30"/>
        <v>3.6563603290020019</v>
      </c>
      <c r="F79" s="24">
        <f t="shared" si="30"/>
        <v>-4.6127815367857528</v>
      </c>
      <c r="G79" s="24">
        <f t="shared" si="30"/>
        <v>0.9572223381424817</v>
      </c>
      <c r="H79" s="24">
        <f t="shared" si="29"/>
        <v>3.5477853420139986</v>
      </c>
      <c r="I79" s="24">
        <f t="shared" si="29"/>
        <v>-4.6127815367857528</v>
      </c>
      <c r="J79" s="24">
        <f t="shared" si="29"/>
        <v>1.0657973251304851</v>
      </c>
      <c r="K79" s="25">
        <f t="shared" si="28"/>
        <v>126</v>
      </c>
      <c r="L79" s="26">
        <f t="shared" si="25"/>
        <v>331.13112148259137</v>
      </c>
      <c r="M79" s="24">
        <f t="shared" si="22"/>
        <v>4.3344962442694104E-2</v>
      </c>
      <c r="N79" s="24">
        <f t="shared" si="23"/>
        <v>1.5390867039468681E-3</v>
      </c>
      <c r="O79" s="24">
        <f t="shared" si="24"/>
        <v>1.1313638603347442E-3</v>
      </c>
      <c r="P79" s="24">
        <f t="shared" si="26"/>
        <v>1.1663540246757194</v>
      </c>
      <c r="Q79" s="27">
        <f t="shared" si="27"/>
        <v>1.336607845967019</v>
      </c>
    </row>
    <row r="80" spans="4:17" x14ac:dyDescent="0.25">
      <c r="D80" s="23">
        <f t="shared" si="30"/>
        <v>48000</v>
      </c>
      <c r="E80" s="24">
        <f t="shared" si="30"/>
        <v>3.6563603290020019</v>
      </c>
      <c r="F80" s="24">
        <f t="shared" si="30"/>
        <v>-4.6127815367857528</v>
      </c>
      <c r="G80" s="24">
        <f t="shared" si="30"/>
        <v>0.9572223381424817</v>
      </c>
      <c r="H80" s="24">
        <f t="shared" si="29"/>
        <v>3.5477853420139986</v>
      </c>
      <c r="I80" s="24">
        <f t="shared" si="29"/>
        <v>-4.6127815367857528</v>
      </c>
      <c r="J80" s="24">
        <f t="shared" si="29"/>
        <v>1.0657973251304851</v>
      </c>
      <c r="K80" s="25">
        <f t="shared" si="28"/>
        <v>127</v>
      </c>
      <c r="L80" s="26">
        <f t="shared" si="25"/>
        <v>346.73685045253183</v>
      </c>
      <c r="M80" s="24">
        <f t="shared" si="22"/>
        <v>4.538774758793903E-2</v>
      </c>
      <c r="N80" s="24">
        <f t="shared" si="23"/>
        <v>1.6104498062230466E-3</v>
      </c>
      <c r="O80" s="24">
        <f t="shared" si="24"/>
        <v>1.1634176124586393E-3</v>
      </c>
      <c r="P80" s="24">
        <f t="shared" si="26"/>
        <v>1.1765375151779012</v>
      </c>
      <c r="Q80" s="27">
        <f t="shared" si="27"/>
        <v>1.4121155936915988</v>
      </c>
    </row>
    <row r="81" spans="4:17" x14ac:dyDescent="0.25">
      <c r="D81" s="23">
        <f t="shared" si="30"/>
        <v>48000</v>
      </c>
      <c r="E81" s="24">
        <f t="shared" si="30"/>
        <v>3.6563603290020019</v>
      </c>
      <c r="F81" s="24">
        <f t="shared" si="30"/>
        <v>-4.6127815367857528</v>
      </c>
      <c r="G81" s="24">
        <f t="shared" si="30"/>
        <v>0.9572223381424817</v>
      </c>
      <c r="H81" s="24">
        <f t="shared" si="29"/>
        <v>3.5477853420139986</v>
      </c>
      <c r="I81" s="24">
        <f t="shared" si="29"/>
        <v>-4.6127815367857528</v>
      </c>
      <c r="J81" s="24">
        <f t="shared" si="29"/>
        <v>1.0657973251304851</v>
      </c>
      <c r="K81" s="25">
        <f t="shared" si="28"/>
        <v>128</v>
      </c>
      <c r="L81" s="26">
        <f t="shared" si="25"/>
        <v>363.07805477010152</v>
      </c>
      <c r="M81" s="24">
        <f t="shared" si="22"/>
        <v>4.7526806231059308E-2</v>
      </c>
      <c r="N81" s="24">
        <f t="shared" si="23"/>
        <v>1.6887315363260935E-3</v>
      </c>
      <c r="O81" s="24">
        <f t="shared" si="24"/>
        <v>1.1986029596067205E-3</v>
      </c>
      <c r="P81" s="24">
        <f t="shared" si="26"/>
        <v>1.1869779026464464</v>
      </c>
      <c r="Q81" s="27">
        <f t="shared" si="27"/>
        <v>1.4888526798830395</v>
      </c>
    </row>
    <row r="82" spans="4:17" x14ac:dyDescent="0.25">
      <c r="D82" s="23">
        <f t="shared" si="30"/>
        <v>48000</v>
      </c>
      <c r="E82" s="24">
        <f t="shared" si="30"/>
        <v>3.6563603290020019</v>
      </c>
      <c r="F82" s="24">
        <f t="shared" si="30"/>
        <v>-4.6127815367857528</v>
      </c>
      <c r="G82" s="24">
        <f t="shared" si="30"/>
        <v>0.9572223381424817</v>
      </c>
      <c r="H82" s="24">
        <f t="shared" si="29"/>
        <v>3.5477853420139986</v>
      </c>
      <c r="I82" s="24">
        <f t="shared" si="29"/>
        <v>-4.6127815367857528</v>
      </c>
      <c r="J82" s="24">
        <f t="shared" si="29"/>
        <v>1.0657973251304851</v>
      </c>
      <c r="K82" s="25">
        <f t="shared" si="28"/>
        <v>129</v>
      </c>
      <c r="L82" s="26">
        <f t="shared" si="25"/>
        <v>380.18939632056163</v>
      </c>
      <c r="M82" s="24">
        <f t="shared" si="22"/>
        <v>4.9766675602225613E-2</v>
      </c>
      <c r="N82" s="24">
        <f t="shared" si="23"/>
        <v>1.7746061917971456E-3</v>
      </c>
      <c r="O82" s="24">
        <f t="shared" si="24"/>
        <v>1.237229937550266E-3</v>
      </c>
      <c r="P82" s="24">
        <f t="shared" si="26"/>
        <v>1.1976386034181568</v>
      </c>
      <c r="Q82" s="27">
        <f t="shared" si="27"/>
        <v>1.5665157230073412</v>
      </c>
    </row>
    <row r="83" spans="4:17" x14ac:dyDescent="0.25">
      <c r="D83" s="23">
        <f t="shared" si="30"/>
        <v>48000</v>
      </c>
      <c r="E83" s="24">
        <f t="shared" si="30"/>
        <v>3.6563603290020019</v>
      </c>
      <c r="F83" s="24">
        <f t="shared" si="30"/>
        <v>-4.6127815367857528</v>
      </c>
      <c r="G83" s="24">
        <f t="shared" si="30"/>
        <v>0.9572223381424817</v>
      </c>
      <c r="H83" s="24">
        <f t="shared" si="29"/>
        <v>3.5477853420139986</v>
      </c>
      <c r="I83" s="24">
        <f t="shared" si="29"/>
        <v>-4.6127815367857528</v>
      </c>
      <c r="J83" s="24">
        <f t="shared" si="29"/>
        <v>1.0657973251304851</v>
      </c>
      <c r="K83" s="25">
        <f t="shared" si="28"/>
        <v>130</v>
      </c>
      <c r="L83" s="26">
        <f t="shared" si="25"/>
        <v>398.10717055349761</v>
      </c>
      <c r="M83" s="24">
        <f t="shared" si="22"/>
        <v>5.2112106764678617E-2</v>
      </c>
      <c r="N83" s="24">
        <f t="shared" si="23"/>
        <v>1.8688144993858069E-3</v>
      </c>
      <c r="O83" s="24">
        <f t="shared" si="24"/>
        <v>1.2796400911498917E-3</v>
      </c>
      <c r="P83" s="24">
        <f t="shared" si="26"/>
        <v>1.2084791960665182</v>
      </c>
      <c r="Q83" s="27">
        <f t="shared" si="27"/>
        <v>1.6447835688281787</v>
      </c>
    </row>
    <row r="84" spans="4:17" x14ac:dyDescent="0.25">
      <c r="D84" s="23">
        <f t="shared" si="30"/>
        <v>48000</v>
      </c>
      <c r="E84" s="24">
        <f t="shared" si="30"/>
        <v>3.6563603290020019</v>
      </c>
      <c r="F84" s="24">
        <f t="shared" si="30"/>
        <v>-4.6127815367857528</v>
      </c>
      <c r="G84" s="24">
        <f t="shared" si="30"/>
        <v>0.9572223381424817</v>
      </c>
      <c r="H84" s="24">
        <f t="shared" si="29"/>
        <v>3.5477853420139986</v>
      </c>
      <c r="I84" s="24">
        <f t="shared" si="29"/>
        <v>-4.6127815367857528</v>
      </c>
      <c r="J84" s="24">
        <f t="shared" si="29"/>
        <v>1.0657973251304851</v>
      </c>
      <c r="K84" s="25">
        <f t="shared" si="28"/>
        <v>131</v>
      </c>
      <c r="L84" s="26">
        <f t="shared" si="25"/>
        <v>416.86938347033572</v>
      </c>
      <c r="M84" s="24">
        <f t="shared" si="22"/>
        <v>5.4568074692371377E-2</v>
      </c>
      <c r="N84" s="24">
        <f t="shared" si="23"/>
        <v>1.972170301549836E-3</v>
      </c>
      <c r="O84" s="24">
        <f t="shared" si="24"/>
        <v>1.3262098369160036E-3</v>
      </c>
      <c r="P84" s="24">
        <f t="shared" si="26"/>
        <v>1.219455859545896</v>
      </c>
      <c r="Q84" s="27">
        <f t="shared" si="27"/>
        <v>1.7233216968885863</v>
      </c>
    </row>
    <row r="85" spans="4:17" x14ac:dyDescent="0.25">
      <c r="D85" s="23">
        <f t="shared" si="30"/>
        <v>48000</v>
      </c>
      <c r="E85" s="24">
        <f t="shared" si="30"/>
        <v>3.6563603290020019</v>
      </c>
      <c r="F85" s="24">
        <f t="shared" si="30"/>
        <v>-4.6127815367857528</v>
      </c>
      <c r="G85" s="24">
        <f t="shared" si="30"/>
        <v>0.9572223381424817</v>
      </c>
      <c r="H85" s="24">
        <f t="shared" si="29"/>
        <v>3.5477853420139986</v>
      </c>
      <c r="I85" s="24">
        <f t="shared" si="29"/>
        <v>-4.6127815367857528</v>
      </c>
      <c r="J85" s="24">
        <f t="shared" si="29"/>
        <v>1.0657973251304851</v>
      </c>
      <c r="K85" s="25">
        <f t="shared" si="28"/>
        <v>132</v>
      </c>
      <c r="L85" s="26">
        <f t="shared" si="25"/>
        <v>436.51583224016622</v>
      </c>
      <c r="M85" s="24">
        <f t="shared" si="22"/>
        <v>5.7139788822555868E-2</v>
      </c>
      <c r="N85" s="24">
        <f t="shared" si="23"/>
        <v>2.0855679440351382E-3</v>
      </c>
      <c r="O85" s="24">
        <f t="shared" si="24"/>
        <v>1.3773542150685714E-3</v>
      </c>
      <c r="P85" s="24">
        <f t="shared" si="26"/>
        <v>1.2305219081508507</v>
      </c>
      <c r="Q85" s="27">
        <f t="shared" si="27"/>
        <v>1.8017870053001814</v>
      </c>
    </row>
    <row r="86" spans="4:17" x14ac:dyDescent="0.25">
      <c r="D86" s="23">
        <f t="shared" si="30"/>
        <v>48000</v>
      </c>
      <c r="E86" s="24">
        <f t="shared" si="30"/>
        <v>3.6563603290020019</v>
      </c>
      <c r="F86" s="24">
        <f t="shared" si="30"/>
        <v>-4.6127815367857528</v>
      </c>
      <c r="G86" s="24">
        <f t="shared" si="30"/>
        <v>0.9572223381424817</v>
      </c>
      <c r="H86" s="24">
        <f t="shared" si="29"/>
        <v>3.5477853420139986</v>
      </c>
      <c r="I86" s="24">
        <f t="shared" si="29"/>
        <v>-4.6127815367857528</v>
      </c>
      <c r="J86" s="24">
        <f t="shared" si="29"/>
        <v>1.0657973251304851</v>
      </c>
      <c r="K86" s="25">
        <f t="shared" si="28"/>
        <v>133</v>
      </c>
      <c r="L86" s="26">
        <f t="shared" si="25"/>
        <v>457.0881896148756</v>
      </c>
      <c r="M86" s="24">
        <f t="shared" si="22"/>
        <v>5.9832704105697986E-2</v>
      </c>
      <c r="N86" s="24">
        <f t="shared" si="23"/>
        <v>2.209990443482579E-3</v>
      </c>
      <c r="O86" s="24">
        <f t="shared" si="24"/>
        <v>1.4335310818114344E-3</v>
      </c>
      <c r="P86" s="24">
        <f t="shared" si="26"/>
        <v>1.2416284092758563</v>
      </c>
      <c r="Q86" s="27">
        <f t="shared" si="27"/>
        <v>1.8798328194321914</v>
      </c>
    </row>
    <row r="87" spans="4:17" x14ac:dyDescent="0.25">
      <c r="D87" s="23">
        <f t="shared" si="30"/>
        <v>48000</v>
      </c>
      <c r="E87" s="24">
        <f t="shared" si="30"/>
        <v>3.6563603290020019</v>
      </c>
      <c r="F87" s="24">
        <f t="shared" si="30"/>
        <v>-4.6127815367857528</v>
      </c>
      <c r="G87" s="24">
        <f t="shared" si="30"/>
        <v>0.9572223381424817</v>
      </c>
      <c r="H87" s="24">
        <f t="shared" si="29"/>
        <v>3.5477853420139986</v>
      </c>
      <c r="I87" s="24">
        <f t="shared" si="29"/>
        <v>-4.6127815367857528</v>
      </c>
      <c r="J87" s="24">
        <f t="shared" si="29"/>
        <v>1.0657973251304851</v>
      </c>
      <c r="K87" s="25">
        <f t="shared" si="28"/>
        <v>134</v>
      </c>
      <c r="L87" s="26">
        <f t="shared" si="25"/>
        <v>478.63009232263886</v>
      </c>
      <c r="M87" s="24">
        <f t="shared" si="22"/>
        <v>6.2652532576158618E-2</v>
      </c>
      <c r="N87" s="24">
        <f t="shared" si="23"/>
        <v>2.3465185238589203E-3</v>
      </c>
      <c r="O87" s="24">
        <f t="shared" si="24"/>
        <v>1.4952458000465629E-3</v>
      </c>
      <c r="P87" s="24">
        <f t="shared" si="26"/>
        <v>1.2527248655029843</v>
      </c>
      <c r="Q87" s="27">
        <f t="shared" si="27"/>
        <v>1.9571139575600547</v>
      </c>
    </row>
    <row r="88" spans="4:17" x14ac:dyDescent="0.25">
      <c r="D88" s="23">
        <f t="shared" si="30"/>
        <v>48000</v>
      </c>
      <c r="E88" s="24">
        <f t="shared" si="30"/>
        <v>3.6563603290020019</v>
      </c>
      <c r="F88" s="24">
        <f t="shared" si="30"/>
        <v>-4.6127815367857528</v>
      </c>
      <c r="G88" s="24">
        <f t="shared" si="30"/>
        <v>0.9572223381424817</v>
      </c>
      <c r="H88" s="24">
        <f t="shared" si="29"/>
        <v>3.5477853420139986</v>
      </c>
      <c r="I88" s="24">
        <f t="shared" si="29"/>
        <v>-4.6127815367857528</v>
      </c>
      <c r="J88" s="24">
        <f t="shared" si="29"/>
        <v>1.0657973251304851</v>
      </c>
      <c r="K88" s="25">
        <f t="shared" si="28"/>
        <v>135</v>
      </c>
      <c r="L88" s="26">
        <f t="shared" si="25"/>
        <v>501.18723362727269</v>
      </c>
      <c r="M88" s="24">
        <f t="shared" si="22"/>
        <v>6.5605255468184631E-2</v>
      </c>
      <c r="N88" s="24">
        <f t="shared" si="23"/>
        <v>2.496340621796489E-3</v>
      </c>
      <c r="O88" s="24">
        <f t="shared" si="24"/>
        <v>1.5630564955222415E-3</v>
      </c>
      <c r="P88" s="24">
        <f t="shared" si="26"/>
        <v>1.2637599389295151</v>
      </c>
      <c r="Q88" s="27">
        <f t="shared" si="27"/>
        <v>2.0332916830437959</v>
      </c>
    </row>
    <row r="89" spans="4:17" x14ac:dyDescent="0.25">
      <c r="D89" s="23">
        <f t="shared" si="30"/>
        <v>48000</v>
      </c>
      <c r="E89" s="24">
        <f t="shared" si="30"/>
        <v>3.6563603290020019</v>
      </c>
      <c r="F89" s="24">
        <f t="shared" si="30"/>
        <v>-4.6127815367857528</v>
      </c>
      <c r="G89" s="24">
        <f t="shared" si="30"/>
        <v>0.9572223381424817</v>
      </c>
      <c r="H89" s="24">
        <f t="shared" si="29"/>
        <v>3.5477853420139986</v>
      </c>
      <c r="I89" s="24">
        <f t="shared" si="29"/>
        <v>-4.6127815367857528</v>
      </c>
      <c r="J89" s="24">
        <f t="shared" si="29"/>
        <v>1.0657973251304851</v>
      </c>
      <c r="K89" s="25">
        <f t="shared" si="28"/>
        <v>136</v>
      </c>
      <c r="L89" s="26">
        <f t="shared" si="25"/>
        <v>524.80746024977293</v>
      </c>
      <c r="M89" s="24">
        <f t="shared" si="22"/>
        <v>6.8697135902908504E-2</v>
      </c>
      <c r="N89" s="24">
        <f t="shared" si="23"/>
        <v>2.6607639738790434E-3</v>
      </c>
      <c r="O89" s="24">
        <f t="shared" si="24"/>
        <v>1.6375799557126758E-3</v>
      </c>
      <c r="P89" s="24">
        <f t="shared" si="26"/>
        <v>1.2746821931501993</v>
      </c>
      <c r="Q89" s="27">
        <f t="shared" si="27"/>
        <v>2.1080383782903098</v>
      </c>
    </row>
    <row r="90" spans="4:17" x14ac:dyDescent="0.25">
      <c r="D90" s="23">
        <f t="shared" si="30"/>
        <v>48000</v>
      </c>
      <c r="E90" s="24">
        <f t="shared" si="30"/>
        <v>3.6563603290020019</v>
      </c>
      <c r="F90" s="24">
        <f t="shared" si="30"/>
        <v>-4.6127815367857528</v>
      </c>
      <c r="G90" s="24">
        <f t="shared" si="30"/>
        <v>0.9572223381424817</v>
      </c>
      <c r="H90" s="24">
        <f t="shared" si="29"/>
        <v>3.5477853420139986</v>
      </c>
      <c r="I90" s="24">
        <f t="shared" si="29"/>
        <v>-4.6127815367857528</v>
      </c>
      <c r="J90" s="24">
        <f t="shared" si="29"/>
        <v>1.0657973251304851</v>
      </c>
      <c r="K90" s="25">
        <f t="shared" si="28"/>
        <v>137</v>
      </c>
      <c r="L90" s="26">
        <f t="shared" si="25"/>
        <v>549.54087385762534</v>
      </c>
      <c r="M90" s="24">
        <f t="shared" si="22"/>
        <v>7.1934732173267957E-2</v>
      </c>
      <c r="N90" s="24">
        <f t="shared" si="23"/>
        <v>2.8412269137075841E-3</v>
      </c>
      <c r="O90" s="24">
        <f t="shared" si="24"/>
        <v>1.7194982607096065E-3</v>
      </c>
      <c r="P90" s="24">
        <f t="shared" si="26"/>
        <v>1.2854408271769713</v>
      </c>
      <c r="Q90" s="27">
        <f t="shared" si="27"/>
        <v>2.1810417903749411</v>
      </c>
    </row>
    <row r="91" spans="4:17" x14ac:dyDescent="0.25">
      <c r="D91" s="23">
        <f t="shared" si="30"/>
        <v>48000</v>
      </c>
      <c r="E91" s="24">
        <f t="shared" si="30"/>
        <v>3.6563603290020019</v>
      </c>
      <c r="F91" s="24">
        <f t="shared" si="30"/>
        <v>-4.6127815367857528</v>
      </c>
      <c r="G91" s="24">
        <f t="shared" si="30"/>
        <v>0.9572223381424817</v>
      </c>
      <c r="H91" s="24">
        <f t="shared" si="29"/>
        <v>3.5477853420139986</v>
      </c>
      <c r="I91" s="24">
        <f t="shared" si="29"/>
        <v>-4.6127815367857528</v>
      </c>
      <c r="J91" s="24">
        <f t="shared" si="29"/>
        <v>1.0657973251304851</v>
      </c>
      <c r="K91" s="25">
        <f t="shared" si="28"/>
        <v>138</v>
      </c>
      <c r="L91" s="26">
        <f t="shared" si="25"/>
        <v>575.43993733715706</v>
      </c>
      <c r="M91" s="24">
        <f t="shared" si="22"/>
        <v>7.5324911655024307E-2</v>
      </c>
      <c r="N91" s="24">
        <f t="shared" si="23"/>
        <v>3.0393125236225504E-3</v>
      </c>
      <c r="O91" s="24">
        <f t="shared" si="24"/>
        <v>1.8095662494954645E-3</v>
      </c>
      <c r="P91" s="24">
        <f t="shared" si="26"/>
        <v>1.2959863758988066</v>
      </c>
      <c r="Q91" s="27">
        <f t="shared" si="27"/>
        <v>2.252008720458933</v>
      </c>
    </row>
    <row r="92" spans="4:17" x14ac:dyDescent="0.25">
      <c r="D92" s="23">
        <f t="shared" si="30"/>
        <v>48000</v>
      </c>
      <c r="E92" s="24">
        <f t="shared" si="30"/>
        <v>3.6563603290020019</v>
      </c>
      <c r="F92" s="24">
        <f t="shared" si="30"/>
        <v>-4.6127815367857528</v>
      </c>
      <c r="G92" s="24">
        <f t="shared" si="30"/>
        <v>0.9572223381424817</v>
      </c>
      <c r="H92" s="24">
        <f t="shared" si="29"/>
        <v>3.5477853420139986</v>
      </c>
      <c r="I92" s="24">
        <f t="shared" si="29"/>
        <v>-4.6127815367857528</v>
      </c>
      <c r="J92" s="24">
        <f t="shared" si="29"/>
        <v>1.0657973251304851</v>
      </c>
      <c r="K92" s="25">
        <f t="shared" si="28"/>
        <v>139</v>
      </c>
      <c r="L92" s="26">
        <f t="shared" si="25"/>
        <v>602.55958607435775</v>
      </c>
      <c r="M92" s="24">
        <f t="shared" si="22"/>
        <v>7.8874865373387865E-2</v>
      </c>
      <c r="N92" s="24">
        <f t="shared" si="23"/>
        <v>3.2567638055911452E-3</v>
      </c>
      <c r="O92" s="24">
        <f t="shared" si="24"/>
        <v>1.9086199415243588E-3</v>
      </c>
      <c r="P92" s="24">
        <f t="shared" si="26"/>
        <v>1.3062713534439712</v>
      </c>
      <c r="Q92" s="27">
        <f t="shared" si="27"/>
        <v>2.3206680573450811</v>
      </c>
    </row>
    <row r="93" spans="4:17" x14ac:dyDescent="0.25">
      <c r="D93" s="23">
        <f t="shared" si="30"/>
        <v>48000</v>
      </c>
      <c r="E93" s="24">
        <f t="shared" si="30"/>
        <v>3.6563603290020019</v>
      </c>
      <c r="F93" s="24">
        <f t="shared" si="30"/>
        <v>-4.6127815367857528</v>
      </c>
      <c r="G93" s="24">
        <f t="shared" si="30"/>
        <v>0.9572223381424817</v>
      </c>
      <c r="H93" s="24">
        <f t="shared" si="29"/>
        <v>3.5477853420139986</v>
      </c>
      <c r="I93" s="24">
        <f t="shared" si="29"/>
        <v>-4.6127815367857528</v>
      </c>
      <c r="J93" s="24">
        <f t="shared" si="29"/>
        <v>1.0657973251304851</v>
      </c>
      <c r="K93" s="25">
        <f t="shared" si="28"/>
        <v>140</v>
      </c>
      <c r="L93" s="26">
        <f t="shared" si="25"/>
        <v>630.95734448019323</v>
      </c>
      <c r="M93" s="24">
        <f t="shared" si="22"/>
        <v>8.2592123256145816E-2</v>
      </c>
      <c r="N93" s="24">
        <f t="shared" si="23"/>
        <v>3.4955005583945375E-3</v>
      </c>
      <c r="O93" s="24">
        <f t="shared" si="24"/>
        <v>2.0175860529614287E-3</v>
      </c>
      <c r="P93" s="24">
        <f t="shared" si="26"/>
        <v>1.3162508188837951</v>
      </c>
      <c r="Q93" s="27">
        <f t="shared" si="27"/>
        <v>2.3867730876558984</v>
      </c>
    </row>
    <row r="94" spans="4:17" x14ac:dyDescent="0.25">
      <c r="D94" s="23">
        <f t="shared" si="30"/>
        <v>48000</v>
      </c>
      <c r="E94" s="24">
        <f t="shared" si="30"/>
        <v>3.6563603290020019</v>
      </c>
      <c r="F94" s="24">
        <f t="shared" si="30"/>
        <v>-4.6127815367857528</v>
      </c>
      <c r="G94" s="24">
        <f t="shared" si="30"/>
        <v>0.9572223381424817</v>
      </c>
      <c r="H94" s="24">
        <f t="shared" si="29"/>
        <v>3.5477853420139986</v>
      </c>
      <c r="I94" s="24">
        <f t="shared" si="29"/>
        <v>-4.6127815367857528</v>
      </c>
      <c r="J94" s="24">
        <f t="shared" si="29"/>
        <v>1.0657973251304851</v>
      </c>
      <c r="K94" s="25">
        <f t="shared" si="28"/>
        <v>141</v>
      </c>
      <c r="L94" s="26">
        <f t="shared" si="25"/>
        <v>660.69344800759643</v>
      </c>
      <c r="M94" s="24">
        <f t="shared" si="22"/>
        <v>8.6484570105648945E-2</v>
      </c>
      <c r="N94" s="24">
        <f t="shared" si="23"/>
        <v>3.7576381744043319E-3</v>
      </c>
      <c r="O94" s="24">
        <f t="shared" si="24"/>
        <v>2.1374927698025736E-3</v>
      </c>
      <c r="P94" s="24">
        <f t="shared" si="26"/>
        <v>1.3258828478569544</v>
      </c>
      <c r="Q94" s="27">
        <f t="shared" si="27"/>
        <v>2.4501030488417519</v>
      </c>
    </row>
    <row r="95" spans="4:17" x14ac:dyDescent="0.25">
      <c r="D95" s="23">
        <f t="shared" si="30"/>
        <v>48000</v>
      </c>
      <c r="E95" s="24">
        <f t="shared" si="30"/>
        <v>3.6563603290020019</v>
      </c>
      <c r="F95" s="24">
        <f t="shared" si="30"/>
        <v>-4.6127815367857528</v>
      </c>
      <c r="G95" s="24">
        <f t="shared" si="30"/>
        <v>0.9572223381424817</v>
      </c>
      <c r="H95" s="24">
        <f t="shared" si="29"/>
        <v>3.5477853420139986</v>
      </c>
      <c r="I95" s="24">
        <f t="shared" si="29"/>
        <v>-4.6127815367857528</v>
      </c>
      <c r="J95" s="24">
        <f t="shared" si="29"/>
        <v>1.0657973251304851</v>
      </c>
      <c r="K95" s="25">
        <f t="shared" si="28"/>
        <v>142</v>
      </c>
      <c r="L95" s="26">
        <f t="shared" si="25"/>
        <v>691.83097091893671</v>
      </c>
      <c r="M95" s="24">
        <f t="shared" si="22"/>
        <v>9.0560462323534388E-2</v>
      </c>
      <c r="N95" s="24">
        <f t="shared" si="23"/>
        <v>4.0455085995628748E-3</v>
      </c>
      <c r="O95" s="24">
        <f t="shared" si="24"/>
        <v>2.2694819670920907E-3</v>
      </c>
      <c r="P95" s="24">
        <f t="shared" si="26"/>
        <v>1.3351288985696632</v>
      </c>
      <c r="Q95" s="27">
        <f t="shared" si="27"/>
        <v>2.5104639242767774</v>
      </c>
    </row>
    <row r="96" spans="4:17" x14ac:dyDescent="0.25">
      <c r="D96" s="23">
        <f t="shared" si="30"/>
        <v>48000</v>
      </c>
      <c r="E96" s="24">
        <f t="shared" si="30"/>
        <v>3.6563603290020019</v>
      </c>
      <c r="F96" s="24">
        <f t="shared" si="30"/>
        <v>-4.6127815367857528</v>
      </c>
      <c r="G96" s="24">
        <f t="shared" si="30"/>
        <v>0.9572223381424817</v>
      </c>
      <c r="H96" s="24">
        <f t="shared" si="29"/>
        <v>3.5477853420139986</v>
      </c>
      <c r="I96" s="24">
        <f t="shared" si="29"/>
        <v>-4.6127815367857528</v>
      </c>
      <c r="J96" s="24">
        <f t="shared" si="29"/>
        <v>1.0657973251304851</v>
      </c>
      <c r="K96" s="25">
        <f t="shared" si="28"/>
        <v>143</v>
      </c>
      <c r="L96" s="26">
        <f t="shared" si="25"/>
        <v>724.43596007499025</v>
      </c>
      <c r="M96" s="24">
        <f t="shared" si="22"/>
        <v>9.4828445423660757E-2</v>
      </c>
      <c r="N96" s="24">
        <f t="shared" si="23"/>
        <v>4.3616837352983273E-3</v>
      </c>
      <c r="O96" s="24">
        <f t="shared" si="24"/>
        <v>2.4148230952261152E-3</v>
      </c>
      <c r="P96" s="24">
        <f t="shared" si="26"/>
        <v>1.3439540658924631</v>
      </c>
      <c r="Q96" s="27">
        <f t="shared" si="27"/>
        <v>2.5676885102141478</v>
      </c>
    </row>
    <row r="97" spans="4:17" x14ac:dyDescent="0.25">
      <c r="D97" s="23">
        <f t="shared" si="30"/>
        <v>48000</v>
      </c>
      <c r="E97" s="24">
        <f t="shared" si="30"/>
        <v>3.6563603290020019</v>
      </c>
      <c r="F97" s="24">
        <f t="shared" si="30"/>
        <v>-4.6127815367857528</v>
      </c>
      <c r="G97" s="24">
        <f t="shared" si="30"/>
        <v>0.9572223381424817</v>
      </c>
      <c r="H97" s="24">
        <f t="shared" si="29"/>
        <v>3.5477853420139986</v>
      </c>
      <c r="I97" s="24">
        <f t="shared" si="29"/>
        <v>-4.6127815367857528</v>
      </c>
      <c r="J97" s="24">
        <f t="shared" si="29"/>
        <v>1.0657973251304851</v>
      </c>
      <c r="K97" s="25">
        <f t="shared" si="28"/>
        <v>144</v>
      </c>
      <c r="L97" s="26">
        <f t="shared" si="25"/>
        <v>758.57757502918378</v>
      </c>
      <c r="M97" s="24">
        <f t="shared" si="22"/>
        <v>9.9297572370401821E-2</v>
      </c>
      <c r="N97" s="24">
        <f t="shared" si="23"/>
        <v>4.7090016019675218E-3</v>
      </c>
      <c r="O97" s="24">
        <f t="shared" si="24"/>
        <v>2.5749289919094753E-3</v>
      </c>
      <c r="P97" s="24">
        <f t="shared" si="26"/>
        <v>1.3523272225339542</v>
      </c>
      <c r="Q97" s="27">
        <f t="shared" si="27"/>
        <v>2.6216358106060706</v>
      </c>
    </row>
    <row r="98" spans="4:17" x14ac:dyDescent="0.25">
      <c r="D98" s="23">
        <f t="shared" si="30"/>
        <v>48000</v>
      </c>
      <c r="E98" s="24">
        <f t="shared" si="30"/>
        <v>3.6563603290020019</v>
      </c>
      <c r="F98" s="24">
        <f t="shared" si="30"/>
        <v>-4.6127815367857528</v>
      </c>
      <c r="G98" s="24">
        <f t="shared" si="30"/>
        <v>0.9572223381424817</v>
      </c>
      <c r="H98" s="24">
        <f t="shared" si="29"/>
        <v>3.5477853420139986</v>
      </c>
      <c r="I98" s="24">
        <f t="shared" si="29"/>
        <v>-4.6127815367857528</v>
      </c>
      <c r="J98" s="24">
        <f t="shared" si="29"/>
        <v>1.0657973251304851</v>
      </c>
      <c r="K98" s="25">
        <f t="shared" si="28"/>
        <v>145</v>
      </c>
      <c r="L98" s="26">
        <f t="shared" si="25"/>
        <v>794.32823472428208</v>
      </c>
      <c r="M98" s="24">
        <f t="shared" si="22"/>
        <v>0.10397732278119806</v>
      </c>
      <c r="N98" s="24">
        <f t="shared" si="23"/>
        <v>5.0905956309564848E-3</v>
      </c>
      <c r="O98" s="24">
        <f t="shared" si="24"/>
        <v>2.7513739227313927E-3</v>
      </c>
      <c r="P98" s="24">
        <f t="shared" si="26"/>
        <v>1.3602210511960728</v>
      </c>
      <c r="Q98" s="27">
        <f t="shared" si="27"/>
        <v>2.6721898367220569</v>
      </c>
    </row>
    <row r="99" spans="4:17" x14ac:dyDescent="0.25">
      <c r="D99" s="23">
        <f t="shared" si="30"/>
        <v>48000</v>
      </c>
      <c r="E99" s="24">
        <f t="shared" si="30"/>
        <v>3.6563603290020019</v>
      </c>
      <c r="F99" s="24">
        <f t="shared" si="30"/>
        <v>-4.6127815367857528</v>
      </c>
      <c r="G99" s="24">
        <f t="shared" si="30"/>
        <v>0.9572223381424817</v>
      </c>
      <c r="H99" s="24">
        <f t="shared" si="29"/>
        <v>3.5477853420139986</v>
      </c>
      <c r="I99" s="24">
        <f t="shared" si="29"/>
        <v>-4.6127815367857528</v>
      </c>
      <c r="J99" s="24">
        <f t="shared" si="29"/>
        <v>1.0657973251304851</v>
      </c>
      <c r="K99" s="25">
        <f t="shared" si="28"/>
        <v>146</v>
      </c>
      <c r="L99" s="26">
        <f t="shared" si="25"/>
        <v>831.7637711026714</v>
      </c>
      <c r="M99" s="24">
        <f t="shared" ref="M99:M130" si="31" xml:space="preserve"> 2*PI()*L99/D99</f>
        <v>0.10887762303409562</v>
      </c>
      <c r="N99" s="24">
        <f t="shared" ref="N99:N130" si="32">E99+F99*COS(M99)+G99*COS(2*M99)</f>
        <v>5.5099275079452115E-3</v>
      </c>
      <c r="O99" s="24">
        <f t="shared" ref="O99:O130" si="33">H99+I99*COS(M99) + J99*COS(2*M99)</f>
        <v>2.9459142057886023E-3</v>
      </c>
      <c r="P99" s="24">
        <f t="shared" si="26"/>
        <v>1.3676119759303811</v>
      </c>
      <c r="Q99" s="27">
        <f t="shared" si="27"/>
        <v>2.7192579035866018</v>
      </c>
    </row>
    <row r="100" spans="4:17" x14ac:dyDescent="0.25">
      <c r="D100" s="23">
        <f t="shared" si="30"/>
        <v>48000</v>
      </c>
      <c r="E100" s="24">
        <f t="shared" si="30"/>
        <v>3.6563603290020019</v>
      </c>
      <c r="F100" s="24">
        <f t="shared" si="30"/>
        <v>-4.6127815367857528</v>
      </c>
      <c r="G100" s="24">
        <f t="shared" si="30"/>
        <v>0.9572223381424817</v>
      </c>
      <c r="H100" s="24">
        <f t="shared" si="29"/>
        <v>3.5477853420139986</v>
      </c>
      <c r="I100" s="24">
        <f t="shared" si="29"/>
        <v>-4.6127815367857528</v>
      </c>
      <c r="J100" s="24">
        <f t="shared" si="29"/>
        <v>1.0657973251304851</v>
      </c>
      <c r="K100" s="25">
        <f t="shared" si="28"/>
        <v>147</v>
      </c>
      <c r="L100" s="26">
        <f t="shared" si="25"/>
        <v>870.96358995608091</v>
      </c>
      <c r="M100" s="24">
        <f t="shared" si="31"/>
        <v>0.11400886732292569</v>
      </c>
      <c r="N100" s="24">
        <f t="shared" si="32"/>
        <v>5.9708240545610636E-3</v>
      </c>
      <c r="O100" s="24">
        <f t="shared" si="33"/>
        <v>3.1605118379685049E-3</v>
      </c>
      <c r="P100" s="24">
        <f t="shared" si="26"/>
        <v>1.3744800044000025</v>
      </c>
      <c r="Q100" s="27">
        <f t="shared" si="27"/>
        <v>2.7627685243040827</v>
      </c>
    </row>
    <row r="101" spans="4:17" x14ac:dyDescent="0.25">
      <c r="D101" s="23">
        <f t="shared" si="30"/>
        <v>48000</v>
      </c>
      <c r="E101" s="24">
        <f t="shared" si="30"/>
        <v>3.6563603290020019</v>
      </c>
      <c r="F101" s="24">
        <f t="shared" si="30"/>
        <v>-4.6127815367857528</v>
      </c>
      <c r="G101" s="24">
        <f t="shared" si="30"/>
        <v>0.9572223381424817</v>
      </c>
      <c r="H101" s="24">
        <f t="shared" si="29"/>
        <v>3.5477853420139986</v>
      </c>
      <c r="I101" s="24">
        <f t="shared" si="29"/>
        <v>-4.6127815367857528</v>
      </c>
      <c r="J101" s="24">
        <f t="shared" si="29"/>
        <v>1.0657973251304851</v>
      </c>
      <c r="K101" s="25">
        <f t="shared" si="28"/>
        <v>148</v>
      </c>
      <c r="L101" s="26">
        <f t="shared" si="25"/>
        <v>912.01083935590987</v>
      </c>
      <c r="M101" s="24">
        <f t="shared" si="31"/>
        <v>0.11938193970478279</v>
      </c>
      <c r="N101" s="24">
        <f t="shared" si="32"/>
        <v>6.4775187111842936E-3</v>
      </c>
      <c r="O101" s="24">
        <f t="shared" si="33"/>
        <v>3.3973616140472451E-3</v>
      </c>
      <c r="P101" s="24">
        <f t="shared" si="26"/>
        <v>1.380808495319273</v>
      </c>
      <c r="Q101" s="27">
        <f t="shared" si="27"/>
        <v>2.8026690068626152</v>
      </c>
    </row>
    <row r="102" spans="4:17" x14ac:dyDescent="0.25">
      <c r="D102" s="23">
        <f t="shared" si="30"/>
        <v>48000</v>
      </c>
      <c r="E102" s="24">
        <f t="shared" si="30"/>
        <v>3.6563603290020019</v>
      </c>
      <c r="F102" s="24">
        <f t="shared" si="30"/>
        <v>-4.6127815367857528</v>
      </c>
      <c r="G102" s="24">
        <f t="shared" si="30"/>
        <v>0.9572223381424817</v>
      </c>
      <c r="H102" s="24">
        <f t="shared" si="29"/>
        <v>3.5477853420139986</v>
      </c>
      <c r="I102" s="24">
        <f t="shared" si="29"/>
        <v>-4.6127815367857528</v>
      </c>
      <c r="J102" s="24">
        <f t="shared" si="29"/>
        <v>1.0657973251304851</v>
      </c>
      <c r="K102" s="25">
        <f t="shared" si="28"/>
        <v>149</v>
      </c>
      <c r="L102" s="26">
        <f t="shared" si="25"/>
        <v>954.99258602143675</v>
      </c>
      <c r="M102" s="24">
        <f t="shared" si="31"/>
        <v>0.12500823718656934</v>
      </c>
      <c r="N102" s="24">
        <f t="shared" si="32"/>
        <v>7.0346982721798401E-3</v>
      </c>
      <c r="O102" s="24">
        <f t="shared" si="33"/>
        <v>3.6589223169871676E-3</v>
      </c>
      <c r="P102" s="24">
        <f t="shared" si="26"/>
        <v>1.3865838669496895</v>
      </c>
      <c r="Q102" s="27">
        <f t="shared" si="27"/>
        <v>2.8389228565960858</v>
      </c>
    </row>
    <row r="103" spans="4:17" x14ac:dyDescent="0.25">
      <c r="D103" s="23">
        <f t="shared" si="30"/>
        <v>48000</v>
      </c>
      <c r="E103" s="24">
        <f t="shared" si="30"/>
        <v>3.6563603290020019</v>
      </c>
      <c r="F103" s="24">
        <f t="shared" si="30"/>
        <v>-4.6127815367857528</v>
      </c>
      <c r="G103" s="24">
        <f t="shared" si="30"/>
        <v>0.9572223381424817</v>
      </c>
      <c r="H103" s="24">
        <f t="shared" si="29"/>
        <v>3.5477853420139986</v>
      </c>
      <c r="I103" s="24">
        <f t="shared" si="29"/>
        <v>-4.6127815367857528</v>
      </c>
      <c r="J103" s="24">
        <f t="shared" si="29"/>
        <v>1.0657973251304851</v>
      </c>
      <c r="K103" s="25">
        <f t="shared" si="28"/>
        <v>150</v>
      </c>
      <c r="L103" s="26">
        <f t="shared" si="25"/>
        <v>1000</v>
      </c>
      <c r="M103" s="24">
        <f t="shared" si="31"/>
        <v>0.1308996938995747</v>
      </c>
      <c r="N103" s="24">
        <f t="shared" si="32"/>
        <v>7.6475556284100188E-3</v>
      </c>
      <c r="O103" s="24">
        <f t="shared" si="33"/>
        <v>3.9479526611188032E-3</v>
      </c>
      <c r="P103" s="24">
        <f t="shared" si="26"/>
        <v>1.3917952632413251</v>
      </c>
      <c r="Q103" s="27">
        <f t="shared" si="27"/>
        <v>2.8715070821559934</v>
      </c>
    </row>
    <row r="104" spans="4:17" x14ac:dyDescent="0.25">
      <c r="D104" s="23">
        <f t="shared" si="30"/>
        <v>48000</v>
      </c>
      <c r="E104" s="24">
        <f t="shared" si="30"/>
        <v>3.6563603290020019</v>
      </c>
      <c r="F104" s="24">
        <f t="shared" si="30"/>
        <v>-4.6127815367857528</v>
      </c>
      <c r="G104" s="24">
        <f t="shared" si="30"/>
        <v>0.9572223381424817</v>
      </c>
      <c r="H104" s="24">
        <f t="shared" si="29"/>
        <v>3.5477853420139986</v>
      </c>
      <c r="I104" s="24">
        <f t="shared" si="29"/>
        <v>-4.6127815367857528</v>
      </c>
      <c r="J104" s="24">
        <f t="shared" si="29"/>
        <v>1.0657973251304851</v>
      </c>
      <c r="K104" s="25">
        <f t="shared" si="28"/>
        <v>151</v>
      </c>
      <c r="L104" s="26">
        <f t="shared" si="25"/>
        <v>1047.1285480509</v>
      </c>
      <c r="M104" s="24">
        <f t="shared" si="31"/>
        <v>0.13706880641336891</v>
      </c>
      <c r="N104" s="24">
        <f t="shared" si="32"/>
        <v>8.3218493934106297E-3</v>
      </c>
      <c r="O104" s="24">
        <f t="shared" si="33"/>
        <v>4.2675527924291856E-3</v>
      </c>
      <c r="P104" s="24">
        <f t="shared" si="26"/>
        <v>1.3964341941191822</v>
      </c>
      <c r="Q104" s="27">
        <f t="shared" si="27"/>
        <v>2.9004094945565879</v>
      </c>
    </row>
    <row r="105" spans="4:17" x14ac:dyDescent="0.25">
      <c r="D105" s="23">
        <f t="shared" si="30"/>
        <v>48000</v>
      </c>
      <c r="E105" s="24">
        <f t="shared" si="30"/>
        <v>3.6563603290020019</v>
      </c>
      <c r="F105" s="24">
        <f t="shared" si="30"/>
        <v>-4.6127815367857528</v>
      </c>
      <c r="G105" s="24">
        <f t="shared" si="30"/>
        <v>0.9572223381424817</v>
      </c>
      <c r="H105" s="24">
        <f t="shared" si="29"/>
        <v>3.5477853420139986</v>
      </c>
      <c r="I105" s="24">
        <f t="shared" si="29"/>
        <v>-4.6127815367857528</v>
      </c>
      <c r="J105" s="24">
        <f t="shared" si="29"/>
        <v>1.0657973251304851</v>
      </c>
      <c r="K105" s="25">
        <f t="shared" si="28"/>
        <v>152</v>
      </c>
      <c r="L105" s="26">
        <f t="shared" si="25"/>
        <v>1096.4781961431863</v>
      </c>
      <c r="M105" s="24">
        <f t="shared" si="31"/>
        <v>0.14352866024270095</v>
      </c>
      <c r="N105" s="24">
        <f t="shared" si="32"/>
        <v>9.0639714322425791E-3</v>
      </c>
      <c r="O105" s="24">
        <f t="shared" si="33"/>
        <v>4.6212122954816248E-3</v>
      </c>
      <c r="P105" s="24">
        <f t="shared" si="26"/>
        <v>1.4004941656764363</v>
      </c>
      <c r="Q105" s="27">
        <f t="shared" si="27"/>
        <v>2.9256260786889596</v>
      </c>
    </row>
    <row r="106" spans="4:17" x14ac:dyDescent="0.25">
      <c r="D106" s="23">
        <f t="shared" si="30"/>
        <v>48000</v>
      </c>
      <c r="E106" s="24">
        <f t="shared" si="30"/>
        <v>3.6563603290020019</v>
      </c>
      <c r="F106" s="24">
        <f t="shared" si="30"/>
        <v>-4.6127815367857528</v>
      </c>
      <c r="G106" s="24">
        <f t="shared" si="30"/>
        <v>0.9572223381424817</v>
      </c>
      <c r="H106" s="24">
        <f t="shared" si="29"/>
        <v>3.5477853420139986</v>
      </c>
      <c r="I106" s="24">
        <f t="shared" si="29"/>
        <v>-4.6127815367857528</v>
      </c>
      <c r="J106" s="24">
        <f t="shared" si="29"/>
        <v>1.0657973251304851</v>
      </c>
      <c r="K106" s="25">
        <f t="shared" si="28"/>
        <v>153</v>
      </c>
      <c r="L106" s="26">
        <f t="shared" si="25"/>
        <v>1148.1536214968839</v>
      </c>
      <c r="M106" s="24">
        <f t="shared" si="31"/>
        <v>0.15029295760363026</v>
      </c>
      <c r="N106" s="24">
        <f t="shared" si="32"/>
        <v>9.8810234794711738E-3</v>
      </c>
      <c r="O106" s="24">
        <f t="shared" si="33"/>
        <v>5.0128658287380556E-3</v>
      </c>
      <c r="P106" s="24">
        <f t="shared" si="26"/>
        <v>1.4039703148173788</v>
      </c>
      <c r="Q106" s="27">
        <f t="shared" si="27"/>
        <v>2.9471585056292984</v>
      </c>
    </row>
    <row r="107" spans="4:17" x14ac:dyDescent="0.25">
      <c r="D107" s="23">
        <f t="shared" si="30"/>
        <v>48000</v>
      </c>
      <c r="E107" s="24">
        <f t="shared" si="30"/>
        <v>3.6563603290020019</v>
      </c>
      <c r="F107" s="24">
        <f t="shared" si="30"/>
        <v>-4.6127815367857528</v>
      </c>
      <c r="G107" s="24">
        <f t="shared" si="30"/>
        <v>0.9572223381424817</v>
      </c>
      <c r="H107" s="24">
        <f t="shared" si="29"/>
        <v>3.5477853420139986</v>
      </c>
      <c r="I107" s="24">
        <f t="shared" si="29"/>
        <v>-4.6127815367857528</v>
      </c>
      <c r="J107" s="24">
        <f t="shared" si="29"/>
        <v>1.0657973251304851</v>
      </c>
      <c r="K107" s="25">
        <f t="shared" si="28"/>
        <v>154</v>
      </c>
      <c r="L107" s="26">
        <f t="shared" si="25"/>
        <v>1202.2644346174138</v>
      </c>
      <c r="M107" s="24">
        <f t="shared" si="31"/>
        <v>0.15737604647776471</v>
      </c>
      <c r="N107" s="24">
        <f t="shared" si="32"/>
        <v>1.0780904229579225E-2</v>
      </c>
      <c r="O107" s="24">
        <f t="shared" si="33"/>
        <v>5.4469577144184989E-3</v>
      </c>
      <c r="P107" s="24">
        <f t="shared" si="26"/>
        <v>1.406859061339234</v>
      </c>
      <c r="Q107" s="27">
        <f t="shared" si="27"/>
        <v>2.9650118428171934</v>
      </c>
    </row>
    <row r="108" spans="4:17" x14ac:dyDescent="0.25">
      <c r="D108" s="23">
        <f t="shared" si="30"/>
        <v>48000</v>
      </c>
      <c r="E108" s="24">
        <f t="shared" si="30"/>
        <v>3.6563603290020019</v>
      </c>
      <c r="F108" s="24">
        <f t="shared" si="30"/>
        <v>-4.6127815367857528</v>
      </c>
      <c r="G108" s="24">
        <f t="shared" si="30"/>
        <v>0.9572223381424817</v>
      </c>
      <c r="H108" s="24">
        <f t="shared" si="29"/>
        <v>3.5477853420139986</v>
      </c>
      <c r="I108" s="24">
        <f t="shared" si="29"/>
        <v>-4.6127815367857528</v>
      </c>
      <c r="J108" s="24">
        <f t="shared" si="29"/>
        <v>1.0657973251304851</v>
      </c>
      <c r="K108" s="25">
        <f t="shared" si="28"/>
        <v>155</v>
      </c>
      <c r="L108" s="26">
        <f t="shared" si="25"/>
        <v>1258.925411794168</v>
      </c>
      <c r="M108" s="24">
        <f t="shared" si="31"/>
        <v>0.16479295104625263</v>
      </c>
      <c r="N108" s="24">
        <f t="shared" si="32"/>
        <v>1.1772408514465815E-2</v>
      </c>
      <c r="O108" s="24">
        <f t="shared" si="33"/>
        <v>5.9285170512346497E-3</v>
      </c>
      <c r="P108" s="24">
        <f t="shared" si="26"/>
        <v>1.4091577887191589</v>
      </c>
      <c r="Q108" s="27">
        <f t="shared" si="27"/>
        <v>2.9791925085078304</v>
      </c>
    </row>
    <row r="109" spans="4:17" x14ac:dyDescent="0.25">
      <c r="D109" s="23">
        <f t="shared" si="30"/>
        <v>48000</v>
      </c>
      <c r="E109" s="24">
        <f t="shared" si="30"/>
        <v>3.6563603290020019</v>
      </c>
      <c r="F109" s="24">
        <f t="shared" si="30"/>
        <v>-4.6127815367857528</v>
      </c>
      <c r="G109" s="24">
        <f t="shared" si="30"/>
        <v>0.9572223381424817</v>
      </c>
      <c r="H109" s="24">
        <f t="shared" si="29"/>
        <v>3.5477853420139986</v>
      </c>
      <c r="I109" s="24">
        <f t="shared" si="29"/>
        <v>-4.6127815367857528</v>
      </c>
      <c r="J109" s="24">
        <f t="shared" si="29"/>
        <v>1.0657973251304851</v>
      </c>
      <c r="K109" s="25">
        <f t="shared" si="28"/>
        <v>156</v>
      </c>
      <c r="L109" s="26">
        <f t="shared" si="25"/>
        <v>1318.2567385564089</v>
      </c>
      <c r="M109" s="24">
        <f t="shared" si="31"/>
        <v>0.17255940355808563</v>
      </c>
      <c r="N109" s="24">
        <f t="shared" si="32"/>
        <v>1.2865340454777718E-2</v>
      </c>
      <c r="O109" s="24">
        <f t="shared" si="33"/>
        <v>6.4632452055000122E-3</v>
      </c>
      <c r="P109" s="24">
        <f t="shared" si="26"/>
        <v>1.4108645630840226</v>
      </c>
      <c r="Q109" s="27">
        <f t="shared" si="27"/>
        <v>2.989706507144021</v>
      </c>
    </row>
    <row r="110" spans="4:17" x14ac:dyDescent="0.25">
      <c r="D110" s="23">
        <f t="shared" si="30"/>
        <v>48000</v>
      </c>
      <c r="E110" s="24">
        <f t="shared" si="30"/>
        <v>3.6563603290020019</v>
      </c>
      <c r="F110" s="24">
        <f t="shared" si="30"/>
        <v>-4.6127815367857528</v>
      </c>
      <c r="G110" s="24">
        <f t="shared" si="30"/>
        <v>0.9572223381424817</v>
      </c>
      <c r="H110" s="24">
        <f t="shared" si="29"/>
        <v>3.5477853420139986</v>
      </c>
      <c r="I110" s="24">
        <f t="shared" si="29"/>
        <v>-4.6127815367857528</v>
      </c>
      <c r="J110" s="24">
        <f t="shared" si="29"/>
        <v>1.0657973251304851</v>
      </c>
      <c r="K110" s="25">
        <f t="shared" si="28"/>
        <v>157</v>
      </c>
      <c r="L110" s="26">
        <f t="shared" si="25"/>
        <v>1380.3842646028863</v>
      </c>
      <c r="M110" s="24">
        <f t="shared" si="31"/>
        <v>0.18069187770030737</v>
      </c>
      <c r="N110" s="24">
        <f t="shared" si="32"/>
        <v>1.4070642791816579E-2</v>
      </c>
      <c r="O110" s="24">
        <f t="shared" si="33"/>
        <v>7.0576178763359643E-3</v>
      </c>
      <c r="P110" s="24">
        <f t="shared" si="26"/>
        <v>1.4119778980876805</v>
      </c>
      <c r="Q110" s="27">
        <f t="shared" si="27"/>
        <v>2.9965579737819201</v>
      </c>
    </row>
    <row r="111" spans="4:17" x14ac:dyDescent="0.25">
      <c r="D111" s="23">
        <f t="shared" si="30"/>
        <v>48000</v>
      </c>
      <c r="E111" s="24">
        <f t="shared" si="30"/>
        <v>3.6563603290020019</v>
      </c>
      <c r="F111" s="24">
        <f t="shared" si="30"/>
        <v>-4.6127815367857528</v>
      </c>
      <c r="G111" s="24">
        <f t="shared" si="30"/>
        <v>0.9572223381424817</v>
      </c>
      <c r="H111" s="24">
        <f t="shared" si="29"/>
        <v>3.5477853420139986</v>
      </c>
      <c r="I111" s="24">
        <f t="shared" si="29"/>
        <v>-4.6127815367857528</v>
      </c>
      <c r="J111" s="24">
        <f t="shared" si="29"/>
        <v>1.0657973251304851</v>
      </c>
      <c r="K111" s="25">
        <f t="shared" si="28"/>
        <v>158</v>
      </c>
      <c r="L111" s="26">
        <f t="shared" si="25"/>
        <v>1445.4397707459289</v>
      </c>
      <c r="M111" s="24">
        <f t="shared" si="31"/>
        <v>0.18920762354091353</v>
      </c>
      <c r="N111" s="24">
        <f t="shared" si="32"/>
        <v>1.5400544983044662E-2</v>
      </c>
      <c r="O111" s="24">
        <f t="shared" si="33"/>
        <v>7.7190043335646497E-3</v>
      </c>
      <c r="P111" s="24">
        <f t="shared" si="26"/>
        <v>1.4124965717558129</v>
      </c>
      <c r="Q111" s="27">
        <f t="shared" si="27"/>
        <v>2.9997480484937364</v>
      </c>
    </row>
    <row r="112" spans="4:17" x14ac:dyDescent="0.25">
      <c r="D112" s="23">
        <f t="shared" si="30"/>
        <v>48000</v>
      </c>
      <c r="E112" s="24">
        <f t="shared" si="30"/>
        <v>3.6563603290020019</v>
      </c>
      <c r="F112" s="24">
        <f t="shared" si="30"/>
        <v>-4.6127815367857528</v>
      </c>
      <c r="G112" s="24">
        <f t="shared" si="30"/>
        <v>0.9572223381424817</v>
      </c>
      <c r="H112" s="24">
        <f t="shared" si="29"/>
        <v>3.5477853420139986</v>
      </c>
      <c r="I112" s="24">
        <f t="shared" si="29"/>
        <v>-4.6127815367857528</v>
      </c>
      <c r="J112" s="24">
        <f t="shared" si="29"/>
        <v>1.0657973251304851</v>
      </c>
      <c r="K112" s="25">
        <f t="shared" si="28"/>
        <v>159</v>
      </c>
      <c r="L112" s="26">
        <f t="shared" si="25"/>
        <v>1513.5612484362093</v>
      </c>
      <c r="M112" s="24">
        <f t="shared" si="31"/>
        <v>0.19812470411855795</v>
      </c>
      <c r="N112" s="24">
        <f t="shared" si="32"/>
        <v>1.6868733086734866E-2</v>
      </c>
      <c r="O112" s="24">
        <f t="shared" si="33"/>
        <v>8.455806903737817E-3</v>
      </c>
      <c r="P112" s="24">
        <f t="shared" si="26"/>
        <v>1.4124194998049495</v>
      </c>
      <c r="Q112" s="27">
        <f t="shared" si="27"/>
        <v>2.9992740956805575</v>
      </c>
    </row>
    <row r="113" spans="4:17" x14ac:dyDescent="0.25">
      <c r="D113" s="23">
        <f t="shared" si="30"/>
        <v>48000</v>
      </c>
      <c r="E113" s="24">
        <f t="shared" si="30"/>
        <v>3.6563603290020019</v>
      </c>
      <c r="F113" s="24">
        <f t="shared" si="30"/>
        <v>-4.6127815367857528</v>
      </c>
      <c r="G113" s="24">
        <f t="shared" si="30"/>
        <v>0.9572223381424817</v>
      </c>
      <c r="H113" s="24">
        <f t="shared" si="29"/>
        <v>3.5477853420139986</v>
      </c>
      <c r="I113" s="24">
        <f t="shared" si="29"/>
        <v>-4.6127815367857528</v>
      </c>
      <c r="J113" s="24">
        <f t="shared" si="29"/>
        <v>1.0657973251304851</v>
      </c>
      <c r="K113" s="25">
        <f t="shared" si="28"/>
        <v>160</v>
      </c>
      <c r="L113" s="26">
        <f t="shared" si="25"/>
        <v>1584.8931924611156</v>
      </c>
      <c r="M113" s="24">
        <f t="shared" si="31"/>
        <v>0.20746203375667979</v>
      </c>
      <c r="N113" s="24">
        <f t="shared" si="32"/>
        <v>1.8490544981245693E-2</v>
      </c>
      <c r="O113" s="24">
        <f t="shared" si="33"/>
        <v>9.2776243434768979E-3</v>
      </c>
      <c r="P113" s="24">
        <f t="shared" si="26"/>
        <v>1.4117456685076679</v>
      </c>
      <c r="Q113" s="27">
        <f t="shared" si="27"/>
        <v>2.9951292783309253</v>
      </c>
    </row>
    <row r="114" spans="4:17" x14ac:dyDescent="0.25">
      <c r="D114" s="23">
        <f t="shared" si="30"/>
        <v>48000</v>
      </c>
      <c r="E114" s="24">
        <f t="shared" si="30"/>
        <v>3.6563603290020019</v>
      </c>
      <c r="F114" s="24">
        <f t="shared" si="30"/>
        <v>-4.6127815367857528</v>
      </c>
      <c r="G114" s="24">
        <f t="shared" si="30"/>
        <v>0.9572223381424817</v>
      </c>
      <c r="H114" s="24">
        <f t="shared" si="29"/>
        <v>3.5477853420139986</v>
      </c>
      <c r="I114" s="24">
        <f t="shared" si="29"/>
        <v>-4.6127815367857528</v>
      </c>
      <c r="J114" s="24">
        <f t="shared" si="29"/>
        <v>1.0657973251304851</v>
      </c>
      <c r="K114" s="25">
        <f t="shared" si="28"/>
        <v>161</v>
      </c>
      <c r="L114" s="26">
        <f t="shared" si="25"/>
        <v>1659.5869074375626</v>
      </c>
      <c r="M114" s="24">
        <f t="shared" si="31"/>
        <v>0.21723941818331877</v>
      </c>
      <c r="N114" s="24">
        <f t="shared" si="32"/>
        <v>2.0283195075242566E-2</v>
      </c>
      <c r="O114" s="24">
        <f t="shared" si="33"/>
        <v>1.0195443405334736E-2</v>
      </c>
      <c r="P114" s="24">
        <f t="shared" si="26"/>
        <v>1.4104741288257594</v>
      </c>
      <c r="Q114" s="27">
        <f t="shared" si="27"/>
        <v>2.9873024931136833</v>
      </c>
    </row>
    <row r="115" spans="4:17" x14ac:dyDescent="0.25">
      <c r="D115" s="23">
        <f t="shared" si="30"/>
        <v>48000</v>
      </c>
      <c r="E115" s="24">
        <f t="shared" si="30"/>
        <v>3.6563603290020019</v>
      </c>
      <c r="F115" s="24">
        <f t="shared" si="30"/>
        <v>-4.6127815367857528</v>
      </c>
      <c r="G115" s="24">
        <f t="shared" si="30"/>
        <v>0.9572223381424817</v>
      </c>
      <c r="H115" s="24">
        <f t="shared" si="29"/>
        <v>3.5477853420139986</v>
      </c>
      <c r="I115" s="24">
        <f t="shared" si="29"/>
        <v>-4.6127815367857528</v>
      </c>
      <c r="J115" s="24">
        <f t="shared" si="29"/>
        <v>1.0657973251304851</v>
      </c>
      <c r="K115" s="25">
        <f t="shared" si="28"/>
        <v>162</v>
      </c>
      <c r="L115" s="26">
        <f t="shared" si="25"/>
        <v>1737.8008287493772</v>
      </c>
      <c r="M115" s="24">
        <f t="shared" si="31"/>
        <v>0.22747759654172073</v>
      </c>
      <c r="N115" s="24">
        <f t="shared" si="32"/>
        <v>2.2266033381947548E-2</v>
      </c>
      <c r="O115" s="24">
        <f t="shared" si="33"/>
        <v>1.1221863687132183E-2</v>
      </c>
      <c r="P115" s="24">
        <f t="shared" si="26"/>
        <v>1.4086040522366672</v>
      </c>
      <c r="Q115" s="27">
        <f t="shared" si="27"/>
        <v>2.9757786685107805</v>
      </c>
    </row>
    <row r="116" spans="4:17" x14ac:dyDescent="0.25">
      <c r="D116" s="23">
        <f t="shared" si="30"/>
        <v>48000</v>
      </c>
      <c r="E116" s="24">
        <f t="shared" si="30"/>
        <v>3.6563603290020019</v>
      </c>
      <c r="F116" s="24">
        <f t="shared" si="30"/>
        <v>-4.6127815367857528</v>
      </c>
      <c r="G116" s="24">
        <f t="shared" si="30"/>
        <v>0.9572223381424817</v>
      </c>
      <c r="H116" s="24">
        <f t="shared" si="29"/>
        <v>3.5477853420139986</v>
      </c>
      <c r="I116" s="24">
        <f t="shared" si="29"/>
        <v>-4.6127815367857528</v>
      </c>
      <c r="J116" s="24">
        <f t="shared" si="29"/>
        <v>1.0657973251304851</v>
      </c>
      <c r="K116" s="25">
        <f t="shared" si="28"/>
        <v>163</v>
      </c>
      <c r="L116" s="26">
        <f t="shared" si="25"/>
        <v>1819.7008586099832</v>
      </c>
      <c r="M116" s="24">
        <f t="shared" si="31"/>
        <v>0.23819828538084009</v>
      </c>
      <c r="N116" s="24">
        <f t="shared" si="32"/>
        <v>2.4460844670829429E-2</v>
      </c>
      <c r="O116" s="24">
        <f t="shared" si="33"/>
        <v>1.237136178155096E-2</v>
      </c>
      <c r="P116" s="24">
        <f t="shared" si="26"/>
        <v>1.4061348473829589</v>
      </c>
      <c r="Q116" s="27">
        <f t="shared" si="27"/>
        <v>2.960539424574105</v>
      </c>
    </row>
    <row r="117" spans="4:17" x14ac:dyDescent="0.25">
      <c r="D117" s="23">
        <f t="shared" si="30"/>
        <v>48000</v>
      </c>
      <c r="E117" s="24">
        <f t="shared" si="30"/>
        <v>3.6563603290020019</v>
      </c>
      <c r="F117" s="24">
        <f t="shared" si="30"/>
        <v>-4.6127815367857528</v>
      </c>
      <c r="G117" s="24">
        <f t="shared" si="30"/>
        <v>0.9572223381424817</v>
      </c>
      <c r="H117" s="24">
        <f t="shared" si="29"/>
        <v>3.5477853420139986</v>
      </c>
      <c r="I117" s="24">
        <f t="shared" si="29"/>
        <v>-4.6127815367857528</v>
      </c>
      <c r="J117" s="24">
        <f t="shared" si="29"/>
        <v>1.0657973251304851</v>
      </c>
      <c r="K117" s="25">
        <f t="shared" si="28"/>
        <v>164</v>
      </c>
      <c r="L117" s="26">
        <f t="shared" si="25"/>
        <v>1905.4607179632485</v>
      </c>
      <c r="M117" s="24">
        <f t="shared" si="31"/>
        <v>0.24942422471905309</v>
      </c>
      <c r="N117" s="24">
        <f t="shared" si="32"/>
        <v>2.6892194393921209E-2</v>
      </c>
      <c r="O117" s="24">
        <f t="shared" si="33"/>
        <v>1.3660601831799513E-2</v>
      </c>
      <c r="P117" s="24">
        <f t="shared" si="26"/>
        <v>1.4030663353328738</v>
      </c>
      <c r="Q117" s="27">
        <f t="shared" si="27"/>
        <v>2.941564088963236</v>
      </c>
    </row>
    <row r="118" spans="4:17" x14ac:dyDescent="0.25">
      <c r="D118" s="23">
        <f t="shared" si="30"/>
        <v>48000</v>
      </c>
      <c r="E118" s="24">
        <f t="shared" si="30"/>
        <v>3.6563603290020019</v>
      </c>
      <c r="F118" s="24">
        <f t="shared" si="30"/>
        <v>-4.6127815367857528</v>
      </c>
      <c r="G118" s="24">
        <f t="shared" si="30"/>
        <v>0.9572223381424817</v>
      </c>
      <c r="H118" s="24">
        <f t="shared" si="29"/>
        <v>3.5477853420139986</v>
      </c>
      <c r="I118" s="24">
        <f t="shared" si="29"/>
        <v>-4.6127815367857528</v>
      </c>
      <c r="J118" s="24">
        <f t="shared" si="29"/>
        <v>1.0657973251304851</v>
      </c>
      <c r="K118" s="25">
        <f t="shared" si="28"/>
        <v>165</v>
      </c>
      <c r="L118" s="26">
        <f t="shared" si="25"/>
        <v>1995.2623149688804</v>
      </c>
      <c r="M118" s="24">
        <f t="shared" si="31"/>
        <v>0.26117922627878332</v>
      </c>
      <c r="N118" s="24">
        <f t="shared" si="32"/>
        <v>2.9587829233827523E-2</v>
      </c>
      <c r="O118" s="24">
        <f t="shared" si="33"/>
        <v>1.5108800877816853E-2</v>
      </c>
      <c r="P118" s="24">
        <f t="shared" si="26"/>
        <v>1.3993989798070146</v>
      </c>
      <c r="Q118" s="27">
        <f t="shared" si="27"/>
        <v>2.9188310593179834</v>
      </c>
    </row>
    <row r="119" spans="4:17" x14ac:dyDescent="0.25">
      <c r="D119" s="23">
        <f t="shared" si="30"/>
        <v>48000</v>
      </c>
      <c r="E119" s="24">
        <f t="shared" si="30"/>
        <v>3.6563603290020019</v>
      </c>
      <c r="F119" s="24">
        <f t="shared" si="30"/>
        <v>-4.6127815367857528</v>
      </c>
      <c r="G119" s="24">
        <f t="shared" si="30"/>
        <v>0.9572223381424817</v>
      </c>
      <c r="H119" s="24">
        <f t="shared" si="29"/>
        <v>3.5477853420139986</v>
      </c>
      <c r="I119" s="24">
        <f t="shared" si="29"/>
        <v>-4.6127815367857528</v>
      </c>
      <c r="J119" s="24">
        <f t="shared" si="29"/>
        <v>1.0657973251304851</v>
      </c>
      <c r="K119" s="25">
        <f t="shared" si="28"/>
        <v>166</v>
      </c>
      <c r="L119" s="26">
        <f t="shared" si="25"/>
        <v>2089.2961308540398</v>
      </c>
      <c r="M119" s="24">
        <f t="shared" si="31"/>
        <v>0.27348822399435962</v>
      </c>
      <c r="N119" s="24">
        <f t="shared" si="32"/>
        <v>3.257914146187868E-2</v>
      </c>
      <c r="O119" s="24">
        <f t="shared" si="33"/>
        <v>1.6738158875509668E-2</v>
      </c>
      <c r="P119" s="24">
        <f t="shared" si="26"/>
        <v>1.3951341671708086</v>
      </c>
      <c r="Q119" s="27">
        <f t="shared" si="27"/>
        <v>2.8923194964229415</v>
      </c>
    </row>
    <row r="120" spans="4:17" x14ac:dyDescent="0.25">
      <c r="D120" s="23">
        <f t="shared" si="30"/>
        <v>48000</v>
      </c>
      <c r="E120" s="24">
        <f t="shared" si="30"/>
        <v>3.6563603290020019</v>
      </c>
      <c r="F120" s="24">
        <f t="shared" si="30"/>
        <v>-4.6127815367857528</v>
      </c>
      <c r="G120" s="24">
        <f t="shared" si="30"/>
        <v>0.9572223381424817</v>
      </c>
      <c r="H120" s="24">
        <f t="shared" si="29"/>
        <v>3.5477853420139986</v>
      </c>
      <c r="I120" s="24">
        <f t="shared" si="29"/>
        <v>-4.6127815367857528</v>
      </c>
      <c r="J120" s="24">
        <f t="shared" si="29"/>
        <v>1.0657973251304851</v>
      </c>
      <c r="K120" s="25">
        <f t="shared" si="28"/>
        <v>167</v>
      </c>
      <c r="L120" s="26">
        <f t="shared" si="25"/>
        <v>2187.7616239495528</v>
      </c>
      <c r="M120" s="24">
        <f t="shared" si="31"/>
        <v>0.28637732690023293</v>
      </c>
      <c r="N120" s="24">
        <f t="shared" si="32"/>
        <v>3.5901707855925724E-2</v>
      </c>
      <c r="O120" s="24">
        <f t="shared" si="33"/>
        <v>1.8574365022063333E-2</v>
      </c>
      <c r="P120" s="24">
        <f t="shared" si="26"/>
        <v>1.3902745293051697</v>
      </c>
      <c r="Q120" s="27">
        <f t="shared" si="27"/>
        <v>2.8620113258027398</v>
      </c>
    </row>
    <row r="121" spans="4:17" x14ac:dyDescent="0.25">
      <c r="D121" s="23">
        <f t="shared" si="30"/>
        <v>48000</v>
      </c>
      <c r="E121" s="24">
        <f t="shared" si="30"/>
        <v>3.6563603290020019</v>
      </c>
      <c r="F121" s="24">
        <f t="shared" si="30"/>
        <v>-4.6127815367857528</v>
      </c>
      <c r="G121" s="24">
        <f t="shared" si="30"/>
        <v>0.9572223381424817</v>
      </c>
      <c r="H121" s="24">
        <f t="shared" si="29"/>
        <v>3.5477853420139986</v>
      </c>
      <c r="I121" s="24">
        <f t="shared" si="29"/>
        <v>-4.6127815367857528</v>
      </c>
      <c r="J121" s="24">
        <f t="shared" si="29"/>
        <v>1.0657973251304851</v>
      </c>
      <c r="K121" s="25">
        <f t="shared" si="28"/>
        <v>168</v>
      </c>
      <c r="L121" s="26">
        <f t="shared" si="25"/>
        <v>2290.8676527677749</v>
      </c>
      <c r="M121" s="24">
        <f t="shared" si="31"/>
        <v>0.29987387451173897</v>
      </c>
      <c r="N121" s="24">
        <f t="shared" si="32"/>
        <v>3.9595915739034759E-2</v>
      </c>
      <c r="O121" s="24">
        <f t="shared" si="33"/>
        <v>2.0647194060206875E-2</v>
      </c>
      <c r="P121" s="24">
        <f t="shared" si="26"/>
        <v>1.3848243006598773</v>
      </c>
      <c r="Q121" s="27">
        <f t="shared" si="27"/>
        <v>2.827893517189239</v>
      </c>
    </row>
    <row r="122" spans="4:17" x14ac:dyDescent="0.25">
      <c r="D122" s="23">
        <f t="shared" si="30"/>
        <v>48000</v>
      </c>
      <c r="E122" s="24">
        <f t="shared" si="30"/>
        <v>3.6563603290020019</v>
      </c>
      <c r="F122" s="24">
        <f t="shared" si="30"/>
        <v>-4.6127815367857528</v>
      </c>
      <c r="G122" s="24">
        <f t="shared" si="30"/>
        <v>0.9572223381424817</v>
      </c>
      <c r="H122" s="24">
        <f t="shared" si="29"/>
        <v>3.5477853420139986</v>
      </c>
      <c r="I122" s="24">
        <f t="shared" si="29"/>
        <v>-4.6127815367857528</v>
      </c>
      <c r="J122" s="24">
        <f t="shared" si="29"/>
        <v>1.0657973251304851</v>
      </c>
      <c r="K122" s="25">
        <f t="shared" si="28"/>
        <v>169</v>
      </c>
      <c r="L122" s="26">
        <f t="shared" si="25"/>
        <v>2398.8329190194918</v>
      </c>
      <c r="M122" s="24">
        <f t="shared" si="31"/>
        <v>0.31400649481587478</v>
      </c>
      <c r="N122" s="24">
        <f t="shared" si="32"/>
        <v>4.3707690795983023E-2</v>
      </c>
      <c r="O122" s="24">
        <f t="shared" si="33"/>
        <v>2.2991208603064917E-2</v>
      </c>
      <c r="P122" s="24">
        <f t="shared" si="26"/>
        <v>1.3787896989141262</v>
      </c>
      <c r="Q122" s="27">
        <f t="shared" si="27"/>
        <v>2.789960601746567</v>
      </c>
    </row>
    <row r="123" spans="4:17" x14ac:dyDescent="0.25">
      <c r="D123" s="23">
        <f t="shared" si="30"/>
        <v>48000</v>
      </c>
      <c r="E123" s="24">
        <f t="shared" si="30"/>
        <v>3.6563603290020019</v>
      </c>
      <c r="F123" s="24">
        <f t="shared" si="30"/>
        <v>-4.6127815367857528</v>
      </c>
      <c r="G123" s="24">
        <f t="shared" si="30"/>
        <v>0.9572223381424817</v>
      </c>
      <c r="H123" s="24">
        <f t="shared" si="29"/>
        <v>3.5477853420139986</v>
      </c>
      <c r="I123" s="24">
        <f t="shared" si="29"/>
        <v>-4.6127815367857528</v>
      </c>
      <c r="J123" s="24">
        <f t="shared" si="29"/>
        <v>1.0657973251304851</v>
      </c>
      <c r="K123" s="25">
        <f t="shared" si="28"/>
        <v>170</v>
      </c>
      <c r="L123" s="26">
        <f t="shared" si="25"/>
        <v>2511.8864315095811</v>
      </c>
      <c r="M123" s="24">
        <f t="shared" si="31"/>
        <v>0.32880516499509921</v>
      </c>
      <c r="N123" s="24">
        <f t="shared" si="32"/>
        <v>4.8289343739270962E-2</v>
      </c>
      <c r="O123" s="24">
        <f t="shared" si="33"/>
        <v>2.5646586261395155E-2</v>
      </c>
      <c r="P123" s="24">
        <f t="shared" si="26"/>
        <v>1.3721793167905791</v>
      </c>
      <c r="Q123" s="27">
        <f t="shared" si="27"/>
        <v>2.7482173761608846</v>
      </c>
    </row>
    <row r="124" spans="4:17" x14ac:dyDescent="0.25">
      <c r="D124" s="23">
        <f t="shared" si="30"/>
        <v>48000</v>
      </c>
      <c r="E124" s="24">
        <f t="shared" si="30"/>
        <v>3.6563603290020019</v>
      </c>
      <c r="F124" s="24">
        <f t="shared" si="30"/>
        <v>-4.6127815367857528</v>
      </c>
      <c r="G124" s="24">
        <f t="shared" si="30"/>
        <v>0.9572223381424817</v>
      </c>
      <c r="H124" s="24">
        <f t="shared" si="29"/>
        <v>3.5477853420139986</v>
      </c>
      <c r="I124" s="24">
        <f t="shared" si="29"/>
        <v>-4.6127815367857528</v>
      </c>
      <c r="J124" s="24">
        <f t="shared" si="29"/>
        <v>1.0657973251304851</v>
      </c>
      <c r="K124" s="25">
        <f t="shared" si="28"/>
        <v>171</v>
      </c>
      <c r="L124" s="26">
        <f t="shared" si="25"/>
        <v>2630.2679918953822</v>
      </c>
      <c r="M124" s="24">
        <f t="shared" si="31"/>
        <v>0.34430127501295454</v>
      </c>
      <c r="N124" s="24">
        <f t="shared" si="32"/>
        <v>5.340055566587798E-2</v>
      </c>
      <c r="O124" s="24">
        <f t="shared" si="33"/>
        <v>2.8660093510079365E-2</v>
      </c>
      <c r="P124" s="24">
        <f t="shared" si="26"/>
        <v>1.3650045108091284</v>
      </c>
      <c r="Q124" s="27">
        <f t="shared" si="27"/>
        <v>2.7026817310706832</v>
      </c>
    </row>
    <row r="125" spans="4:17" x14ac:dyDescent="0.25">
      <c r="D125" s="23">
        <f t="shared" si="30"/>
        <v>48000</v>
      </c>
      <c r="E125" s="24">
        <f t="shared" si="30"/>
        <v>3.6563603290020019</v>
      </c>
      <c r="F125" s="24">
        <f t="shared" si="30"/>
        <v>-4.6127815367857528</v>
      </c>
      <c r="G125" s="24">
        <f t="shared" si="30"/>
        <v>0.9572223381424817</v>
      </c>
      <c r="H125" s="24">
        <f t="shared" si="29"/>
        <v>3.5477853420139986</v>
      </c>
      <c r="I125" s="24">
        <f t="shared" si="29"/>
        <v>-4.6127815367857528</v>
      </c>
      <c r="J125" s="24">
        <f t="shared" si="29"/>
        <v>1.0657973251304851</v>
      </c>
      <c r="K125" s="25">
        <f t="shared" si="28"/>
        <v>172</v>
      </c>
      <c r="L125" s="26">
        <f t="shared" si="25"/>
        <v>2754.228703338169</v>
      </c>
      <c r="M125" s="24">
        <f t="shared" si="31"/>
        <v>0.36052769419638891</v>
      </c>
      <c r="N125" s="24">
        <f t="shared" si="32"/>
        <v>5.910952510518741E-2</v>
      </c>
      <c r="O125" s="24">
        <f t="shared" si="33"/>
        <v>3.2086231844349555E-2</v>
      </c>
      <c r="P125" s="24">
        <f t="shared" si="26"/>
        <v>1.3572797712603524</v>
      </c>
      <c r="Q125" s="27">
        <f t="shared" si="27"/>
        <v>2.6533875293362712</v>
      </c>
    </row>
    <row r="126" spans="4:17" x14ac:dyDescent="0.25">
      <c r="D126" s="23">
        <f t="shared" si="30"/>
        <v>48000</v>
      </c>
      <c r="E126" s="24">
        <f t="shared" si="30"/>
        <v>3.6563603290020019</v>
      </c>
      <c r="F126" s="24">
        <f t="shared" si="30"/>
        <v>-4.6127815367857528</v>
      </c>
      <c r="G126" s="24">
        <f t="shared" si="30"/>
        <v>0.9572223381424817</v>
      </c>
      <c r="H126" s="24">
        <f t="shared" si="29"/>
        <v>3.5477853420139986</v>
      </c>
      <c r="I126" s="24">
        <f t="shared" si="29"/>
        <v>-4.6127815367857528</v>
      </c>
      <c r="J126" s="24">
        <f t="shared" si="29"/>
        <v>1.0657973251304851</v>
      </c>
      <c r="K126" s="25">
        <f t="shared" si="28"/>
        <v>173</v>
      </c>
      <c r="L126" s="26">
        <f t="shared" si="25"/>
        <v>2884.0315031266077</v>
      </c>
      <c r="M126" s="24">
        <f t="shared" si="31"/>
        <v>0.37751884095600335</v>
      </c>
      <c r="N126" s="24">
        <f t="shared" si="32"/>
        <v>6.549430333829076E-2</v>
      </c>
      <c r="O126" s="24">
        <f t="shared" si="33"/>
        <v>3.5988585888432012E-2</v>
      </c>
      <c r="P126" s="24">
        <f t="shared" si="26"/>
        <v>1.3490230565937591</v>
      </c>
      <c r="Q126" s="27">
        <f t="shared" si="27"/>
        <v>2.6003874480840423</v>
      </c>
    </row>
    <row r="127" spans="4:17" x14ac:dyDescent="0.25">
      <c r="D127" s="23">
        <f t="shared" si="30"/>
        <v>48000</v>
      </c>
      <c r="E127" s="24">
        <f t="shared" si="30"/>
        <v>3.6563603290020019</v>
      </c>
      <c r="F127" s="24">
        <f t="shared" si="30"/>
        <v>-4.6127815367857528</v>
      </c>
      <c r="G127" s="24">
        <f t="shared" si="30"/>
        <v>0.9572223381424817</v>
      </c>
      <c r="H127" s="24">
        <f t="shared" si="29"/>
        <v>3.5477853420139986</v>
      </c>
      <c r="I127" s="24">
        <f t="shared" si="29"/>
        <v>-4.6127815367857528</v>
      </c>
      <c r="J127" s="24">
        <f t="shared" si="29"/>
        <v>1.0657973251304851</v>
      </c>
      <c r="K127" s="25">
        <f t="shared" si="28"/>
        <v>174</v>
      </c>
      <c r="L127" s="26">
        <f t="shared" si="25"/>
        <v>3019.9517204020176</v>
      </c>
      <c r="M127" s="24">
        <f t="shared" si="31"/>
        <v>0.39531075579211816</v>
      </c>
      <c r="N127" s="24">
        <f t="shared" si="32"/>
        <v>7.2644348593364327E-2</v>
      </c>
      <c r="O127" s="24">
        <f t="shared" si="33"/>
        <v>4.0441407763645576E-2</v>
      </c>
      <c r="P127" s="24">
        <f t="shared" si="26"/>
        <v>1.3402560749195565</v>
      </c>
      <c r="Q127" s="27">
        <f t="shared" si="27"/>
        <v>2.5437556881847079</v>
      </c>
    </row>
    <row r="128" spans="4:17" x14ac:dyDescent="0.25">
      <c r="D128" s="23">
        <f t="shared" si="30"/>
        <v>48000</v>
      </c>
      <c r="E128" s="24">
        <f t="shared" si="30"/>
        <v>3.6563603290020019</v>
      </c>
      <c r="F128" s="24">
        <f t="shared" si="30"/>
        <v>-4.6127815367857528</v>
      </c>
      <c r="G128" s="24">
        <f t="shared" si="30"/>
        <v>0.9572223381424817</v>
      </c>
      <c r="H128" s="24">
        <f t="shared" si="29"/>
        <v>3.5477853420139986</v>
      </c>
      <c r="I128" s="24">
        <f t="shared" si="29"/>
        <v>-4.6127815367857528</v>
      </c>
      <c r="J128" s="24">
        <f t="shared" si="29"/>
        <v>1.0657973251304851</v>
      </c>
      <c r="K128" s="25">
        <f t="shared" si="28"/>
        <v>175</v>
      </c>
      <c r="L128" s="26">
        <f t="shared" si="25"/>
        <v>3162.2776601683804</v>
      </c>
      <c r="M128" s="24">
        <f t="shared" si="31"/>
        <v>0.41394117774150435</v>
      </c>
      <c r="N128" s="24">
        <f t="shared" si="32"/>
        <v>8.0662334202077579E-2</v>
      </c>
      <c r="O128" s="24">
        <f t="shared" si="33"/>
        <v>4.5531477219865502E-2</v>
      </c>
      <c r="P128" s="24">
        <f t="shared" si="26"/>
        <v>1.3310044955817721</v>
      </c>
      <c r="Q128" s="27">
        <f t="shared" si="27"/>
        <v>2.4835904468798189</v>
      </c>
    </row>
    <row r="129" spans="4:17" x14ac:dyDescent="0.25">
      <c r="D129" s="23">
        <f t="shared" si="30"/>
        <v>48000</v>
      </c>
      <c r="E129" s="24">
        <f t="shared" si="30"/>
        <v>3.6563603290020019</v>
      </c>
      <c r="F129" s="24">
        <f t="shared" si="30"/>
        <v>-4.6127815367857528</v>
      </c>
      <c r="G129" s="24">
        <f t="shared" si="30"/>
        <v>0.9572223381424817</v>
      </c>
      <c r="H129" s="24">
        <f t="shared" si="29"/>
        <v>3.5477853420139986</v>
      </c>
      <c r="I129" s="24">
        <f t="shared" si="29"/>
        <v>-4.6127815367857528</v>
      </c>
      <c r="J129" s="24">
        <f t="shared" si="29"/>
        <v>1.0657973251304851</v>
      </c>
      <c r="K129" s="25">
        <f t="shared" si="28"/>
        <v>176</v>
      </c>
      <c r="L129" s="26">
        <f t="shared" si="25"/>
        <v>3311.3112148259115</v>
      </c>
      <c r="M129" s="24">
        <f t="shared" si="31"/>
        <v>0.43344962442694068</v>
      </c>
      <c r="N129" s="24">
        <f t="shared" si="32"/>
        <v>8.9666250729785624E-2</v>
      </c>
      <c r="O129" s="24">
        <f t="shared" si="33"/>
        <v>5.1360282783922684E-2</v>
      </c>
      <c r="P129" s="24">
        <f t="shared" si="26"/>
        <v>1.3212980749079857</v>
      </c>
      <c r="Q129" s="27">
        <f t="shared" si="27"/>
        <v>2.4200160447190471</v>
      </c>
    </row>
    <row r="130" spans="4:17" x14ac:dyDescent="0.25">
      <c r="D130" s="23">
        <f t="shared" si="30"/>
        <v>48000</v>
      </c>
      <c r="E130" s="24">
        <f t="shared" si="30"/>
        <v>3.6563603290020019</v>
      </c>
      <c r="F130" s="24">
        <f t="shared" si="30"/>
        <v>-4.6127815367857528</v>
      </c>
      <c r="G130" s="24">
        <f t="shared" si="30"/>
        <v>0.9572223381424817</v>
      </c>
      <c r="H130" s="24">
        <f t="shared" si="29"/>
        <v>3.5477853420139986</v>
      </c>
      <c r="I130" s="24">
        <f t="shared" si="29"/>
        <v>-4.6127815367857528</v>
      </c>
      <c r="J130" s="24">
        <f t="shared" si="29"/>
        <v>1.0657973251304851</v>
      </c>
      <c r="K130" s="25">
        <f t="shared" si="28"/>
        <v>177</v>
      </c>
      <c r="L130" s="26">
        <f t="shared" si="25"/>
        <v>3467.3685045253224</v>
      </c>
      <c r="M130" s="24">
        <f t="shared" si="31"/>
        <v>0.45387747587939081</v>
      </c>
      <c r="N130" s="24">
        <f t="shared" si="32"/>
        <v>9.9791847429089531E-2</v>
      </c>
      <c r="O130" s="24">
        <f t="shared" si="33"/>
        <v>5.8046575449350435E-2</v>
      </c>
      <c r="P130" s="24">
        <f t="shared" si="26"/>
        <v>1.3111706823647036</v>
      </c>
      <c r="Q130" s="27">
        <f t="shared" si="27"/>
        <v>2.3531845978629602</v>
      </c>
    </row>
    <row r="131" spans="4:17" x14ac:dyDescent="0.25">
      <c r="D131" s="23">
        <f t="shared" si="30"/>
        <v>48000</v>
      </c>
      <c r="E131" s="24">
        <f t="shared" si="30"/>
        <v>3.6563603290020019</v>
      </c>
      <c r="F131" s="24">
        <f t="shared" si="30"/>
        <v>-4.6127815367857528</v>
      </c>
      <c r="G131" s="24">
        <f t="shared" si="30"/>
        <v>0.9572223381424817</v>
      </c>
      <c r="H131" s="24">
        <f t="shared" si="29"/>
        <v>3.5477853420139986</v>
      </c>
      <c r="I131" s="24">
        <f t="shared" si="29"/>
        <v>-4.6127815367857528</v>
      </c>
      <c r="J131" s="24">
        <f t="shared" si="29"/>
        <v>1.0657973251304851</v>
      </c>
      <c r="K131" s="25">
        <f t="shared" si="28"/>
        <v>178</v>
      </c>
      <c r="L131" s="26">
        <f t="shared" si="25"/>
        <v>3630.7805477010188</v>
      </c>
      <c r="M131" s="24">
        <f t="shared" ref="M131:M162" si="34" xml:space="preserve"> 2*PI()*L131/D131</f>
        <v>0.4752680623105936</v>
      </c>
      <c r="N131" s="24">
        <f t="shared" ref="N131:N162" si="35">E131+F131*COS(M131)+G131*COS(2*M131)</f>
        <v>0.11119546403089819</v>
      </c>
      <c r="O131" s="24">
        <f t="shared" ref="O131:O162" si="36">H131+I131*COS(M131) + J131*COS(2*M131)</f>
        <v>6.5729353146516734E-2</v>
      </c>
      <c r="P131" s="24">
        <f t="shared" si="26"/>
        <v>1.3006602164633834</v>
      </c>
      <c r="Q131" s="27">
        <f t="shared" si="27"/>
        <v>2.2832771320257503</v>
      </c>
    </row>
    <row r="132" spans="4:17" x14ac:dyDescent="0.25">
      <c r="D132" s="23">
        <f t="shared" si="30"/>
        <v>48000</v>
      </c>
      <c r="E132" s="24">
        <f t="shared" si="30"/>
        <v>3.6563603290020019</v>
      </c>
      <c r="F132" s="24">
        <f t="shared" si="30"/>
        <v>-4.6127815367857528</v>
      </c>
      <c r="G132" s="24">
        <f t="shared" si="30"/>
        <v>0.9572223381424817</v>
      </c>
      <c r="H132" s="24">
        <f t="shared" si="29"/>
        <v>3.5477853420139986</v>
      </c>
      <c r="I132" s="24">
        <f t="shared" si="29"/>
        <v>-4.6127815367857528</v>
      </c>
      <c r="J132" s="24">
        <f t="shared" si="29"/>
        <v>1.0657973251304851</v>
      </c>
      <c r="K132" s="25">
        <f t="shared" si="28"/>
        <v>179</v>
      </c>
      <c r="L132" s="26">
        <f t="shared" ref="L132:L170" si="37">10 ^ (K132/50)</f>
        <v>3801.8939632056172</v>
      </c>
      <c r="M132" s="24">
        <f t="shared" si="34"/>
        <v>0.49766675602225624</v>
      </c>
      <c r="N132" s="24">
        <f t="shared" si="35"/>
        <v>0.12405730973681395</v>
      </c>
      <c r="O132" s="24">
        <f t="shared" si="36"/>
        <v>7.4571341247293255E-2</v>
      </c>
      <c r="P132" s="24">
        <f t="shared" ref="P132:P170" si="38">SQRT(N132/O132)</f>
        <v>1.289808403803248</v>
      </c>
      <c r="Q132" s="27">
        <f t="shared" ref="Q132:Q170" si="39">20*LOG(P132,10)</f>
        <v>2.2105040455058775</v>
      </c>
    </row>
    <row r="133" spans="4:17" x14ac:dyDescent="0.25">
      <c r="D133" s="23">
        <f t="shared" si="30"/>
        <v>48000</v>
      </c>
      <c r="E133" s="24">
        <f t="shared" si="30"/>
        <v>3.6563603290020019</v>
      </c>
      <c r="F133" s="24">
        <f t="shared" si="30"/>
        <v>-4.6127815367857528</v>
      </c>
      <c r="G133" s="24">
        <f t="shared" si="30"/>
        <v>0.9572223381424817</v>
      </c>
      <c r="H133" s="24">
        <f t="shared" si="29"/>
        <v>3.5477853420139986</v>
      </c>
      <c r="I133" s="24">
        <f t="shared" si="29"/>
        <v>-4.6127815367857528</v>
      </c>
      <c r="J133" s="24">
        <f t="shared" si="29"/>
        <v>1.0657973251304851</v>
      </c>
      <c r="K133" s="25">
        <f t="shared" si="28"/>
        <v>180</v>
      </c>
      <c r="L133" s="26">
        <f t="shared" si="37"/>
        <v>3981.0717055349769</v>
      </c>
      <c r="M133" s="24">
        <f t="shared" si="34"/>
        <v>0.52112106764678634</v>
      </c>
      <c r="N133" s="24">
        <f t="shared" si="35"/>
        <v>0.13858525208443834</v>
      </c>
      <c r="O133" s="24">
        <f t="shared" si="36"/>
        <v>8.4763041439172016E-2</v>
      </c>
      <c r="P133" s="24">
        <f t="shared" si="38"/>
        <v>1.2786604794442353</v>
      </c>
      <c r="Q133" s="27">
        <f t="shared" si="39"/>
        <v>2.1351048461257562</v>
      </c>
    </row>
    <row r="134" spans="4:17" x14ac:dyDescent="0.25">
      <c r="D134" s="23">
        <f t="shared" si="30"/>
        <v>48000</v>
      </c>
      <c r="E134" s="24">
        <f t="shared" si="30"/>
        <v>3.6563603290020019</v>
      </c>
      <c r="F134" s="24">
        <f t="shared" si="30"/>
        <v>-4.6127815367857528</v>
      </c>
      <c r="G134" s="24">
        <f t="shared" si="30"/>
        <v>0.9572223381424817</v>
      </c>
      <c r="H134" s="24">
        <f t="shared" si="29"/>
        <v>3.5477853420139986</v>
      </c>
      <c r="I134" s="24">
        <f t="shared" si="29"/>
        <v>-4.6127815367857528</v>
      </c>
      <c r="J134" s="24">
        <f t="shared" si="29"/>
        <v>1.0657973251304851</v>
      </c>
      <c r="K134" s="25">
        <f t="shared" si="28"/>
        <v>181</v>
      </c>
      <c r="L134" s="26">
        <f t="shared" si="37"/>
        <v>4168.6938347033583</v>
      </c>
      <c r="M134" s="24">
        <f t="shared" si="34"/>
        <v>0.54568074692371393</v>
      </c>
      <c r="N134" s="24">
        <f t="shared" si="35"/>
        <v>0.15501918378092894</v>
      </c>
      <c r="O134" s="24">
        <f t="shared" si="36"/>
        <v>9.6527428090025624E-2</v>
      </c>
      <c r="P134" s="24">
        <f t="shared" si="38"/>
        <v>1.2672647521285532</v>
      </c>
      <c r="Q134" s="27">
        <f t="shared" si="39"/>
        <v>2.0573471102502587</v>
      </c>
    </row>
    <row r="135" spans="4:17" x14ac:dyDescent="0.25">
      <c r="D135" s="23">
        <f t="shared" si="30"/>
        <v>48000</v>
      </c>
      <c r="E135" s="24">
        <f t="shared" si="30"/>
        <v>3.6563603290020019</v>
      </c>
      <c r="F135" s="24">
        <f t="shared" si="30"/>
        <v>-4.6127815367857528</v>
      </c>
      <c r="G135" s="24">
        <f t="shared" si="30"/>
        <v>0.9572223381424817</v>
      </c>
      <c r="H135" s="24">
        <f t="shared" si="29"/>
        <v>3.5477853420139986</v>
      </c>
      <c r="I135" s="24">
        <f t="shared" si="29"/>
        <v>-4.6127815367857528</v>
      </c>
      <c r="J135" s="24">
        <f t="shared" si="29"/>
        <v>1.0657973251304851</v>
      </c>
      <c r="K135" s="25">
        <f t="shared" ref="K135:K170" si="40">K134+1</f>
        <v>182</v>
      </c>
      <c r="L135" s="26">
        <f t="shared" si="37"/>
        <v>4365.1583224016631</v>
      </c>
      <c r="M135" s="24">
        <f t="shared" si="34"/>
        <v>0.5713978882255587</v>
      </c>
      <c r="N135" s="24">
        <f t="shared" si="35"/>
        <v>0.17363604014362144</v>
      </c>
      <c r="O135" s="24">
        <f t="shared" si="36"/>
        <v>0.11012537718794635</v>
      </c>
      <c r="P135" s="24">
        <f t="shared" si="38"/>
        <v>1.2556720633892664</v>
      </c>
      <c r="Q135" s="27">
        <f t="shared" si="39"/>
        <v>1.9775246406273805</v>
      </c>
    </row>
    <row r="136" spans="4:17" x14ac:dyDescent="0.25">
      <c r="D136" s="23">
        <f t="shared" si="30"/>
        <v>48000</v>
      </c>
      <c r="E136" s="24">
        <f t="shared" si="30"/>
        <v>3.6563603290020019</v>
      </c>
      <c r="F136" s="24">
        <f t="shared" si="30"/>
        <v>-4.6127815367857528</v>
      </c>
      <c r="G136" s="24">
        <f t="shared" si="30"/>
        <v>0.9572223381424817</v>
      </c>
      <c r="H136" s="24">
        <f t="shared" si="29"/>
        <v>3.5477853420139986</v>
      </c>
      <c r="I136" s="24">
        <f t="shared" si="29"/>
        <v>-4.6127815367857528</v>
      </c>
      <c r="J136" s="24">
        <f t="shared" si="29"/>
        <v>1.0657973251304851</v>
      </c>
      <c r="K136" s="25">
        <f t="shared" si="40"/>
        <v>183</v>
      </c>
      <c r="L136" s="26">
        <f t="shared" si="37"/>
        <v>4570.8818961487532</v>
      </c>
      <c r="M136" s="24">
        <f t="shared" si="34"/>
        <v>0.59832704105697943</v>
      </c>
      <c r="N136" s="24">
        <f t="shared" si="35"/>
        <v>0.19475554274914314</v>
      </c>
      <c r="O136" s="24">
        <f t="shared" si="36"/>
        <v>0.12586191732805307</v>
      </c>
      <c r="P136" s="24">
        <f t="shared" si="38"/>
        <v>1.2439351549284772</v>
      </c>
      <c r="Q136" s="27">
        <f t="shared" si="39"/>
        <v>1.8959548323250544</v>
      </c>
    </row>
    <row r="137" spans="4:17" x14ac:dyDescent="0.25">
      <c r="D137" s="23">
        <f t="shared" si="30"/>
        <v>48000</v>
      </c>
      <c r="E137" s="24">
        <f t="shared" si="30"/>
        <v>3.6563603290020019</v>
      </c>
      <c r="F137" s="24">
        <f t="shared" si="30"/>
        <v>-4.6127815367857528</v>
      </c>
      <c r="G137" s="24">
        <f t="shared" si="30"/>
        <v>0.9572223381424817</v>
      </c>
      <c r="H137" s="24">
        <f t="shared" si="29"/>
        <v>3.5477853420139986</v>
      </c>
      <c r="I137" s="24">
        <f t="shared" si="29"/>
        <v>-4.6127815367857528</v>
      </c>
      <c r="J137" s="24">
        <f t="shared" si="29"/>
        <v>1.0657973251304851</v>
      </c>
      <c r="K137" s="25">
        <f t="shared" si="40"/>
        <v>184</v>
      </c>
      <c r="L137" s="26">
        <f t="shared" si="37"/>
        <v>4786.3009232263848</v>
      </c>
      <c r="M137" s="24">
        <f t="shared" si="34"/>
        <v>0.62652532576158559</v>
      </c>
      <c r="N137" s="24">
        <f t="shared" si="35"/>
        <v>0.2187467453076507</v>
      </c>
      <c r="O137" s="24">
        <f t="shared" si="36"/>
        <v>0.14409339398454368</v>
      </c>
      <c r="P137" s="24">
        <f t="shared" si="38"/>
        <v>1.2321079634290539</v>
      </c>
      <c r="Q137" s="27">
        <f t="shared" si="39"/>
        <v>1.8129752907750973</v>
      </c>
    </row>
    <row r="138" spans="4:17" x14ac:dyDescent="0.25">
      <c r="D138" s="23">
        <f t="shared" si="30"/>
        <v>48000</v>
      </c>
      <c r="E138" s="24">
        <f t="shared" si="30"/>
        <v>3.6563603290020019</v>
      </c>
      <c r="F138" s="24">
        <f t="shared" si="30"/>
        <v>-4.6127815367857528</v>
      </c>
      <c r="G138" s="24">
        <f t="shared" si="30"/>
        <v>0.9572223381424817</v>
      </c>
      <c r="H138" s="24">
        <f t="shared" si="29"/>
        <v>3.5477853420139986</v>
      </c>
      <c r="I138" s="24">
        <f t="shared" si="29"/>
        <v>-4.6127815367857528</v>
      </c>
      <c r="J138" s="24">
        <f t="shared" si="29"/>
        <v>1.0657973251304851</v>
      </c>
      <c r="K138" s="25">
        <f t="shared" si="40"/>
        <v>185</v>
      </c>
      <c r="L138" s="26">
        <f t="shared" si="37"/>
        <v>5011.8723362727324</v>
      </c>
      <c r="M138" s="24">
        <f t="shared" si="34"/>
        <v>0.65605255468184709</v>
      </c>
      <c r="N138" s="24">
        <f t="shared" si="35"/>
        <v>0.24603545433641269</v>
      </c>
      <c r="O138" s="24">
        <f t="shared" si="36"/>
        <v>0.16523563602736902</v>
      </c>
      <c r="P138" s="24">
        <f t="shared" si="38"/>
        <v>1.2202448658216527</v>
      </c>
      <c r="Q138" s="27">
        <f t="shared" si="39"/>
        <v>1.7289397807811144</v>
      </c>
    </row>
    <row r="139" spans="4:17" x14ac:dyDescent="0.25">
      <c r="D139" s="23">
        <f t="shared" si="30"/>
        <v>48000</v>
      </c>
      <c r="E139" s="24">
        <f t="shared" si="30"/>
        <v>3.6563603290020019</v>
      </c>
      <c r="F139" s="24">
        <f t="shared" si="30"/>
        <v>-4.6127815367857528</v>
      </c>
      <c r="G139" s="24">
        <f t="shared" si="30"/>
        <v>0.9572223381424817</v>
      </c>
      <c r="H139" s="24">
        <f t="shared" si="29"/>
        <v>3.5477853420139986</v>
      </c>
      <c r="I139" s="24">
        <f t="shared" si="29"/>
        <v>-4.6127815367857528</v>
      </c>
      <c r="J139" s="24">
        <f t="shared" si="29"/>
        <v>1.0657973251304851</v>
      </c>
      <c r="K139" s="25">
        <f t="shared" si="40"/>
        <v>186</v>
      </c>
      <c r="L139" s="26">
        <f t="shared" si="37"/>
        <v>5248.0746024977352</v>
      </c>
      <c r="M139" s="24">
        <f t="shared" si="34"/>
        <v>0.68697135902908579</v>
      </c>
      <c r="N139" s="24">
        <f t="shared" si="35"/>
        <v>0.27711258816036471</v>
      </c>
      <c r="O139" s="24">
        <f t="shared" si="36"/>
        <v>0.18977320521224117</v>
      </c>
      <c r="P139" s="24">
        <f t="shared" si="38"/>
        <v>1.2083999006643178</v>
      </c>
      <c r="Q139" s="27">
        <f t="shared" si="39"/>
        <v>1.6442136180073059</v>
      </c>
    </row>
    <row r="140" spans="4:17" x14ac:dyDescent="0.25">
      <c r="D140" s="23">
        <f t="shared" si="30"/>
        <v>48000</v>
      </c>
      <c r="E140" s="24">
        <f t="shared" si="30"/>
        <v>3.6563603290020019</v>
      </c>
      <c r="F140" s="24">
        <f t="shared" si="30"/>
        <v>-4.6127815367857528</v>
      </c>
      <c r="G140" s="24">
        <f t="shared" si="30"/>
        <v>0.9572223381424817</v>
      </c>
      <c r="H140" s="24">
        <f t="shared" si="29"/>
        <v>3.5477853420139986</v>
      </c>
      <c r="I140" s="24">
        <f t="shared" si="29"/>
        <v>-4.6127815367857528</v>
      </c>
      <c r="J140" s="24">
        <f t="shared" si="29"/>
        <v>1.0657973251304851</v>
      </c>
      <c r="K140" s="25">
        <f t="shared" si="40"/>
        <v>187</v>
      </c>
      <c r="L140" s="26">
        <f t="shared" si="37"/>
        <v>5495.4087385762541</v>
      </c>
      <c r="M140" s="24">
        <f t="shared" si="34"/>
        <v>0.71934732173267968</v>
      </c>
      <c r="N140" s="24">
        <f t="shared" si="35"/>
        <v>0.31254352082238623</v>
      </c>
      <c r="O140" s="24">
        <f t="shared" si="36"/>
        <v>0.2182697926774092</v>
      </c>
      <c r="P140" s="24">
        <f t="shared" si="38"/>
        <v>1.1966259925031717</v>
      </c>
      <c r="Q140" s="27">
        <f t="shared" si="39"/>
        <v>1.5591686426610334</v>
      </c>
    </row>
    <row r="141" spans="4:17" x14ac:dyDescent="0.25">
      <c r="D141" s="23">
        <f t="shared" si="30"/>
        <v>48000</v>
      </c>
      <c r="E141" s="24">
        <f t="shared" si="30"/>
        <v>3.6563603290020019</v>
      </c>
      <c r="F141" s="24">
        <f t="shared" si="30"/>
        <v>-4.6127815367857528</v>
      </c>
      <c r="G141" s="24">
        <f t="shared" ref="D141:J170" si="41">G140</f>
        <v>0.9572223381424817</v>
      </c>
      <c r="H141" s="24">
        <f t="shared" si="41"/>
        <v>3.5477853420139986</v>
      </c>
      <c r="I141" s="24">
        <f t="shared" si="41"/>
        <v>-4.6127815367857528</v>
      </c>
      <c r="J141" s="24">
        <f t="shared" si="41"/>
        <v>1.0657973251304851</v>
      </c>
      <c r="K141" s="25">
        <f t="shared" si="40"/>
        <v>188</v>
      </c>
      <c r="L141" s="26">
        <f t="shared" si="37"/>
        <v>5754.399373371567</v>
      </c>
      <c r="M141" s="24">
        <f t="shared" si="34"/>
        <v>0.75324911655024263</v>
      </c>
      <c r="N141" s="24">
        <f t="shared" si="35"/>
        <v>0.35297842967327042</v>
      </c>
      <c r="O141" s="24">
        <f t="shared" si="36"/>
        <v>0.25137979805838112</v>
      </c>
      <c r="P141" s="24">
        <f t="shared" si="38"/>
        <v>1.1849742057851489</v>
      </c>
      <c r="Q141" s="27">
        <f t="shared" si="39"/>
        <v>1.4741779367604579</v>
      </c>
    </row>
    <row r="142" spans="4:17" x14ac:dyDescent="0.25">
      <c r="D142" s="23">
        <f t="shared" si="41"/>
        <v>48000</v>
      </c>
      <c r="E142" s="24">
        <f t="shared" si="41"/>
        <v>3.6563603290020019</v>
      </c>
      <c r="F142" s="24">
        <f t="shared" si="41"/>
        <v>-4.6127815367857528</v>
      </c>
      <c r="G142" s="24">
        <f t="shared" si="41"/>
        <v>0.9572223381424817</v>
      </c>
      <c r="H142" s="24">
        <f t="shared" si="41"/>
        <v>3.5477853420139986</v>
      </c>
      <c r="I142" s="24">
        <f t="shared" si="41"/>
        <v>-4.6127815367857528</v>
      </c>
      <c r="J142" s="24">
        <f t="shared" si="41"/>
        <v>1.0657973251304851</v>
      </c>
      <c r="K142" s="25">
        <f t="shared" si="40"/>
        <v>189</v>
      </c>
      <c r="L142" s="26">
        <f t="shared" si="37"/>
        <v>6025.595860743585</v>
      </c>
      <c r="M142" s="24">
        <f t="shared" si="34"/>
        <v>0.7887486537338797</v>
      </c>
      <c r="N142" s="24">
        <f t="shared" si="35"/>
        <v>0.39916362294253277</v>
      </c>
      <c r="O142" s="24">
        <f t="shared" si="36"/>
        <v>0.28986108251010101</v>
      </c>
      <c r="P142" s="24">
        <f t="shared" si="38"/>
        <v>1.173493053129447</v>
      </c>
      <c r="Q142" s="27">
        <f t="shared" si="39"/>
        <v>1.3896104599197066</v>
      </c>
    </row>
    <row r="143" spans="4:17" x14ac:dyDescent="0.25">
      <c r="D143" s="23">
        <f t="shared" si="41"/>
        <v>48000</v>
      </c>
      <c r="E143" s="24">
        <f t="shared" si="41"/>
        <v>3.6563603290020019</v>
      </c>
      <c r="F143" s="24">
        <f t="shared" si="41"/>
        <v>-4.6127815367857528</v>
      </c>
      <c r="G143" s="24">
        <f t="shared" si="41"/>
        <v>0.9572223381424817</v>
      </c>
      <c r="H143" s="24">
        <f t="shared" si="41"/>
        <v>3.5477853420139986</v>
      </c>
      <c r="I143" s="24">
        <f t="shared" si="41"/>
        <v>-4.6127815367857528</v>
      </c>
      <c r="J143" s="24">
        <f t="shared" si="41"/>
        <v>1.0657973251304851</v>
      </c>
      <c r="K143" s="25">
        <f t="shared" si="40"/>
        <v>190</v>
      </c>
      <c r="L143" s="26">
        <f t="shared" si="37"/>
        <v>6309.5734448019384</v>
      </c>
      <c r="M143" s="24">
        <f t="shared" si="34"/>
        <v>0.825921232561459</v>
      </c>
      <c r="N143" s="24">
        <f t="shared" si="35"/>
        <v>0.45195376170745699</v>
      </c>
      <c r="O143" s="24">
        <f t="shared" si="36"/>
        <v>0.33458882145128066</v>
      </c>
      <c r="P143" s="24">
        <f t="shared" si="38"/>
        <v>1.1622278796952223</v>
      </c>
      <c r="Q143" s="27">
        <f t="shared" si="39"/>
        <v>1.3058257829665811</v>
      </c>
    </row>
    <row r="144" spans="4:17" x14ac:dyDescent="0.25">
      <c r="D144" s="23">
        <f t="shared" si="41"/>
        <v>48000</v>
      </c>
      <c r="E144" s="24">
        <f t="shared" si="41"/>
        <v>3.6563603290020019</v>
      </c>
      <c r="F144" s="24">
        <f t="shared" si="41"/>
        <v>-4.6127815367857528</v>
      </c>
      <c r="G144" s="24">
        <f t="shared" si="41"/>
        <v>0.9572223381424817</v>
      </c>
      <c r="H144" s="24">
        <f t="shared" si="41"/>
        <v>3.5477853420139986</v>
      </c>
      <c r="I144" s="24">
        <f t="shared" si="41"/>
        <v>-4.6127815367857528</v>
      </c>
      <c r="J144" s="24">
        <f t="shared" si="41"/>
        <v>1.0657973251304851</v>
      </c>
      <c r="K144" s="25">
        <f t="shared" si="40"/>
        <v>191</v>
      </c>
      <c r="L144" s="26">
        <f t="shared" si="37"/>
        <v>6606.9344800759654</v>
      </c>
      <c r="M144" s="24">
        <f t="shared" si="34"/>
        <v>0.86484570105648961</v>
      </c>
      <c r="N144" s="24">
        <f t="shared" si="35"/>
        <v>0.51232480350140142</v>
      </c>
      <c r="O144" s="24">
        <f t="shared" si="36"/>
        <v>0.3865702897145229</v>
      </c>
      <c r="P144" s="24">
        <f t="shared" si="38"/>
        <v>1.151220341270794</v>
      </c>
      <c r="Q144" s="27">
        <f t="shared" si="39"/>
        <v>1.2231690936163893</v>
      </c>
    </row>
    <row r="145" spans="4:17" x14ac:dyDescent="0.25">
      <c r="D145" s="23">
        <f t="shared" si="41"/>
        <v>48000</v>
      </c>
      <c r="E145" s="24">
        <f t="shared" si="41"/>
        <v>3.6563603290020019</v>
      </c>
      <c r="F145" s="24">
        <f t="shared" si="41"/>
        <v>-4.6127815367857528</v>
      </c>
      <c r="G145" s="24">
        <f t="shared" si="41"/>
        <v>0.9572223381424817</v>
      </c>
      <c r="H145" s="24">
        <f t="shared" si="41"/>
        <v>3.5477853420139986</v>
      </c>
      <c r="I145" s="24">
        <f t="shared" si="41"/>
        <v>-4.6127815367857528</v>
      </c>
      <c r="J145" s="24">
        <f t="shared" si="41"/>
        <v>1.0657973251304851</v>
      </c>
      <c r="K145" s="25">
        <f t="shared" si="40"/>
        <v>192</v>
      </c>
      <c r="L145" s="26">
        <f t="shared" si="37"/>
        <v>6918.3097091893687</v>
      </c>
      <c r="M145" s="24">
        <f t="shared" si="34"/>
        <v>0.90560462323534408</v>
      </c>
      <c r="N145" s="24">
        <f t="shared" si="35"/>
        <v>0.58138737521082584</v>
      </c>
      <c r="O145" s="24">
        <f t="shared" si="36"/>
        <v>0.44696028310187036</v>
      </c>
      <c r="P145" s="24">
        <f t="shared" si="38"/>
        <v>1.1405079888859622</v>
      </c>
      <c r="Q145" s="27">
        <f t="shared" si="39"/>
        <v>1.1419666342864632</v>
      </c>
    </row>
    <row r="146" spans="4:17" x14ac:dyDescent="0.25">
      <c r="D146" s="23">
        <f t="shared" si="41"/>
        <v>48000</v>
      </c>
      <c r="E146" s="24">
        <f t="shared" si="41"/>
        <v>3.6563603290020019</v>
      </c>
      <c r="F146" s="24">
        <f t="shared" si="41"/>
        <v>-4.6127815367857528</v>
      </c>
      <c r="G146" s="24">
        <f t="shared" si="41"/>
        <v>0.9572223381424817</v>
      </c>
      <c r="H146" s="24">
        <f t="shared" si="41"/>
        <v>3.5477853420139986</v>
      </c>
      <c r="I146" s="24">
        <f t="shared" si="41"/>
        <v>-4.6127815367857528</v>
      </c>
      <c r="J146" s="24">
        <f t="shared" si="41"/>
        <v>1.0657973251304851</v>
      </c>
      <c r="K146" s="25">
        <f t="shared" si="40"/>
        <v>193</v>
      </c>
      <c r="L146" s="26">
        <f t="shared" si="37"/>
        <v>7244.3596007499036</v>
      </c>
      <c r="M146" s="24">
        <f t="shared" si="34"/>
        <v>0.94828445423660768</v>
      </c>
      <c r="N146" s="24">
        <f t="shared" si="35"/>
        <v>0.66040012246927027</v>
      </c>
      <c r="O146" s="24">
        <f t="shared" si="36"/>
        <v>0.51707670673707473</v>
      </c>
      <c r="P146" s="24">
        <f t="shared" si="38"/>
        <v>1.1301239675798165</v>
      </c>
      <c r="Q146" s="27">
        <f t="shared" si="39"/>
        <v>1.062521710073177</v>
      </c>
    </row>
    <row r="147" spans="4:17" x14ac:dyDescent="0.25">
      <c r="D147" s="23">
        <f t="shared" si="41"/>
        <v>48000</v>
      </c>
      <c r="E147" s="24">
        <f t="shared" si="41"/>
        <v>3.6563603290020019</v>
      </c>
      <c r="F147" s="24">
        <f t="shared" si="41"/>
        <v>-4.6127815367857528</v>
      </c>
      <c r="G147" s="24">
        <f t="shared" si="41"/>
        <v>0.9572223381424817</v>
      </c>
      <c r="H147" s="24">
        <f t="shared" si="41"/>
        <v>3.5477853420139986</v>
      </c>
      <c r="I147" s="24">
        <f t="shared" si="41"/>
        <v>-4.6127815367857528</v>
      </c>
      <c r="J147" s="24">
        <f t="shared" si="41"/>
        <v>1.0657973251304851</v>
      </c>
      <c r="K147" s="25">
        <f t="shared" si="40"/>
        <v>194</v>
      </c>
      <c r="L147" s="26">
        <f t="shared" si="37"/>
        <v>7585.7757502918394</v>
      </c>
      <c r="M147" s="24">
        <f t="shared" si="34"/>
        <v>0.99297572370401854</v>
      </c>
      <c r="N147" s="24">
        <f t="shared" si="35"/>
        <v>0.75078237175718932</v>
      </c>
      <c r="O147" s="24">
        <f t="shared" si="36"/>
        <v>0.59841563126154496</v>
      </c>
      <c r="P147" s="24">
        <f t="shared" si="38"/>
        <v>1.1200968318053892</v>
      </c>
      <c r="Q147" s="27">
        <f t="shared" si="39"/>
        <v>0.98511137663484916</v>
      </c>
    </row>
    <row r="148" spans="4:17" x14ac:dyDescent="0.25">
      <c r="D148" s="23">
        <f t="shared" si="41"/>
        <v>48000</v>
      </c>
      <c r="E148" s="24">
        <f t="shared" si="41"/>
        <v>3.6563603290020019</v>
      </c>
      <c r="F148" s="24">
        <f t="shared" si="41"/>
        <v>-4.6127815367857528</v>
      </c>
      <c r="G148" s="24">
        <f t="shared" si="41"/>
        <v>0.9572223381424817</v>
      </c>
      <c r="H148" s="24">
        <f t="shared" si="41"/>
        <v>3.5477853420139986</v>
      </c>
      <c r="I148" s="24">
        <f t="shared" si="41"/>
        <v>-4.6127815367857528</v>
      </c>
      <c r="J148" s="24">
        <f t="shared" si="41"/>
        <v>1.0657973251304851</v>
      </c>
      <c r="K148" s="25">
        <f t="shared" si="40"/>
        <v>195</v>
      </c>
      <c r="L148" s="26">
        <f t="shared" si="37"/>
        <v>7943.2823472428154</v>
      </c>
      <c r="M148" s="24">
        <f t="shared" si="34"/>
        <v>1.0397732278119798</v>
      </c>
      <c r="N148" s="24">
        <f t="shared" si="35"/>
        <v>0.85412516909926295</v>
      </c>
      <c r="O148" s="24">
        <f t="shared" si="36"/>
        <v>0.69266482082481928</v>
      </c>
      <c r="P148" s="24">
        <f t="shared" si="38"/>
        <v>1.1104504751488935</v>
      </c>
      <c r="Q148" s="27">
        <f t="shared" si="39"/>
        <v>0.90998388535000585</v>
      </c>
    </row>
    <row r="149" spans="4:17" x14ac:dyDescent="0.25">
      <c r="D149" s="23">
        <f t="shared" si="41"/>
        <v>48000</v>
      </c>
      <c r="E149" s="24">
        <f t="shared" si="41"/>
        <v>3.6563603290020019</v>
      </c>
      <c r="F149" s="24">
        <f t="shared" si="41"/>
        <v>-4.6127815367857528</v>
      </c>
      <c r="G149" s="24">
        <f t="shared" si="41"/>
        <v>0.9572223381424817</v>
      </c>
      <c r="H149" s="24">
        <f t="shared" si="41"/>
        <v>3.5477853420139986</v>
      </c>
      <c r="I149" s="24">
        <f t="shared" si="41"/>
        <v>-4.6127815367857528</v>
      </c>
      <c r="J149" s="24">
        <f t="shared" si="41"/>
        <v>1.0657973251304851</v>
      </c>
      <c r="K149" s="25">
        <f t="shared" si="40"/>
        <v>196</v>
      </c>
      <c r="L149" s="26">
        <f t="shared" si="37"/>
        <v>8317.6377110267094</v>
      </c>
      <c r="M149" s="24">
        <f t="shared" si="34"/>
        <v>1.0887762303409556</v>
      </c>
      <c r="N149" s="24">
        <f t="shared" si="35"/>
        <v>0.97219941431473877</v>
      </c>
      <c r="O149" s="24">
        <f t="shared" si="36"/>
        <v>0.80171435930615687</v>
      </c>
      <c r="P149" s="24">
        <f t="shared" si="38"/>
        <v>1.1012041678546853</v>
      </c>
      <c r="Q149" s="27">
        <f t="shared" si="39"/>
        <v>0.83735692897844649</v>
      </c>
    </row>
    <row r="150" spans="4:17" x14ac:dyDescent="0.25">
      <c r="D150" s="23">
        <f t="shared" si="41"/>
        <v>48000</v>
      </c>
      <c r="E150" s="24">
        <f t="shared" si="41"/>
        <v>3.6563603290020019</v>
      </c>
      <c r="F150" s="24">
        <f t="shared" si="41"/>
        <v>-4.6127815367857528</v>
      </c>
      <c r="G150" s="24">
        <f t="shared" si="41"/>
        <v>0.9572223381424817</v>
      </c>
      <c r="H150" s="24">
        <f t="shared" si="41"/>
        <v>3.5477853420139986</v>
      </c>
      <c r="I150" s="24">
        <f t="shared" si="41"/>
        <v>-4.6127815367857528</v>
      </c>
      <c r="J150" s="24">
        <f t="shared" si="41"/>
        <v>1.0657973251304851</v>
      </c>
      <c r="K150" s="25">
        <f t="shared" si="40"/>
        <v>197</v>
      </c>
      <c r="L150" s="26">
        <f t="shared" si="37"/>
        <v>8709.6358995608189</v>
      </c>
      <c r="M150" s="24">
        <f t="shared" si="34"/>
        <v>1.1400886732292581</v>
      </c>
      <c r="N150" s="24">
        <f t="shared" si="35"/>
        <v>1.1069593813276011</v>
      </c>
      <c r="O150" s="24">
        <f t="shared" si="36"/>
        <v>0.92766253099006457</v>
      </c>
      <c r="P150" s="24">
        <f t="shared" si="38"/>
        <v>1.0923726922718835</v>
      </c>
      <c r="Q150" s="27">
        <f t="shared" si="39"/>
        <v>0.76741669746322572</v>
      </c>
    </row>
    <row r="151" spans="4:17" x14ac:dyDescent="0.25">
      <c r="D151" s="23">
        <f t="shared" si="41"/>
        <v>48000</v>
      </c>
      <c r="E151" s="24">
        <f t="shared" si="41"/>
        <v>3.6563603290020019</v>
      </c>
      <c r="F151" s="24">
        <f t="shared" si="41"/>
        <v>-4.6127815367857528</v>
      </c>
      <c r="G151" s="24">
        <f t="shared" si="41"/>
        <v>0.9572223381424817</v>
      </c>
      <c r="H151" s="24">
        <f t="shared" si="41"/>
        <v>3.5477853420139986</v>
      </c>
      <c r="I151" s="24">
        <f t="shared" si="41"/>
        <v>-4.6127815367857528</v>
      </c>
      <c r="J151" s="24">
        <f t="shared" si="41"/>
        <v>1.0657973251304851</v>
      </c>
      <c r="K151" s="25">
        <f t="shared" si="40"/>
        <v>198</v>
      </c>
      <c r="L151" s="26">
        <f t="shared" si="37"/>
        <v>9120.1083935591087</v>
      </c>
      <c r="M151" s="24">
        <f t="shared" si="34"/>
        <v>1.1938193970478292</v>
      </c>
      <c r="N151" s="24">
        <f t="shared" si="35"/>
        <v>1.2605393941770924</v>
      </c>
      <c r="O151" s="24">
        <f t="shared" si="36"/>
        <v>1.0728145388448902</v>
      </c>
      <c r="P151" s="24">
        <f t="shared" si="38"/>
        <v>1.083966563888195</v>
      </c>
      <c r="Q151" s="27">
        <f t="shared" si="39"/>
        <v>0.70031772259329128</v>
      </c>
    </row>
    <row r="152" spans="4:17" x14ac:dyDescent="0.25">
      <c r="D152" s="23">
        <f t="shared" si="41"/>
        <v>48000</v>
      </c>
      <c r="E152" s="24">
        <f t="shared" si="41"/>
        <v>3.6563603290020019</v>
      </c>
      <c r="F152" s="24">
        <f t="shared" si="41"/>
        <v>-4.6127815367857528</v>
      </c>
      <c r="G152" s="24">
        <f t="shared" si="41"/>
        <v>0.9572223381424817</v>
      </c>
      <c r="H152" s="24">
        <f t="shared" si="41"/>
        <v>3.5477853420139986</v>
      </c>
      <c r="I152" s="24">
        <f t="shared" si="41"/>
        <v>-4.6127815367857528</v>
      </c>
      <c r="J152" s="24">
        <f t="shared" si="41"/>
        <v>1.0657973251304851</v>
      </c>
      <c r="K152" s="25">
        <f t="shared" si="40"/>
        <v>199</v>
      </c>
      <c r="L152" s="26">
        <f t="shared" si="37"/>
        <v>9549.9258602143691</v>
      </c>
      <c r="M152" s="24">
        <f t="shared" si="34"/>
        <v>1.2500823718656937</v>
      </c>
      <c r="N152" s="24">
        <f t="shared" si="35"/>
        <v>1.4352408106410297</v>
      </c>
      <c r="O152" s="24">
        <f t="shared" si="36"/>
        <v>1.2396709622996784</v>
      </c>
      <c r="P152" s="24">
        <f t="shared" si="38"/>
        <v>1.075992324126587</v>
      </c>
      <c r="Q152" s="27">
        <f t="shared" si="39"/>
        <v>0.63618346375689516</v>
      </c>
    </row>
    <row r="153" spans="4:17" x14ac:dyDescent="0.25">
      <c r="D153" s="23">
        <f t="shared" si="41"/>
        <v>48000</v>
      </c>
      <c r="E153" s="24">
        <f t="shared" si="41"/>
        <v>3.6563603290020019</v>
      </c>
      <c r="F153" s="24">
        <f t="shared" si="41"/>
        <v>-4.6127815367857528</v>
      </c>
      <c r="G153" s="24">
        <f t="shared" si="41"/>
        <v>0.9572223381424817</v>
      </c>
      <c r="H153" s="24">
        <f t="shared" si="41"/>
        <v>3.5477853420139986</v>
      </c>
      <c r="I153" s="24">
        <f t="shared" si="41"/>
        <v>-4.6127815367857528</v>
      </c>
      <c r="J153" s="24">
        <f t="shared" si="41"/>
        <v>1.0657973251304851</v>
      </c>
      <c r="K153" s="25">
        <f t="shared" si="40"/>
        <v>200</v>
      </c>
      <c r="L153" s="26">
        <f t="shared" si="37"/>
        <v>10000</v>
      </c>
      <c r="M153" s="24">
        <f t="shared" si="34"/>
        <v>1.3089969389957472</v>
      </c>
      <c r="N153" s="24">
        <f t="shared" si="35"/>
        <v>1.6335057544832481</v>
      </c>
      <c r="O153" s="24">
        <f t="shared" si="36"/>
        <v>1.4309020705480688</v>
      </c>
      <c r="P153" s="24">
        <f t="shared" si="38"/>
        <v>1.0684528905197046</v>
      </c>
      <c r="Q153" s="27">
        <f t="shared" si="39"/>
        <v>0.5751075662512446</v>
      </c>
    </row>
    <row r="154" spans="4:17" x14ac:dyDescent="0.25">
      <c r="D154" s="23">
        <f t="shared" si="41"/>
        <v>48000</v>
      </c>
      <c r="E154" s="24">
        <f t="shared" si="41"/>
        <v>3.6563603290020019</v>
      </c>
      <c r="F154" s="24">
        <f t="shared" si="41"/>
        <v>-4.6127815367857528</v>
      </c>
      <c r="G154" s="24">
        <f t="shared" si="41"/>
        <v>0.9572223381424817</v>
      </c>
      <c r="H154" s="24">
        <f t="shared" si="41"/>
        <v>3.5477853420139986</v>
      </c>
      <c r="I154" s="24">
        <f t="shared" si="41"/>
        <v>-4.6127815367857528</v>
      </c>
      <c r="J154" s="24">
        <f t="shared" si="41"/>
        <v>1.0657973251304851</v>
      </c>
      <c r="K154" s="25">
        <f t="shared" si="40"/>
        <v>201</v>
      </c>
      <c r="L154" s="26">
        <f t="shared" si="37"/>
        <v>10471.285480509003</v>
      </c>
      <c r="M154" s="24">
        <f t="shared" si="34"/>
        <v>1.3706880641336896</v>
      </c>
      <c r="N154" s="24">
        <f t="shared" si="35"/>
        <v>1.857873250324388</v>
      </c>
      <c r="O154" s="24">
        <f t="shared" si="36"/>
        <v>1.6493032351685093</v>
      </c>
      <c r="P154" s="24">
        <f t="shared" si="38"/>
        <v>1.0613479501624334</v>
      </c>
      <c r="Q154" s="27">
        <f t="shared" si="39"/>
        <v>0.51715570936615141</v>
      </c>
    </row>
    <row r="155" spans="4:17" x14ac:dyDescent="0.25">
      <c r="D155" s="23">
        <f t="shared" si="41"/>
        <v>48000</v>
      </c>
      <c r="E155" s="24">
        <f t="shared" si="41"/>
        <v>3.6563603290020019</v>
      </c>
      <c r="F155" s="24">
        <f t="shared" si="41"/>
        <v>-4.6127815367857528</v>
      </c>
      <c r="G155" s="24">
        <f t="shared" si="41"/>
        <v>0.9572223381424817</v>
      </c>
      <c r="H155" s="24">
        <f t="shared" si="41"/>
        <v>3.5477853420139986</v>
      </c>
      <c r="I155" s="24">
        <f t="shared" si="41"/>
        <v>-4.6127815367857528</v>
      </c>
      <c r="J155" s="24">
        <f t="shared" si="41"/>
        <v>1.0657973251304851</v>
      </c>
      <c r="K155" s="25">
        <f t="shared" si="40"/>
        <v>202</v>
      </c>
      <c r="L155" s="26">
        <f t="shared" si="37"/>
        <v>10964.781961431856</v>
      </c>
      <c r="M155" s="24">
        <f t="shared" si="34"/>
        <v>1.4352866024270086</v>
      </c>
      <c r="N155" s="24">
        <f t="shared" si="35"/>
        <v>2.1109125896323437</v>
      </c>
      <c r="O155" s="24">
        <f t="shared" si="36"/>
        <v>1.8977257680872202</v>
      </c>
      <c r="P155" s="24">
        <f t="shared" si="38"/>
        <v>1.0546743833586558</v>
      </c>
      <c r="Q155" s="27">
        <f t="shared" si="39"/>
        <v>0.46236795403778264</v>
      </c>
    </row>
    <row r="156" spans="4:17" x14ac:dyDescent="0.25">
      <c r="D156" s="23">
        <f t="shared" si="41"/>
        <v>48000</v>
      </c>
      <c r="E156" s="24">
        <f t="shared" si="41"/>
        <v>3.6563603290020019</v>
      </c>
      <c r="F156" s="24">
        <f t="shared" si="41"/>
        <v>-4.6127815367857528</v>
      </c>
      <c r="G156" s="24">
        <f t="shared" si="41"/>
        <v>0.9572223381424817</v>
      </c>
      <c r="H156" s="24">
        <f t="shared" si="41"/>
        <v>3.5477853420139986</v>
      </c>
      <c r="I156" s="24">
        <f t="shared" si="41"/>
        <v>-4.6127815367857528</v>
      </c>
      <c r="J156" s="24">
        <f t="shared" si="41"/>
        <v>1.0657973251304851</v>
      </c>
      <c r="K156" s="25">
        <f t="shared" si="40"/>
        <v>203</v>
      </c>
      <c r="L156" s="26">
        <f t="shared" si="37"/>
        <v>11481.536214968832</v>
      </c>
      <c r="M156" s="24">
        <f t="shared" si="34"/>
        <v>1.5029295760363017</v>
      </c>
      <c r="N156" s="24">
        <f t="shared" si="35"/>
        <v>2.3951279599920632</v>
      </c>
      <c r="O156" s="24">
        <f t="shared" si="36"/>
        <v>2.1789766215647046</v>
      </c>
      <c r="P156" s="24">
        <f t="shared" si="38"/>
        <v>1.0484267059935513</v>
      </c>
      <c r="Q156" s="27">
        <f t="shared" si="39"/>
        <v>0.41076149917141153</v>
      </c>
    </row>
    <row r="157" spans="4:17" x14ac:dyDescent="0.25">
      <c r="D157" s="23">
        <f t="shared" si="41"/>
        <v>48000</v>
      </c>
      <c r="E157" s="24">
        <f t="shared" si="41"/>
        <v>3.6563603290020019</v>
      </c>
      <c r="F157" s="24">
        <f t="shared" si="41"/>
        <v>-4.6127815367857528</v>
      </c>
      <c r="G157" s="24">
        <f t="shared" si="41"/>
        <v>0.9572223381424817</v>
      </c>
      <c r="H157" s="24">
        <f t="shared" si="41"/>
        <v>3.5477853420139986</v>
      </c>
      <c r="I157" s="24">
        <f t="shared" si="41"/>
        <v>-4.6127815367857528</v>
      </c>
      <c r="J157" s="24">
        <f t="shared" si="41"/>
        <v>1.0657973251304851</v>
      </c>
      <c r="K157" s="25">
        <f t="shared" si="40"/>
        <v>204</v>
      </c>
      <c r="L157" s="26">
        <f t="shared" si="37"/>
        <v>12022.644346174151</v>
      </c>
      <c r="M157" s="24">
        <f t="shared" si="34"/>
        <v>1.5737604647776489</v>
      </c>
      <c r="N157" s="24">
        <f t="shared" si="35"/>
        <v>2.7128277122767539</v>
      </c>
      <c r="O157" s="24">
        <f t="shared" si="36"/>
        <v>2.4956796461995818</v>
      </c>
      <c r="P157" s="24">
        <f t="shared" si="38"/>
        <v>1.0425975212507839</v>
      </c>
      <c r="Q157" s="27">
        <f t="shared" si="39"/>
        <v>0.36233376136179946</v>
      </c>
    </row>
    <row r="158" spans="4:17" x14ac:dyDescent="0.25">
      <c r="D158" s="23">
        <f t="shared" si="41"/>
        <v>48000</v>
      </c>
      <c r="E158" s="24">
        <f t="shared" si="41"/>
        <v>3.6563603290020019</v>
      </c>
      <c r="F158" s="24">
        <f t="shared" si="41"/>
        <v>-4.6127815367857528</v>
      </c>
      <c r="G158" s="24">
        <f t="shared" si="41"/>
        <v>0.9572223381424817</v>
      </c>
      <c r="H158" s="24">
        <f t="shared" si="41"/>
        <v>3.5477853420139986</v>
      </c>
      <c r="I158" s="24">
        <f t="shared" si="41"/>
        <v>-4.6127815367857528</v>
      </c>
      <c r="J158" s="24">
        <f t="shared" si="41"/>
        <v>1.0657973251304851</v>
      </c>
      <c r="K158" s="25">
        <f t="shared" si="40"/>
        <v>205</v>
      </c>
      <c r="L158" s="26">
        <f t="shared" si="37"/>
        <v>12589.254117941671</v>
      </c>
      <c r="M158" s="24">
        <f t="shared" si="34"/>
        <v>1.6479295104625253</v>
      </c>
      <c r="N158" s="24">
        <f t="shared" si="35"/>
        <v>3.0659512874439785</v>
      </c>
      <c r="O158" s="24">
        <f t="shared" si="36"/>
        <v>2.8500906932107575</v>
      </c>
      <c r="P158" s="24">
        <f t="shared" si="38"/>
        <v>1.0371779737475721</v>
      </c>
      <c r="Q158" s="27">
        <f t="shared" si="39"/>
        <v>0.31706570414721003</v>
      </c>
    </row>
    <row r="159" spans="4:17" x14ac:dyDescent="0.25">
      <c r="D159" s="23">
        <f t="shared" si="41"/>
        <v>48000</v>
      </c>
      <c r="E159" s="24">
        <f t="shared" si="41"/>
        <v>3.6563603290020019</v>
      </c>
      <c r="F159" s="24">
        <f t="shared" si="41"/>
        <v>-4.6127815367857528</v>
      </c>
      <c r="G159" s="24">
        <f t="shared" si="41"/>
        <v>0.9572223381424817</v>
      </c>
      <c r="H159" s="24">
        <f t="shared" si="41"/>
        <v>3.5477853420139986</v>
      </c>
      <c r="I159" s="24">
        <f t="shared" si="41"/>
        <v>-4.6127815367857528</v>
      </c>
      <c r="J159" s="24">
        <f t="shared" si="41"/>
        <v>1.0657973251304851</v>
      </c>
      <c r="K159" s="25">
        <f t="shared" si="40"/>
        <v>206</v>
      </c>
      <c r="L159" s="26">
        <f t="shared" si="37"/>
        <v>13182.567385564091</v>
      </c>
      <c r="M159" s="24">
        <f t="shared" si="34"/>
        <v>1.7255940355808566</v>
      </c>
      <c r="N159" s="24">
        <f t="shared" si="35"/>
        <v>3.4558470141275608</v>
      </c>
      <c r="O159" s="24">
        <f t="shared" si="36"/>
        <v>3.2438590301709525</v>
      </c>
      <c r="P159" s="24">
        <f t="shared" si="38"/>
        <v>1.0321582019074385</v>
      </c>
      <c r="Q159" s="27">
        <f t="shared" si="39"/>
        <v>0.2749253595788263</v>
      </c>
    </row>
    <row r="160" spans="4:17" x14ac:dyDescent="0.25">
      <c r="D160" s="23">
        <f t="shared" si="41"/>
        <v>48000</v>
      </c>
      <c r="E160" s="24">
        <f t="shared" si="41"/>
        <v>3.6563603290020019</v>
      </c>
      <c r="F160" s="24">
        <f t="shared" si="41"/>
        <v>-4.6127815367857528</v>
      </c>
      <c r="G160" s="24">
        <f t="shared" si="41"/>
        <v>0.9572223381424817</v>
      </c>
      <c r="H160" s="24">
        <f t="shared" si="41"/>
        <v>3.5477853420139986</v>
      </c>
      <c r="I160" s="24">
        <f t="shared" si="41"/>
        <v>-4.6127815367857528</v>
      </c>
      <c r="J160" s="24">
        <f t="shared" si="41"/>
        <v>1.0657973251304851</v>
      </c>
      <c r="K160" s="25">
        <f t="shared" si="40"/>
        <v>207</v>
      </c>
      <c r="L160" s="26">
        <f t="shared" si="37"/>
        <v>13803.842646028841</v>
      </c>
      <c r="M160" s="24">
        <f t="shared" si="34"/>
        <v>1.8069187770030706</v>
      </c>
      <c r="N160" s="24">
        <f t="shared" si="35"/>
        <v>3.8829950446784633</v>
      </c>
      <c r="O160" s="24">
        <f t="shared" si="36"/>
        <v>3.6777286727469316</v>
      </c>
      <c r="P160" s="24">
        <f t="shared" si="38"/>
        <v>1.0275277874063573</v>
      </c>
      <c r="Q160" s="27">
        <f t="shared" si="39"/>
        <v>0.23587150641848137</v>
      </c>
    </row>
    <row r="161" spans="4:17" x14ac:dyDescent="0.25">
      <c r="D161" s="23">
        <f t="shared" si="41"/>
        <v>48000</v>
      </c>
      <c r="E161" s="24">
        <f t="shared" si="41"/>
        <v>3.6563603290020019</v>
      </c>
      <c r="F161" s="24">
        <f t="shared" si="41"/>
        <v>-4.6127815367857528</v>
      </c>
      <c r="G161" s="24">
        <f t="shared" si="41"/>
        <v>0.9572223381424817</v>
      </c>
      <c r="H161" s="24">
        <f t="shared" si="41"/>
        <v>3.5477853420139986</v>
      </c>
      <c r="I161" s="24">
        <f t="shared" si="41"/>
        <v>-4.6127815367857528</v>
      </c>
      <c r="J161" s="24">
        <f t="shared" si="41"/>
        <v>1.0657973251304851</v>
      </c>
      <c r="K161" s="25">
        <f t="shared" si="40"/>
        <v>208</v>
      </c>
      <c r="L161" s="26">
        <f t="shared" si="37"/>
        <v>14454.397707459291</v>
      </c>
      <c r="M161" s="24">
        <f t="shared" si="34"/>
        <v>1.8920762354091358</v>
      </c>
      <c r="N161" s="24">
        <f t="shared" si="35"/>
        <v>4.3466720433285841</v>
      </c>
      <c r="O161" s="24">
        <f t="shared" si="36"/>
        <v>4.1511757848078608</v>
      </c>
      <c r="P161" s="24">
        <f t="shared" si="38"/>
        <v>1.0232762038524497</v>
      </c>
      <c r="Q161" s="27">
        <f t="shared" si="39"/>
        <v>0.19985749571944306</v>
      </c>
    </row>
    <row r="162" spans="4:17" x14ac:dyDescent="0.25">
      <c r="D162" s="23">
        <f t="shared" si="41"/>
        <v>48000</v>
      </c>
      <c r="E162" s="24">
        <f t="shared" si="41"/>
        <v>3.6563603290020019</v>
      </c>
      <c r="F162" s="24">
        <f t="shared" si="41"/>
        <v>-4.6127815367857528</v>
      </c>
      <c r="G162" s="24">
        <f t="shared" si="41"/>
        <v>0.9572223381424817</v>
      </c>
      <c r="H162" s="24">
        <f t="shared" si="41"/>
        <v>3.5477853420139986</v>
      </c>
      <c r="I162" s="24">
        <f t="shared" si="41"/>
        <v>-4.6127815367857528</v>
      </c>
      <c r="J162" s="24">
        <f t="shared" si="41"/>
        <v>1.0657973251304851</v>
      </c>
      <c r="K162" s="25">
        <f t="shared" si="40"/>
        <v>209</v>
      </c>
      <c r="L162" s="26">
        <f t="shared" si="37"/>
        <v>15135.612484362096</v>
      </c>
      <c r="M162" s="24">
        <f t="shared" si="34"/>
        <v>1.9812470411855798</v>
      </c>
      <c r="N162" s="24">
        <f t="shared" si="35"/>
        <v>4.8445583962416467</v>
      </c>
      <c r="O162" s="24">
        <f t="shared" si="36"/>
        <v>4.6619828397909542</v>
      </c>
      <c r="P162" s="24">
        <f t="shared" si="38"/>
        <v>1.0193932706142901</v>
      </c>
      <c r="Q162" s="27">
        <f t="shared" si="39"/>
        <v>0.16683524652667564</v>
      </c>
    </row>
    <row r="163" spans="4:17" x14ac:dyDescent="0.25">
      <c r="D163" s="23">
        <f t="shared" si="41"/>
        <v>48000</v>
      </c>
      <c r="E163" s="24">
        <f t="shared" si="41"/>
        <v>3.6563603290020019</v>
      </c>
      <c r="F163" s="24">
        <f t="shared" si="41"/>
        <v>-4.6127815367857528</v>
      </c>
      <c r="G163" s="24">
        <f t="shared" si="41"/>
        <v>0.9572223381424817</v>
      </c>
      <c r="H163" s="24">
        <f t="shared" si="41"/>
        <v>3.5477853420139986</v>
      </c>
      <c r="I163" s="24">
        <f t="shared" si="41"/>
        <v>-4.6127815367857528</v>
      </c>
      <c r="J163" s="24">
        <f t="shared" si="41"/>
        <v>1.0657973251304851</v>
      </c>
      <c r="K163" s="25">
        <f t="shared" si="40"/>
        <v>210</v>
      </c>
      <c r="L163" s="26">
        <f t="shared" si="37"/>
        <v>15848.931924611146</v>
      </c>
      <c r="M163" s="24">
        <f t="shared" ref="M163:M170" si="42" xml:space="preserve"> 2*PI()*L163/D163</f>
        <v>2.0746203375667966</v>
      </c>
      <c r="N163" s="24">
        <f t="shared" ref="N163:N170" si="43">E163+F163*COS(M163)+G163*COS(2*M163)</f>
        <v>5.3722952777744544</v>
      </c>
      <c r="O163" s="24">
        <f t="shared" ref="O163:O170" si="44">H163+I163*COS(M163) + J163*COS(2*M163)</f>
        <v>5.2057574277185008</v>
      </c>
      <c r="P163" s="24">
        <f t="shared" si="38"/>
        <v>1.0158696221306038</v>
      </c>
      <c r="Q163" s="27">
        <f t="shared" si="39"/>
        <v>0.1367594734742151</v>
      </c>
    </row>
    <row r="164" spans="4:17" x14ac:dyDescent="0.25">
      <c r="D164" s="23">
        <f t="shared" si="41"/>
        <v>48000</v>
      </c>
      <c r="E164" s="24">
        <f t="shared" si="41"/>
        <v>3.6563603290020019</v>
      </c>
      <c r="F164" s="24">
        <f t="shared" si="41"/>
        <v>-4.6127815367857528</v>
      </c>
      <c r="G164" s="24">
        <f t="shared" si="41"/>
        <v>0.9572223381424817</v>
      </c>
      <c r="H164" s="24">
        <f t="shared" si="41"/>
        <v>3.5477853420139986</v>
      </c>
      <c r="I164" s="24">
        <f t="shared" si="41"/>
        <v>-4.6127815367857528</v>
      </c>
      <c r="J164" s="24">
        <f t="shared" si="41"/>
        <v>1.0657973251304851</v>
      </c>
      <c r="K164" s="25">
        <f t="shared" si="40"/>
        <v>211</v>
      </c>
      <c r="L164" s="26">
        <f t="shared" si="37"/>
        <v>16595.869074375616</v>
      </c>
      <c r="M164" s="24">
        <f t="shared" si="42"/>
        <v>2.1723941818331864</v>
      </c>
      <c r="N164" s="24">
        <f t="shared" si="43"/>
        <v>5.9230085018066294</v>
      </c>
      <c r="O164" s="24">
        <f t="shared" si="44"/>
        <v>5.7754141201846387</v>
      </c>
      <c r="P164" s="24">
        <f t="shared" si="38"/>
        <v>1.0126972085015751</v>
      </c>
      <c r="Q164" s="27">
        <f t="shared" si="39"/>
        <v>0.10959225697850378</v>
      </c>
    </row>
    <row r="165" spans="4:17" x14ac:dyDescent="0.25">
      <c r="D165" s="23">
        <f t="shared" si="41"/>
        <v>48000</v>
      </c>
      <c r="E165" s="24">
        <f t="shared" si="41"/>
        <v>3.6563603290020019</v>
      </c>
      <c r="F165" s="24">
        <f t="shared" si="41"/>
        <v>-4.6127815367857528</v>
      </c>
      <c r="G165" s="24">
        <f t="shared" si="41"/>
        <v>0.9572223381424817</v>
      </c>
      <c r="H165" s="24">
        <f t="shared" si="41"/>
        <v>3.5477853420139986</v>
      </c>
      <c r="I165" s="24">
        <f t="shared" si="41"/>
        <v>-4.6127815367857528</v>
      </c>
      <c r="J165" s="24">
        <f t="shared" si="41"/>
        <v>1.0657973251304851</v>
      </c>
      <c r="K165" s="25">
        <f t="shared" si="40"/>
        <v>212</v>
      </c>
      <c r="L165" s="26">
        <f t="shared" si="37"/>
        <v>17378.008287493791</v>
      </c>
      <c r="M165" s="24">
        <f t="shared" si="42"/>
        <v>2.2747759654172097</v>
      </c>
      <c r="N165" s="24">
        <f t="shared" si="43"/>
        <v>6.4868292479711949</v>
      </c>
      <c r="O165" s="24">
        <f t="shared" si="44"/>
        <v>6.3606522605907196</v>
      </c>
      <c r="P165" s="24">
        <f t="shared" si="38"/>
        <v>1.0098698502927281</v>
      </c>
      <c r="Q165" s="27">
        <f t="shared" si="39"/>
        <v>8.5308130270087754E-2</v>
      </c>
    </row>
    <row r="166" spans="4:17" x14ac:dyDescent="0.25">
      <c r="D166" s="23">
        <f t="shared" si="41"/>
        <v>48000</v>
      </c>
      <c r="E166" s="24">
        <f t="shared" si="41"/>
        <v>3.6563603290020019</v>
      </c>
      <c r="F166" s="24">
        <f t="shared" si="41"/>
        <v>-4.6127815367857528</v>
      </c>
      <c r="G166" s="24">
        <f t="shared" si="41"/>
        <v>0.9572223381424817</v>
      </c>
      <c r="H166" s="24">
        <f t="shared" si="41"/>
        <v>3.5477853420139986</v>
      </c>
      <c r="I166" s="24">
        <f t="shared" si="41"/>
        <v>-4.6127815367857528</v>
      </c>
      <c r="J166" s="24">
        <f t="shared" si="41"/>
        <v>1.0657973251304851</v>
      </c>
      <c r="K166" s="25">
        <f t="shared" si="40"/>
        <v>213</v>
      </c>
      <c r="L166" s="26">
        <f t="shared" si="37"/>
        <v>18197.008586099837</v>
      </c>
      <c r="M166" s="24">
        <f t="shared" si="42"/>
        <v>2.3819828538084016</v>
      </c>
      <c r="N166" s="24">
        <f t="shared" si="43"/>
        <v>7.0504587469472444</v>
      </c>
      <c r="O166" s="24">
        <f t="shared" si="44"/>
        <v>6.9474812199881875</v>
      </c>
      <c r="P166" s="24">
        <f t="shared" si="38"/>
        <v>1.007383880237406</v>
      </c>
      <c r="Q166" s="27">
        <f t="shared" si="39"/>
        <v>6.389994333924251E-2</v>
      </c>
    </row>
    <row r="167" spans="4:17" x14ac:dyDescent="0.25">
      <c r="D167" s="23">
        <f t="shared" si="41"/>
        <v>48000</v>
      </c>
      <c r="E167" s="24">
        <f t="shared" si="41"/>
        <v>3.6563603290020019</v>
      </c>
      <c r="F167" s="24">
        <f t="shared" si="41"/>
        <v>-4.6127815367857528</v>
      </c>
      <c r="G167" s="24">
        <f t="shared" si="41"/>
        <v>0.9572223381424817</v>
      </c>
      <c r="H167" s="24">
        <f t="shared" si="41"/>
        <v>3.5477853420139986</v>
      </c>
      <c r="I167" s="24">
        <f t="shared" si="41"/>
        <v>-4.6127815367857528</v>
      </c>
      <c r="J167" s="24">
        <f t="shared" si="41"/>
        <v>1.0657973251304851</v>
      </c>
      <c r="K167" s="25">
        <f t="shared" si="40"/>
        <v>214</v>
      </c>
      <c r="L167" s="26">
        <f t="shared" si="37"/>
        <v>19054.607179632505</v>
      </c>
      <c r="M167" s="24">
        <f t="shared" si="42"/>
        <v>2.4942422471905337</v>
      </c>
      <c r="N167" s="24">
        <f t="shared" si="43"/>
        <v>7.5968445495777477</v>
      </c>
      <c r="O167" s="24">
        <f t="shared" si="44"/>
        <v>7.5178672260886739</v>
      </c>
      <c r="P167" s="24">
        <f t="shared" si="38"/>
        <v>1.0052389184149786</v>
      </c>
      <c r="Q167" s="27">
        <f t="shared" si="39"/>
        <v>4.5385884238044516E-2</v>
      </c>
    </row>
    <row r="168" spans="4:17" x14ac:dyDescent="0.25">
      <c r="D168" s="23">
        <f t="shared" si="41"/>
        <v>48000</v>
      </c>
      <c r="E168" s="24">
        <f t="shared" si="41"/>
        <v>3.6563603290020019</v>
      </c>
      <c r="F168" s="24">
        <f t="shared" si="41"/>
        <v>-4.6127815367857528</v>
      </c>
      <c r="G168" s="24">
        <f t="shared" si="41"/>
        <v>0.9572223381424817</v>
      </c>
      <c r="H168" s="24">
        <f t="shared" si="41"/>
        <v>3.5477853420139986</v>
      </c>
      <c r="I168" s="24">
        <f t="shared" si="41"/>
        <v>-4.6127815367857528</v>
      </c>
      <c r="J168" s="24">
        <f t="shared" si="41"/>
        <v>1.0657973251304851</v>
      </c>
      <c r="K168" s="25">
        <f t="shared" si="40"/>
        <v>215</v>
      </c>
      <c r="L168" s="26">
        <f t="shared" si="37"/>
        <v>19952.623149688792</v>
      </c>
      <c r="M168" s="24">
        <f t="shared" si="42"/>
        <v>2.6117922627878314</v>
      </c>
      <c r="N168" s="24">
        <f t="shared" si="43"/>
        <v>8.1050588485895521</v>
      </c>
      <c r="O168" s="24">
        <f t="shared" si="44"/>
        <v>8.0496009496612579</v>
      </c>
      <c r="P168" s="24">
        <f t="shared" si="38"/>
        <v>1.0034388479198948</v>
      </c>
      <c r="Q168" s="27">
        <f t="shared" si="39"/>
        <v>2.9818212699562769E-2</v>
      </c>
    </row>
    <row r="169" spans="4:17" x14ac:dyDescent="0.25">
      <c r="D169" s="23">
        <f t="shared" si="41"/>
        <v>48000</v>
      </c>
      <c r="E169" s="24">
        <f t="shared" si="41"/>
        <v>3.6563603290020019</v>
      </c>
      <c r="F169" s="24">
        <f t="shared" si="41"/>
        <v>-4.6127815367857528</v>
      </c>
      <c r="G169" s="24">
        <f t="shared" si="41"/>
        <v>0.9572223381424817</v>
      </c>
      <c r="H169" s="24">
        <f t="shared" si="41"/>
        <v>3.5477853420139986</v>
      </c>
      <c r="I169" s="24">
        <f t="shared" si="41"/>
        <v>-4.6127815367857528</v>
      </c>
      <c r="J169" s="24">
        <f t="shared" si="41"/>
        <v>1.0657973251304851</v>
      </c>
      <c r="K169" s="25">
        <f t="shared" si="40"/>
        <v>216</v>
      </c>
      <c r="L169" s="26">
        <f t="shared" si="37"/>
        <v>20892.961308540423</v>
      </c>
      <c r="M169" s="24">
        <f t="shared" si="42"/>
        <v>2.7348822399435995</v>
      </c>
      <c r="N169" s="24">
        <f t="shared" si="43"/>
        <v>8.5504917541158072</v>
      </c>
      <c r="O169" s="24">
        <f t="shared" si="44"/>
        <v>8.516509600970382</v>
      </c>
      <c r="P169" s="24">
        <f t="shared" si="38"/>
        <v>1.0019930889368647</v>
      </c>
      <c r="Q169" s="27">
        <f t="shared" si="39"/>
        <v>1.7294521504085909E-2</v>
      </c>
    </row>
    <row r="170" spans="4:17" ht="14.4" thickBot="1" x14ac:dyDescent="0.3">
      <c r="D170" s="28">
        <f t="shared" si="41"/>
        <v>48000</v>
      </c>
      <c r="E170" s="29">
        <f t="shared" si="41"/>
        <v>3.6563603290020019</v>
      </c>
      <c r="F170" s="29">
        <f t="shared" si="41"/>
        <v>-4.6127815367857528</v>
      </c>
      <c r="G170" s="29">
        <f t="shared" si="41"/>
        <v>0.9572223381424817</v>
      </c>
      <c r="H170" s="29">
        <f t="shared" si="41"/>
        <v>3.5477853420139986</v>
      </c>
      <c r="I170" s="29">
        <f t="shared" si="41"/>
        <v>-4.6127815367857528</v>
      </c>
      <c r="J170" s="29">
        <f t="shared" si="41"/>
        <v>1.0657973251304851</v>
      </c>
      <c r="K170" s="30">
        <f t="shared" si="40"/>
        <v>217</v>
      </c>
      <c r="L170" s="31">
        <f t="shared" si="37"/>
        <v>21877.61623949555</v>
      </c>
      <c r="M170" s="29">
        <f t="shared" si="42"/>
        <v>2.8637732690023325</v>
      </c>
      <c r="N170" s="29">
        <f t="shared" si="43"/>
        <v>8.9054896720425063</v>
      </c>
      <c r="O170" s="29">
        <f t="shared" si="44"/>
        <v>8.8891560496618531</v>
      </c>
      <c r="P170" s="29">
        <f t="shared" si="38"/>
        <v>1.000918316992633</v>
      </c>
      <c r="Q170" s="32">
        <f t="shared" si="39"/>
        <v>7.9727398595558704E-3</v>
      </c>
    </row>
  </sheetData>
  <mergeCells count="9">
    <mergeCell ref="A35:B35"/>
    <mergeCell ref="D1:J1"/>
    <mergeCell ref="N1:P1"/>
    <mergeCell ref="K1:M1"/>
    <mergeCell ref="A12:B12"/>
    <mergeCell ref="A19:B19"/>
    <mergeCell ref="A6:B6"/>
    <mergeCell ref="A1:B1"/>
    <mergeCell ref="A25:B25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70"/>
  <sheetViews>
    <sheetView zoomScale="85" zoomScaleNormal="85" workbookViewId="0">
      <selection activeCell="C21" sqref="C21"/>
    </sheetView>
  </sheetViews>
  <sheetFormatPr defaultColWidth="8.77734375" defaultRowHeight="13.8" x14ac:dyDescent="0.25"/>
  <cols>
    <col min="1" max="1" width="18.6640625" style="2" customWidth="1"/>
    <col min="2" max="2" width="15.33203125" customWidth="1"/>
    <col min="3" max="3" width="71" customWidth="1"/>
    <col min="4" max="4" width="11" style="14" customWidth="1"/>
    <col min="5" max="5" width="20.44140625" customWidth="1"/>
    <col min="6" max="6" width="20.6640625" customWidth="1"/>
    <col min="7" max="7" width="16.44140625" customWidth="1"/>
    <col min="8" max="8" width="18.109375" customWidth="1"/>
    <col min="9" max="9" width="15" customWidth="1"/>
    <col min="10" max="10" width="11.44140625" customWidth="1"/>
    <col min="11" max="11" width="9.44140625" style="1" customWidth="1"/>
    <col min="12" max="12" width="10" style="16" bestFit="1" customWidth="1"/>
    <col min="14" max="14" width="15.6640625" customWidth="1"/>
    <col min="15" max="15" width="15.44140625" customWidth="1"/>
    <col min="16" max="16" width="14.109375" customWidth="1"/>
    <col min="17" max="17" width="14.33203125" style="19" customWidth="1"/>
  </cols>
  <sheetData>
    <row r="1" spans="1:21" s="2" customFormat="1" ht="14.4" thickBot="1" x14ac:dyDescent="0.3">
      <c r="A1" s="86" t="s">
        <v>30</v>
      </c>
      <c r="B1" s="87"/>
      <c r="D1" s="88" t="s">
        <v>43</v>
      </c>
      <c r="E1" s="89"/>
      <c r="F1" s="89"/>
      <c r="G1" s="89"/>
      <c r="H1" s="89"/>
      <c r="I1" s="89"/>
      <c r="J1" s="89"/>
      <c r="K1" s="90" t="s">
        <v>41</v>
      </c>
      <c r="L1" s="91"/>
      <c r="M1" s="92"/>
      <c r="N1" s="90" t="s">
        <v>40</v>
      </c>
      <c r="O1" s="91"/>
      <c r="P1" s="92"/>
      <c r="Q1" s="33" t="s">
        <v>42</v>
      </c>
    </row>
    <row r="2" spans="1:21" s="1" customFormat="1" ht="14.4" thickBot="1" x14ac:dyDescent="0.3">
      <c r="A2" s="4" t="s">
        <v>33</v>
      </c>
      <c r="B2" s="7">
        <v>48000</v>
      </c>
      <c r="D2" s="13" t="s">
        <v>0</v>
      </c>
      <c r="E2" s="12" t="s">
        <v>15</v>
      </c>
      <c r="F2" s="12" t="s">
        <v>19</v>
      </c>
      <c r="G2" s="12" t="s">
        <v>21</v>
      </c>
      <c r="H2" s="12" t="s">
        <v>22</v>
      </c>
      <c r="I2" s="12" t="s">
        <v>23</v>
      </c>
      <c r="J2" s="12" t="s">
        <v>20</v>
      </c>
      <c r="K2" s="12" t="s">
        <v>24</v>
      </c>
      <c r="L2" s="15" t="s">
        <v>37</v>
      </c>
      <c r="M2" s="12" t="s">
        <v>39</v>
      </c>
      <c r="N2" s="12" t="s">
        <v>25</v>
      </c>
      <c r="O2" s="12" t="s">
        <v>26</v>
      </c>
      <c r="P2" s="12" t="s">
        <v>27</v>
      </c>
      <c r="Q2" s="18" t="s">
        <v>38</v>
      </c>
      <c r="R2" s="34"/>
      <c r="S2" s="34"/>
      <c r="T2" s="34"/>
      <c r="U2" s="34"/>
    </row>
    <row r="3" spans="1:21" x14ac:dyDescent="0.25">
      <c r="A3" s="5" t="s">
        <v>36</v>
      </c>
      <c r="B3" s="8">
        <f>NasalEQ!J4</f>
        <v>9</v>
      </c>
      <c r="D3" s="20">
        <f>B2</f>
        <v>48000</v>
      </c>
      <c r="E3" s="11">
        <f>B32</f>
        <v>4.6607988218690819</v>
      </c>
      <c r="F3" s="11">
        <f>B33</f>
        <v>-2.9347540251105722</v>
      </c>
      <c r="G3" s="11">
        <f>B34</f>
        <v>-1.726036919207407</v>
      </c>
      <c r="H3" s="11">
        <f>B39</f>
        <v>2.5092468182557544</v>
      </c>
      <c r="I3" s="11">
        <f>B40</f>
        <v>-2.9347540251105726</v>
      </c>
      <c r="J3" s="11">
        <f>B41</f>
        <v>0.4255150844059204</v>
      </c>
      <c r="K3" s="10">
        <v>50</v>
      </c>
      <c r="L3" s="21">
        <f>10 ^ (K3/50)</f>
        <v>10</v>
      </c>
      <c r="M3" s="11">
        <f t="shared" ref="M3:M66" si="0" xml:space="preserve"> 2*PI()*L3/D3</f>
        <v>1.308996938995747E-3</v>
      </c>
      <c r="N3" s="11">
        <f t="shared" ref="N3:N66" si="1">E3+F3*COS(M3)+G3*COS(2*M3)</f>
        <v>1.6306893505735331E-5</v>
      </c>
      <c r="O3" s="11">
        <f t="shared" ref="O3:O66" si="2">H3+I3*COS(M3) + J3*COS(2*M3)</f>
        <v>8.9336452429589208E-6</v>
      </c>
      <c r="P3" s="11">
        <f>SQRT(N3/O3)</f>
        <v>1.3510495160165992</v>
      </c>
      <c r="Q3" s="22">
        <f>20*LOG(P3,10)</f>
        <v>2.6134253244628036</v>
      </c>
    </row>
    <row r="4" spans="1:21" x14ac:dyDescent="0.25">
      <c r="A4" s="5" t="s">
        <v>34</v>
      </c>
      <c r="B4" s="8">
        <f>NasalEQ!L4</f>
        <v>519.8415336679908</v>
      </c>
      <c r="D4" s="23">
        <f t="shared" ref="D4:J19" si="3">D3</f>
        <v>48000</v>
      </c>
      <c r="E4" s="24">
        <f t="shared" si="3"/>
        <v>4.6607988218690819</v>
      </c>
      <c r="F4" s="24">
        <f t="shared" si="3"/>
        <v>-2.9347540251105722</v>
      </c>
      <c r="G4" s="24">
        <f t="shared" si="3"/>
        <v>-1.726036919207407</v>
      </c>
      <c r="H4" s="24">
        <f t="shared" si="3"/>
        <v>2.5092468182557544</v>
      </c>
      <c r="I4" s="24">
        <f t="shared" si="3"/>
        <v>-2.9347540251105726</v>
      </c>
      <c r="J4" s="24">
        <f t="shared" si="3"/>
        <v>0.4255150844059204</v>
      </c>
      <c r="K4" s="25">
        <f>K3+1</f>
        <v>51</v>
      </c>
      <c r="L4" s="26">
        <f t="shared" ref="L4:L67" si="4">10 ^ (K4/50)</f>
        <v>10.471285480509</v>
      </c>
      <c r="M4" s="24">
        <f t="shared" si="0"/>
        <v>1.3706880641336891E-3</v>
      </c>
      <c r="N4" s="24">
        <f t="shared" si="1"/>
        <v>1.7120140860527044E-5</v>
      </c>
      <c r="O4" s="24">
        <f t="shared" si="2"/>
        <v>9.0355353508653202E-6</v>
      </c>
      <c r="P4" s="24">
        <f t="shared" ref="P4:P67" si="5">SQRT(N4/O4)</f>
        <v>1.376501605015956</v>
      </c>
      <c r="Q4" s="27">
        <f t="shared" ref="Q4:Q67" si="6">20*LOG(P4,10)</f>
        <v>2.7755344424353883</v>
      </c>
    </row>
    <row r="5" spans="1:21" ht="14.4" thickBot="1" x14ac:dyDescent="0.3">
      <c r="A5" s="6" t="s">
        <v>35</v>
      </c>
      <c r="B5" s="9">
        <v>10</v>
      </c>
      <c r="D5" s="23">
        <f t="shared" si="3"/>
        <v>48000</v>
      </c>
      <c r="E5" s="24">
        <f t="shared" si="3"/>
        <v>4.6607988218690819</v>
      </c>
      <c r="F5" s="24">
        <f t="shared" si="3"/>
        <v>-2.9347540251105722</v>
      </c>
      <c r="G5" s="24">
        <f t="shared" si="3"/>
        <v>-1.726036919207407</v>
      </c>
      <c r="H5" s="24">
        <f t="shared" si="3"/>
        <v>2.5092468182557544</v>
      </c>
      <c r="I5" s="24">
        <f t="shared" si="3"/>
        <v>-2.9347540251105726</v>
      </c>
      <c r="J5" s="24">
        <f t="shared" si="3"/>
        <v>0.4255150844059204</v>
      </c>
      <c r="K5" s="25">
        <f t="shared" ref="K5:K68" si="7">K4+1</f>
        <v>52</v>
      </c>
      <c r="L5" s="26">
        <f t="shared" si="4"/>
        <v>10.964781961431854</v>
      </c>
      <c r="M5" s="24">
        <f t="shared" si="0"/>
        <v>1.435286602427008E-3</v>
      </c>
      <c r="N5" s="24">
        <f t="shared" si="1"/>
        <v>1.8011848772481187E-5</v>
      </c>
      <c r="O5" s="24">
        <f t="shared" si="2"/>
        <v>9.1472556424943008E-6</v>
      </c>
      <c r="P5" s="24">
        <f t="shared" si="5"/>
        <v>1.4032457567711849</v>
      </c>
      <c r="Q5" s="27">
        <f t="shared" si="6"/>
        <v>2.9426747528971449</v>
      </c>
    </row>
    <row r="6" spans="1:21" x14ac:dyDescent="0.25">
      <c r="A6" s="93"/>
      <c r="B6" s="93"/>
      <c r="D6" s="23">
        <f t="shared" si="3"/>
        <v>48000</v>
      </c>
      <c r="E6" s="24">
        <f t="shared" si="3"/>
        <v>4.6607988218690819</v>
      </c>
      <c r="F6" s="24">
        <f t="shared" si="3"/>
        <v>-2.9347540251105722</v>
      </c>
      <c r="G6" s="24">
        <f t="shared" si="3"/>
        <v>-1.726036919207407</v>
      </c>
      <c r="H6" s="24">
        <f t="shared" si="3"/>
        <v>2.5092468182557544</v>
      </c>
      <c r="I6" s="24">
        <f t="shared" si="3"/>
        <v>-2.9347540251105726</v>
      </c>
      <c r="J6" s="24">
        <f t="shared" si="3"/>
        <v>0.4255150844059204</v>
      </c>
      <c r="K6" s="25">
        <f t="shared" si="7"/>
        <v>53</v>
      </c>
      <c r="L6" s="26">
        <f t="shared" si="4"/>
        <v>11.481536214968834</v>
      </c>
      <c r="M6" s="24">
        <f t="shared" si="0"/>
        <v>1.5029295760363023E-3</v>
      </c>
      <c r="N6" s="24">
        <f t="shared" si="1"/>
        <v>1.8989586959117233E-5</v>
      </c>
      <c r="O6" s="24">
        <f t="shared" si="2"/>
        <v>9.2697545186481989E-6</v>
      </c>
      <c r="P6" s="24">
        <f t="shared" si="5"/>
        <v>1.431276835864181</v>
      </c>
      <c r="Q6" s="27">
        <f t="shared" si="6"/>
        <v>3.1144728521382343</v>
      </c>
    </row>
    <row r="7" spans="1:21" x14ac:dyDescent="0.25">
      <c r="A7" s="2" t="s">
        <v>2</v>
      </c>
      <c r="B7">
        <f xml:space="preserve"> 10^(B3/40)</f>
        <v>1.6788040181225605</v>
      </c>
      <c r="D7" s="23">
        <f t="shared" si="3"/>
        <v>48000</v>
      </c>
      <c r="E7" s="24">
        <f t="shared" si="3"/>
        <v>4.6607988218690819</v>
      </c>
      <c r="F7" s="24">
        <f t="shared" si="3"/>
        <v>-2.9347540251105722</v>
      </c>
      <c r="G7" s="24">
        <f t="shared" si="3"/>
        <v>-1.726036919207407</v>
      </c>
      <c r="H7" s="24">
        <f t="shared" si="3"/>
        <v>2.5092468182557544</v>
      </c>
      <c r="I7" s="24">
        <f t="shared" si="3"/>
        <v>-2.9347540251105726</v>
      </c>
      <c r="J7" s="24">
        <f t="shared" si="3"/>
        <v>0.4255150844059204</v>
      </c>
      <c r="K7" s="25">
        <f t="shared" si="7"/>
        <v>54</v>
      </c>
      <c r="L7" s="26">
        <f t="shared" si="4"/>
        <v>12.022644346174133</v>
      </c>
      <c r="M7" s="24">
        <f t="shared" si="0"/>
        <v>1.5737604647776467E-3</v>
      </c>
      <c r="N7" s="24">
        <f t="shared" si="1"/>
        <v>2.0061655447101145E-5</v>
      </c>
      <c r="O7" s="24">
        <f t="shared" si="2"/>
        <v>9.4040718798815703E-6</v>
      </c>
      <c r="P7" s="24">
        <f t="shared" si="5"/>
        <v>1.4605802158029582</v>
      </c>
      <c r="Q7" s="27">
        <f t="shared" si="6"/>
        <v>3.2905082727360897</v>
      </c>
    </row>
    <row r="8" spans="1:21" x14ac:dyDescent="0.25">
      <c r="A8" s="2" t="s">
        <v>1</v>
      </c>
      <c r="B8">
        <f>2*PI()*B4/B2</f>
        <v>6.8047097633425452E-2</v>
      </c>
      <c r="D8" s="23">
        <f t="shared" si="3"/>
        <v>48000</v>
      </c>
      <c r="E8" s="24">
        <f t="shared" si="3"/>
        <v>4.6607988218690819</v>
      </c>
      <c r="F8" s="24">
        <f t="shared" si="3"/>
        <v>-2.9347540251105722</v>
      </c>
      <c r="G8" s="24">
        <f t="shared" si="3"/>
        <v>-1.726036919207407</v>
      </c>
      <c r="H8" s="24">
        <f t="shared" si="3"/>
        <v>2.5092468182557544</v>
      </c>
      <c r="I8" s="24">
        <f t="shared" si="3"/>
        <v>-2.9347540251105726</v>
      </c>
      <c r="J8" s="24">
        <f t="shared" si="3"/>
        <v>0.4255150844059204</v>
      </c>
      <c r="K8" s="25">
        <f t="shared" si="7"/>
        <v>55</v>
      </c>
      <c r="L8" s="26">
        <f t="shared" si="4"/>
        <v>12.58925411794168</v>
      </c>
      <c r="M8" s="24">
        <f t="shared" si="0"/>
        <v>1.6479295104625262E-3</v>
      </c>
      <c r="N8" s="24">
        <f t="shared" si="1"/>
        <v>2.1237155029885102E-5</v>
      </c>
      <c r="O8" s="24">
        <f t="shared" si="2"/>
        <v>9.5513479557163272E-6</v>
      </c>
      <c r="P8" s="24">
        <f t="shared" si="5"/>
        <v>1.4911311244027159</v>
      </c>
      <c r="Q8" s="27">
        <f t="shared" si="6"/>
        <v>3.4703167067612322</v>
      </c>
    </row>
    <row r="9" spans="1:21" x14ac:dyDescent="0.25">
      <c r="D9" s="23">
        <f t="shared" si="3"/>
        <v>48000</v>
      </c>
      <c r="E9" s="24">
        <f t="shared" si="3"/>
        <v>4.6607988218690819</v>
      </c>
      <c r="F9" s="24">
        <f t="shared" si="3"/>
        <v>-2.9347540251105722</v>
      </c>
      <c r="G9" s="24">
        <f t="shared" si="3"/>
        <v>-1.726036919207407</v>
      </c>
      <c r="H9" s="24">
        <f t="shared" si="3"/>
        <v>2.5092468182557544</v>
      </c>
      <c r="I9" s="24">
        <f t="shared" si="3"/>
        <v>-2.9347540251105726</v>
      </c>
      <c r="J9" s="24">
        <f t="shared" si="3"/>
        <v>0.4255150844059204</v>
      </c>
      <c r="K9" s="25">
        <f t="shared" si="7"/>
        <v>56</v>
      </c>
      <c r="L9" s="26">
        <f t="shared" si="4"/>
        <v>13.182567385564075</v>
      </c>
      <c r="M9" s="24">
        <f t="shared" si="0"/>
        <v>1.7255940355808545E-3</v>
      </c>
      <c r="N9" s="24">
        <f t="shared" si="1"/>
        <v>2.2526064524575062E-5</v>
      </c>
      <c r="O9" s="24">
        <f t="shared" si="2"/>
        <v>9.7128329825668658E-6</v>
      </c>
      <c r="P9" s="24">
        <f t="shared" si="5"/>
        <v>1.5228940906217245</v>
      </c>
      <c r="Q9" s="27">
        <f t="shared" si="6"/>
        <v>3.6533940291907605</v>
      </c>
    </row>
    <row r="10" spans="1:21" x14ac:dyDescent="0.25">
      <c r="A10" s="2" t="s">
        <v>28</v>
      </c>
      <c r="B10">
        <f>SIN(B8)*SINH(LN(2)/2 * B5 * B8/SIN(B8))</f>
        <v>1.0897691874879067</v>
      </c>
      <c r="D10" s="23">
        <f t="shared" si="3"/>
        <v>48000</v>
      </c>
      <c r="E10" s="24">
        <f t="shared" si="3"/>
        <v>4.6607988218690819</v>
      </c>
      <c r="F10" s="24">
        <f t="shared" si="3"/>
        <v>-2.9347540251105722</v>
      </c>
      <c r="G10" s="24">
        <f t="shared" si="3"/>
        <v>-1.726036919207407</v>
      </c>
      <c r="H10" s="24">
        <f t="shared" si="3"/>
        <v>2.5092468182557544</v>
      </c>
      <c r="I10" s="24">
        <f t="shared" si="3"/>
        <v>-2.9347540251105726</v>
      </c>
      <c r="J10" s="24">
        <f t="shared" si="3"/>
        <v>0.4255150844059204</v>
      </c>
      <c r="K10" s="25">
        <f>K9+1</f>
        <v>57</v>
      </c>
      <c r="L10" s="26">
        <f t="shared" si="4"/>
        <v>13.803842646028851</v>
      </c>
      <c r="M10" s="24">
        <f t="shared" si="0"/>
        <v>1.8069187770030721E-3</v>
      </c>
      <c r="N10" s="24">
        <f t="shared" si="1"/>
        <v>2.3939325481725504E-5</v>
      </c>
      <c r="O10" s="24">
        <f t="shared" si="2"/>
        <v>9.8898978191930276E-6</v>
      </c>
      <c r="P10" s="24">
        <f t="shared" si="5"/>
        <v>1.5558225164269186</v>
      </c>
      <c r="Q10" s="27">
        <f t="shared" si="6"/>
        <v>3.839201049310085</v>
      </c>
    </row>
    <row r="11" spans="1:21" x14ac:dyDescent="0.25">
      <c r="D11" s="23">
        <f t="shared" si="3"/>
        <v>48000</v>
      </c>
      <c r="E11" s="24">
        <f t="shared" si="3"/>
        <v>4.6607988218690819</v>
      </c>
      <c r="F11" s="24">
        <f t="shared" si="3"/>
        <v>-2.9347540251105722</v>
      </c>
      <c r="G11" s="24">
        <f t="shared" si="3"/>
        <v>-1.726036919207407</v>
      </c>
      <c r="H11" s="24">
        <f t="shared" si="3"/>
        <v>2.5092468182557544</v>
      </c>
      <c r="I11" s="24">
        <f t="shared" si="3"/>
        <v>-2.9347540251105726</v>
      </c>
      <c r="J11" s="24">
        <f t="shared" si="3"/>
        <v>0.4255150844059204</v>
      </c>
      <c r="K11" s="25">
        <f t="shared" si="7"/>
        <v>58</v>
      </c>
      <c r="L11" s="26">
        <f t="shared" si="4"/>
        <v>14.454397707459275</v>
      </c>
      <c r="M11" s="24">
        <f t="shared" si="0"/>
        <v>1.8920762354091337E-3</v>
      </c>
      <c r="N11" s="24">
        <f t="shared" si="1"/>
        <v>2.5488935065709484E-5</v>
      </c>
      <c r="O11" s="24">
        <f t="shared" si="2"/>
        <v>1.0084045583003132E-5</v>
      </c>
      <c r="P11" s="24">
        <f t="shared" si="5"/>
        <v>1.5898583984358354</v>
      </c>
      <c r="Q11" s="27">
        <f t="shared" si="6"/>
        <v>4.0271689075853132</v>
      </c>
    </row>
    <row r="12" spans="1:21" x14ac:dyDescent="0.25">
      <c r="A12" s="85" t="s">
        <v>32</v>
      </c>
      <c r="B12" s="85"/>
      <c r="D12" s="23">
        <f t="shared" si="3"/>
        <v>48000</v>
      </c>
      <c r="E12" s="24">
        <f t="shared" si="3"/>
        <v>4.6607988218690819</v>
      </c>
      <c r="F12" s="24">
        <f t="shared" si="3"/>
        <v>-2.9347540251105722</v>
      </c>
      <c r="G12" s="24">
        <f t="shared" si="3"/>
        <v>-1.726036919207407</v>
      </c>
      <c r="H12" s="24">
        <f t="shared" si="3"/>
        <v>2.5092468182557544</v>
      </c>
      <c r="I12" s="24">
        <f t="shared" si="3"/>
        <v>-2.9347540251105726</v>
      </c>
      <c r="J12" s="24">
        <f t="shared" si="3"/>
        <v>0.4255150844059204</v>
      </c>
      <c r="K12" s="25">
        <f t="shared" si="7"/>
        <v>59</v>
      </c>
      <c r="L12" s="26">
        <f t="shared" si="4"/>
        <v>15.135612484362087</v>
      </c>
      <c r="M12" s="24">
        <f t="shared" si="0"/>
        <v>1.9812470411855786E-3</v>
      </c>
      <c r="N12" s="24">
        <f t="shared" si="1"/>
        <v>2.7188047895920775E-5</v>
      </c>
      <c r="O12" s="24">
        <f t="shared" si="2"/>
        <v>1.029692440901453E-5</v>
      </c>
      <c r="P12" s="24">
        <f t="shared" si="5"/>
        <v>1.6249322226612439</v>
      </c>
      <c r="Q12" s="27">
        <f t="shared" si="6"/>
        <v>4.2167050178289669</v>
      </c>
    </row>
    <row r="13" spans="1:21" x14ac:dyDescent="0.25">
      <c r="A13" s="2" t="s">
        <v>3</v>
      </c>
      <c r="B13">
        <f xml:space="preserve"> (1 + B10*B7)</f>
        <v>2.8295088907808559</v>
      </c>
      <c r="D13" s="23">
        <f t="shared" si="3"/>
        <v>48000</v>
      </c>
      <c r="E13" s="24">
        <f t="shared" si="3"/>
        <v>4.6607988218690819</v>
      </c>
      <c r="F13" s="24">
        <f t="shared" si="3"/>
        <v>-2.9347540251105722</v>
      </c>
      <c r="G13" s="24">
        <f t="shared" si="3"/>
        <v>-1.726036919207407</v>
      </c>
      <c r="H13" s="24">
        <f t="shared" si="3"/>
        <v>2.5092468182557544</v>
      </c>
      <c r="I13" s="24">
        <f t="shared" si="3"/>
        <v>-2.9347540251105726</v>
      </c>
      <c r="J13" s="24">
        <f t="shared" si="3"/>
        <v>0.4255150844059204</v>
      </c>
      <c r="K13" s="25">
        <f t="shared" si="7"/>
        <v>60</v>
      </c>
      <c r="L13" s="26">
        <f t="shared" si="4"/>
        <v>15.848931924611136</v>
      </c>
      <c r="M13" s="24">
        <f t="shared" si="0"/>
        <v>2.0746203375667954E-3</v>
      </c>
      <c r="N13" s="24">
        <f t="shared" si="1"/>
        <v>2.9051087718112711E-5</v>
      </c>
      <c r="O13" s="24">
        <f t="shared" si="2"/>
        <v>1.0530341444436875E-5</v>
      </c>
      <c r="P13" s="24">
        <f t="shared" si="5"/>
        <v>1.6609630537965441</v>
      </c>
      <c r="Q13" s="27">
        <f t="shared" si="6"/>
        <v>4.4071994436005077</v>
      </c>
    </row>
    <row r="14" spans="1:21" x14ac:dyDescent="0.25">
      <c r="A14" s="2" t="s">
        <v>4</v>
      </c>
      <c r="B14">
        <f>-2*COS(B8)</f>
        <v>-1.9953713789507133</v>
      </c>
      <c r="D14" s="23">
        <f t="shared" si="3"/>
        <v>48000</v>
      </c>
      <c r="E14" s="24">
        <f t="shared" si="3"/>
        <v>4.6607988218690819</v>
      </c>
      <c r="F14" s="24">
        <f t="shared" si="3"/>
        <v>-2.9347540251105722</v>
      </c>
      <c r="G14" s="24">
        <f t="shared" si="3"/>
        <v>-1.726036919207407</v>
      </c>
      <c r="H14" s="24">
        <f t="shared" si="3"/>
        <v>2.5092468182557544</v>
      </c>
      <c r="I14" s="24">
        <f t="shared" si="3"/>
        <v>-2.9347540251105726</v>
      </c>
      <c r="J14" s="24">
        <f t="shared" si="3"/>
        <v>0.4255150844059204</v>
      </c>
      <c r="K14" s="25">
        <f t="shared" si="7"/>
        <v>61</v>
      </c>
      <c r="L14" s="26">
        <f t="shared" si="4"/>
        <v>16.595869074375614</v>
      </c>
      <c r="M14" s="24">
        <f t="shared" si="0"/>
        <v>2.1723941818331863E-3</v>
      </c>
      <c r="N14" s="24">
        <f t="shared" si="1"/>
        <v>3.1093869842013788E-5</v>
      </c>
      <c r="O14" s="24">
        <f t="shared" si="2"/>
        <v>1.0786278187568943E-5</v>
      </c>
      <c r="P14" s="24">
        <f t="shared" si="5"/>
        <v>1.6978588381081701</v>
      </c>
      <c r="Q14" s="27">
        <f t="shared" si="6"/>
        <v>4.5980315935517986</v>
      </c>
    </row>
    <row r="15" spans="1:21" x14ac:dyDescent="0.25">
      <c r="A15" s="2" t="s">
        <v>5</v>
      </c>
      <c r="B15">
        <f>(1 -B10*B7)</f>
        <v>-0.82950889078085588</v>
      </c>
      <c r="D15" s="23">
        <f t="shared" si="3"/>
        <v>48000</v>
      </c>
      <c r="E15" s="24">
        <f t="shared" si="3"/>
        <v>4.6607988218690819</v>
      </c>
      <c r="F15" s="24">
        <f t="shared" si="3"/>
        <v>-2.9347540251105722</v>
      </c>
      <c r="G15" s="24">
        <f t="shared" si="3"/>
        <v>-1.726036919207407</v>
      </c>
      <c r="H15" s="24">
        <f t="shared" si="3"/>
        <v>2.5092468182557544</v>
      </c>
      <c r="I15" s="24">
        <f t="shared" si="3"/>
        <v>-2.9347540251105726</v>
      </c>
      <c r="J15" s="24">
        <f t="shared" si="3"/>
        <v>0.4255150844059204</v>
      </c>
      <c r="K15" s="25">
        <f t="shared" si="7"/>
        <v>62</v>
      </c>
      <c r="L15" s="26">
        <f t="shared" si="4"/>
        <v>17.378008287493756</v>
      </c>
      <c r="M15" s="24">
        <f t="shared" si="0"/>
        <v>2.2747759654172051E-3</v>
      </c>
      <c r="N15" s="24">
        <f t="shared" si="1"/>
        <v>3.3333735396157138E-5</v>
      </c>
      <c r="O15" s="24">
        <f t="shared" si="2"/>
        <v>1.1066907310230967E-5</v>
      </c>
      <c r="P15" s="24">
        <f t="shared" si="5"/>
        <v>1.7355169338544101</v>
      </c>
      <c r="Q15" s="27">
        <f t="shared" si="6"/>
        <v>4.7885771108677027</v>
      </c>
    </row>
    <row r="16" spans="1:21" x14ac:dyDescent="0.25">
      <c r="A16" s="2" t="s">
        <v>6</v>
      </c>
      <c r="B16">
        <f xml:space="preserve"> 1 + B10/B7</f>
        <v>1.6491342501709145</v>
      </c>
      <c r="D16" s="23">
        <f t="shared" si="3"/>
        <v>48000</v>
      </c>
      <c r="E16" s="24">
        <f t="shared" si="3"/>
        <v>4.6607988218690819</v>
      </c>
      <c r="F16" s="24">
        <f t="shared" si="3"/>
        <v>-2.9347540251105722</v>
      </c>
      <c r="G16" s="24">
        <f t="shared" si="3"/>
        <v>-1.726036919207407</v>
      </c>
      <c r="H16" s="24">
        <f t="shared" si="3"/>
        <v>2.5092468182557544</v>
      </c>
      <c r="I16" s="24">
        <f t="shared" si="3"/>
        <v>-2.9347540251105726</v>
      </c>
      <c r="J16" s="24">
        <f t="shared" si="3"/>
        <v>0.4255150844059204</v>
      </c>
      <c r="K16" s="25">
        <f t="shared" si="7"/>
        <v>63</v>
      </c>
      <c r="L16" s="26">
        <f>10 ^ (K16/50)</f>
        <v>18.197008586099841</v>
      </c>
      <c r="M16" s="24">
        <f t="shared" si="0"/>
        <v>2.3819828538084024E-3</v>
      </c>
      <c r="N16" s="24">
        <f t="shared" si="1"/>
        <v>3.5789698531463188E-5</v>
      </c>
      <c r="O16" s="24">
        <f t="shared" si="2"/>
        <v>1.13746111011781E-5</v>
      </c>
      <c r="P16" s="24">
        <f>SQRT(N16/O16)</f>
        <v>1.7738248779102939</v>
      </c>
      <c r="Q16" s="27">
        <f>20*LOG(P16,10)</f>
        <v>4.9782148317702433</v>
      </c>
    </row>
    <row r="17" spans="1:17" x14ac:dyDescent="0.25">
      <c r="A17" s="2" t="s">
        <v>7</v>
      </c>
      <c r="B17">
        <f xml:space="preserve"> -2 * COS(B8)</f>
        <v>-1.9953713789507133</v>
      </c>
      <c r="D17" s="23">
        <f t="shared" si="3"/>
        <v>48000</v>
      </c>
      <c r="E17" s="24">
        <f t="shared" si="3"/>
        <v>4.6607988218690819</v>
      </c>
      <c r="F17" s="24">
        <f t="shared" si="3"/>
        <v>-2.9347540251105722</v>
      </c>
      <c r="G17" s="24">
        <f t="shared" si="3"/>
        <v>-1.726036919207407</v>
      </c>
      <c r="H17" s="24">
        <f t="shared" si="3"/>
        <v>2.5092468182557544</v>
      </c>
      <c r="I17" s="24">
        <f t="shared" si="3"/>
        <v>-2.9347540251105726</v>
      </c>
      <c r="J17" s="24">
        <f t="shared" si="3"/>
        <v>0.4255150844059204</v>
      </c>
      <c r="K17" s="25">
        <f t="shared" si="7"/>
        <v>64</v>
      </c>
      <c r="L17" s="26">
        <f>10 ^ (K17/50)</f>
        <v>19.054607179632477</v>
      </c>
      <c r="M17" s="24">
        <f t="shared" si="0"/>
        <v>2.49424224719053E-3</v>
      </c>
      <c r="N17" s="24">
        <f t="shared" si="1"/>
        <v>3.8482607831014093E-5</v>
      </c>
      <c r="O17" s="24">
        <f t="shared" si="2"/>
        <v>1.1712001691421836E-5</v>
      </c>
      <c r="P17" s="24">
        <f>SQRT(N17/O17)</f>
        <v>1.8126613898714115</v>
      </c>
      <c r="Q17" s="27">
        <f>20*LOG(P17,10)</f>
        <v>5.1663336853874213</v>
      </c>
    </row>
    <row r="18" spans="1:17" x14ac:dyDescent="0.25">
      <c r="A18" s="2" t="s">
        <v>8</v>
      </c>
      <c r="B18">
        <f>(1 - B10/B7)</f>
        <v>0.35086574982908547</v>
      </c>
      <c r="D18" s="23">
        <f t="shared" si="3"/>
        <v>48000</v>
      </c>
      <c r="E18" s="24">
        <f t="shared" si="3"/>
        <v>4.6607988218690819</v>
      </c>
      <c r="F18" s="24">
        <f t="shared" si="3"/>
        <v>-2.9347540251105722</v>
      </c>
      <c r="G18" s="24">
        <f t="shared" si="3"/>
        <v>-1.726036919207407</v>
      </c>
      <c r="H18" s="24">
        <f t="shared" si="3"/>
        <v>2.5092468182557544</v>
      </c>
      <c r="I18" s="24">
        <f t="shared" si="3"/>
        <v>-2.9347540251105726</v>
      </c>
      <c r="J18" s="24">
        <f t="shared" si="3"/>
        <v>0.4255150844059204</v>
      </c>
      <c r="K18" s="25">
        <f t="shared" si="7"/>
        <v>65</v>
      </c>
      <c r="L18" s="26">
        <f>10 ^ (K18/50)</f>
        <v>19.952623149688804</v>
      </c>
      <c r="M18" s="24">
        <f t="shared" si="0"/>
        <v>2.6117922627878327E-3</v>
      </c>
      <c r="N18" s="24">
        <f t="shared" si="1"/>
        <v>4.1435323284932934E-5</v>
      </c>
      <c r="O18" s="24">
        <f t="shared" si="2"/>
        <v>1.2081943228159364E-5</v>
      </c>
      <c r="P18" s="24">
        <f>SQRT(N18/O18)</f>
        <v>1.8518976068743838</v>
      </c>
      <c r="Q18" s="27">
        <f>20*LOG(P18,10)</f>
        <v>5.3523394093505248</v>
      </c>
    </row>
    <row r="19" spans="1:17" x14ac:dyDescent="0.25">
      <c r="A19" s="85" t="s">
        <v>29</v>
      </c>
      <c r="B19" s="85"/>
      <c r="D19" s="23">
        <f t="shared" si="3"/>
        <v>48000</v>
      </c>
      <c r="E19" s="24">
        <f t="shared" si="3"/>
        <v>4.6607988218690819</v>
      </c>
      <c r="F19" s="24">
        <f t="shared" si="3"/>
        <v>-2.9347540251105722</v>
      </c>
      <c r="G19" s="24">
        <f t="shared" si="3"/>
        <v>-1.726036919207407</v>
      </c>
      <c r="H19" s="24">
        <f t="shared" si="3"/>
        <v>2.5092468182557544</v>
      </c>
      <c r="I19" s="24">
        <f t="shared" si="3"/>
        <v>-2.9347540251105726</v>
      </c>
      <c r="J19" s="24">
        <f t="shared" si="3"/>
        <v>0.4255150844059204</v>
      </c>
      <c r="K19" s="25">
        <f t="shared" si="7"/>
        <v>66</v>
      </c>
      <c r="L19" s="26">
        <f t="shared" si="4"/>
        <v>20.8929613085404</v>
      </c>
      <c r="M19" s="24">
        <f t="shared" si="0"/>
        <v>2.7348822399435964E-3</v>
      </c>
      <c r="N19" s="24">
        <f t="shared" si="1"/>
        <v>4.4672910345378014E-5</v>
      </c>
      <c r="O19" s="24">
        <f t="shared" si="2"/>
        <v>1.2487576190656213E-5</v>
      </c>
      <c r="P19" s="24">
        <f t="shared" si="5"/>
        <v>1.8913985330848577</v>
      </c>
      <c r="Q19" s="27">
        <f t="shared" si="6"/>
        <v>5.535660957477945</v>
      </c>
    </row>
    <row r="20" spans="1:17" x14ac:dyDescent="0.25">
      <c r="A20" s="2" t="s">
        <v>3</v>
      </c>
      <c r="B20">
        <f>B13/B16</f>
        <v>1.7157541240124075</v>
      </c>
      <c r="D20" s="23">
        <f t="shared" ref="D20:J35" si="8">D19</f>
        <v>48000</v>
      </c>
      <c r="E20" s="24">
        <f t="shared" si="8"/>
        <v>4.6607988218690819</v>
      </c>
      <c r="F20" s="24">
        <f t="shared" si="8"/>
        <v>-2.9347540251105722</v>
      </c>
      <c r="G20" s="24">
        <f t="shared" si="8"/>
        <v>-1.726036919207407</v>
      </c>
      <c r="H20" s="24">
        <f t="shared" si="8"/>
        <v>2.5092468182557544</v>
      </c>
      <c r="I20" s="24">
        <f t="shared" si="8"/>
        <v>-2.9347540251105726</v>
      </c>
      <c r="J20" s="24">
        <f t="shared" si="8"/>
        <v>0.4255150844059204</v>
      </c>
      <c r="K20" s="25">
        <f t="shared" si="7"/>
        <v>67</v>
      </c>
      <c r="L20" s="26">
        <f t="shared" si="4"/>
        <v>21.877616239495538</v>
      </c>
      <c r="M20" s="24">
        <f t="shared" si="0"/>
        <v>2.8637732690023304E-3</v>
      </c>
      <c r="N20" s="24">
        <f t="shared" si="1"/>
        <v>4.8222852698120988E-5</v>
      </c>
      <c r="O20" s="24">
        <f t="shared" si="2"/>
        <v>1.2932344050697875E-5</v>
      </c>
      <c r="P20" s="24">
        <f t="shared" si="5"/>
        <v>1.9310246783964391</v>
      </c>
      <c r="Q20" s="27">
        <f t="shared" si="6"/>
        <v>5.7157564815217068</v>
      </c>
    </row>
    <row r="21" spans="1:17" x14ac:dyDescent="0.25">
      <c r="A21" s="2" t="s">
        <v>4</v>
      </c>
      <c r="B21">
        <f>B14/B16</f>
        <v>-1.2099508446591993</v>
      </c>
      <c r="D21" s="23">
        <f t="shared" si="8"/>
        <v>48000</v>
      </c>
      <c r="E21" s="24">
        <f t="shared" si="8"/>
        <v>4.6607988218690819</v>
      </c>
      <c r="F21" s="24">
        <f t="shared" si="8"/>
        <v>-2.9347540251105722</v>
      </c>
      <c r="G21" s="24">
        <f t="shared" si="8"/>
        <v>-1.726036919207407</v>
      </c>
      <c r="H21" s="24">
        <f t="shared" si="8"/>
        <v>2.5092468182557544</v>
      </c>
      <c r="I21" s="24">
        <f t="shared" si="8"/>
        <v>-2.9347540251105726</v>
      </c>
      <c r="J21" s="24">
        <f t="shared" si="8"/>
        <v>0.4255150844059204</v>
      </c>
      <c r="K21" s="25">
        <f t="shared" si="7"/>
        <v>68</v>
      </c>
      <c r="L21" s="26">
        <f t="shared" si="4"/>
        <v>22.908676527677738</v>
      </c>
      <c r="M21" s="24">
        <f t="shared" si="0"/>
        <v>2.9987387451173883E-3</v>
      </c>
      <c r="N21" s="24">
        <f t="shared" si="1"/>
        <v>5.2115285561482594E-5</v>
      </c>
      <c r="O21" s="24">
        <f t="shared" si="2"/>
        <v>1.3420022504595508E-5</v>
      </c>
      <c r="P21" s="24">
        <f t="shared" si="5"/>
        <v>1.9706338515788659</v>
      </c>
      <c r="Q21" s="27">
        <f t="shared" si="6"/>
        <v>5.8921187767026382</v>
      </c>
    </row>
    <row r="22" spans="1:17" x14ac:dyDescent="0.25">
      <c r="A22" s="2" t="s">
        <v>5</v>
      </c>
      <c r="B22">
        <f>B15/B16</f>
        <v>-0.50299658180944729</v>
      </c>
      <c r="D22" s="23">
        <f t="shared" si="8"/>
        <v>48000</v>
      </c>
      <c r="E22" s="24">
        <f t="shared" si="8"/>
        <v>4.6607988218690819</v>
      </c>
      <c r="F22" s="24">
        <f t="shared" si="8"/>
        <v>-2.9347540251105722</v>
      </c>
      <c r="G22" s="24">
        <f t="shared" si="8"/>
        <v>-1.726036919207407</v>
      </c>
      <c r="H22" s="24">
        <f t="shared" si="8"/>
        <v>2.5092468182557544</v>
      </c>
      <c r="I22" s="24">
        <f t="shared" si="8"/>
        <v>-2.9347540251105726</v>
      </c>
      <c r="J22" s="24">
        <f t="shared" si="8"/>
        <v>0.4255150844059204</v>
      </c>
      <c r="K22" s="25">
        <f t="shared" si="7"/>
        <v>69</v>
      </c>
      <c r="L22" s="26">
        <f t="shared" si="4"/>
        <v>23.988329190194907</v>
      </c>
      <c r="M22" s="24">
        <f t="shared" si="0"/>
        <v>3.1400649481587461E-3</v>
      </c>
      <c r="N22" s="24">
        <f t="shared" si="1"/>
        <v>5.6383251494374065E-5</v>
      </c>
      <c r="O22" s="24">
        <f t="shared" si="2"/>
        <v>1.3954751528544307E-5</v>
      </c>
      <c r="P22" s="24">
        <f t="shared" si="5"/>
        <v>2.0100830642664174</v>
      </c>
      <c r="Q22" s="27">
        <f t="shared" si="6"/>
        <v>6.0642800897746874</v>
      </c>
    </row>
    <row r="23" spans="1:17" x14ac:dyDescent="0.25">
      <c r="A23" s="2" t="s">
        <v>7</v>
      </c>
      <c r="B23">
        <f>B17/B16</f>
        <v>-1.2099508446591993</v>
      </c>
      <c r="D23" s="23">
        <f t="shared" si="8"/>
        <v>48000</v>
      </c>
      <c r="E23" s="24">
        <f t="shared" si="8"/>
        <v>4.6607988218690819</v>
      </c>
      <c r="F23" s="24">
        <f t="shared" si="8"/>
        <v>-2.9347540251105722</v>
      </c>
      <c r="G23" s="24">
        <f t="shared" si="8"/>
        <v>-1.726036919207407</v>
      </c>
      <c r="H23" s="24">
        <f t="shared" si="8"/>
        <v>2.5092468182557544</v>
      </c>
      <c r="I23" s="24">
        <f t="shared" si="8"/>
        <v>-2.9347540251105726</v>
      </c>
      <c r="J23" s="24">
        <f t="shared" si="8"/>
        <v>0.4255150844059204</v>
      </c>
      <c r="K23" s="25">
        <f t="shared" si="7"/>
        <v>70</v>
      </c>
      <c r="L23" s="26">
        <f t="shared" si="4"/>
        <v>25.118864315095799</v>
      </c>
      <c r="M23" s="24">
        <f t="shared" si="0"/>
        <v>3.2880516499509903E-3</v>
      </c>
      <c r="N23" s="24">
        <f t="shared" si="1"/>
        <v>6.1062980878823225E-5</v>
      </c>
      <c r="O23" s="24">
        <f t="shared" si="2"/>
        <v>1.4541070522844368E-5</v>
      </c>
      <c r="P23" s="24">
        <f t="shared" si="5"/>
        <v>2.0492304957515293</v>
      </c>
      <c r="Q23" s="27">
        <f t="shared" si="6"/>
        <v>6.2318162046566661</v>
      </c>
    </row>
    <row r="24" spans="1:17" x14ac:dyDescent="0.25">
      <c r="A24" s="2" t="s">
        <v>8</v>
      </c>
      <c r="B24">
        <f>B18/B16</f>
        <v>0.2127575422029602</v>
      </c>
      <c r="D24" s="23">
        <f t="shared" si="8"/>
        <v>48000</v>
      </c>
      <c r="E24" s="24">
        <f t="shared" si="8"/>
        <v>4.6607988218690819</v>
      </c>
      <c r="F24" s="24">
        <f t="shared" si="8"/>
        <v>-2.9347540251105722</v>
      </c>
      <c r="G24" s="24">
        <f t="shared" si="8"/>
        <v>-1.726036919207407</v>
      </c>
      <c r="H24" s="24">
        <f t="shared" si="8"/>
        <v>2.5092468182557544</v>
      </c>
      <c r="I24" s="24">
        <f t="shared" si="8"/>
        <v>-2.9347540251105726</v>
      </c>
      <c r="J24" s="24">
        <f t="shared" si="8"/>
        <v>0.4255150844059204</v>
      </c>
      <c r="K24" s="25">
        <f t="shared" si="7"/>
        <v>71</v>
      </c>
      <c r="L24" s="26">
        <f t="shared" si="4"/>
        <v>26.302679918953825</v>
      </c>
      <c r="M24" s="24">
        <f t="shared" si="0"/>
        <v>3.4430127501295462E-3</v>
      </c>
      <c r="N24" s="24">
        <f t="shared" si="1"/>
        <v>6.6194199464630898E-5</v>
      </c>
      <c r="O24" s="24">
        <f t="shared" si="2"/>
        <v>1.5183956852071745E-5</v>
      </c>
      <c r="P24" s="24">
        <f t="shared" si="5"/>
        <v>2.0879374627162992</v>
      </c>
      <c r="Q24" s="27">
        <f t="shared" si="6"/>
        <v>6.3943497333098689</v>
      </c>
    </row>
    <row r="25" spans="1:17" x14ac:dyDescent="0.25">
      <c r="A25" s="85" t="s">
        <v>31</v>
      </c>
      <c r="B25" s="85"/>
      <c r="D25" s="23">
        <f t="shared" si="8"/>
        <v>48000</v>
      </c>
      <c r="E25" s="24">
        <f t="shared" si="8"/>
        <v>4.6607988218690819</v>
      </c>
      <c r="F25" s="24">
        <f t="shared" si="8"/>
        <v>-2.9347540251105722</v>
      </c>
      <c r="G25" s="24">
        <f t="shared" si="8"/>
        <v>-1.726036919207407</v>
      </c>
      <c r="H25" s="24">
        <f t="shared" si="8"/>
        <v>2.5092468182557544</v>
      </c>
      <c r="I25" s="24">
        <f t="shared" si="8"/>
        <v>-2.9347540251105726</v>
      </c>
      <c r="J25" s="24">
        <f t="shared" si="8"/>
        <v>0.4255150844059204</v>
      </c>
      <c r="K25" s="25">
        <f t="shared" si="7"/>
        <v>72</v>
      </c>
      <c r="L25" s="26">
        <f t="shared" si="4"/>
        <v>27.542287033381665</v>
      </c>
      <c r="M25" s="24">
        <f t="shared" si="0"/>
        <v>3.6052769419638859E-3</v>
      </c>
      <c r="N25" s="24">
        <f t="shared" si="1"/>
        <v>7.1820465580296755E-5</v>
      </c>
      <c r="O25" s="24">
        <f t="shared" si="2"/>
        <v>1.5888868098390407E-5</v>
      </c>
      <c r="P25" s="24">
        <f t="shared" si="5"/>
        <v>2.1260703367982314</v>
      </c>
      <c r="Q25" s="27">
        <f t="shared" si="6"/>
        <v>6.5515525638400991</v>
      </c>
    </row>
    <row r="26" spans="1:17" x14ac:dyDescent="0.25">
      <c r="A26" s="2" t="s">
        <v>9</v>
      </c>
      <c r="B26">
        <f>B20^2</f>
        <v>2.9438122140655838</v>
      </c>
      <c r="D26" s="23">
        <f t="shared" si="8"/>
        <v>48000</v>
      </c>
      <c r="E26" s="24">
        <f t="shared" si="8"/>
        <v>4.6607988218690819</v>
      </c>
      <c r="F26" s="24">
        <f t="shared" si="8"/>
        <v>-2.9347540251105722</v>
      </c>
      <c r="G26" s="24">
        <f t="shared" si="8"/>
        <v>-1.726036919207407</v>
      </c>
      <c r="H26" s="24">
        <f t="shared" si="8"/>
        <v>2.5092468182557544</v>
      </c>
      <c r="I26" s="24">
        <f t="shared" si="8"/>
        <v>-2.9347540251105726</v>
      </c>
      <c r="J26" s="24">
        <f t="shared" si="8"/>
        <v>0.4255150844059204</v>
      </c>
      <c r="K26" s="25">
        <f t="shared" si="7"/>
        <v>73</v>
      </c>
      <c r="L26" s="26">
        <f t="shared" si="4"/>
        <v>28.840315031266066</v>
      </c>
      <c r="M26" s="24">
        <f t="shared" si="0"/>
        <v>3.7751884095600314E-3</v>
      </c>
      <c r="N26" s="24">
        <f t="shared" si="1"/>
        <v>7.7989539873923874E-5</v>
      </c>
      <c r="O26" s="24">
        <f t="shared" si="2"/>
        <v>1.6661788395377908E-5</v>
      </c>
      <c r="P26" s="24">
        <f t="shared" si="5"/>
        <v>2.1635023522795902</v>
      </c>
      <c r="Q26" s="27">
        <f t="shared" si="6"/>
        <v>6.7031474344803064</v>
      </c>
    </row>
    <row r="27" spans="1:17" x14ac:dyDescent="0.25">
      <c r="A27" s="2" t="s">
        <v>10</v>
      </c>
      <c r="B27">
        <f>B21^2</f>
        <v>1.46398104649151</v>
      </c>
      <c r="D27" s="23">
        <f t="shared" si="8"/>
        <v>48000</v>
      </c>
      <c r="E27" s="24">
        <f t="shared" si="8"/>
        <v>4.6607988218690819</v>
      </c>
      <c r="F27" s="24">
        <f t="shared" si="8"/>
        <v>-2.9347540251105722</v>
      </c>
      <c r="G27" s="24">
        <f t="shared" si="8"/>
        <v>-1.726036919207407</v>
      </c>
      <c r="H27" s="24">
        <f t="shared" si="8"/>
        <v>2.5092468182557544</v>
      </c>
      <c r="I27" s="24">
        <f t="shared" si="8"/>
        <v>-2.9347540251105726</v>
      </c>
      <c r="J27" s="24">
        <f t="shared" si="8"/>
        <v>0.4255150844059204</v>
      </c>
      <c r="K27" s="25">
        <f t="shared" si="7"/>
        <v>74</v>
      </c>
      <c r="L27" s="26">
        <f t="shared" si="4"/>
        <v>30.199517204020164</v>
      </c>
      <c r="M27" s="24">
        <f t="shared" si="0"/>
        <v>3.9531075579211797E-3</v>
      </c>
      <c r="N27" s="24">
        <f t="shared" si="1"/>
        <v>8.4753790725811129E-5</v>
      </c>
      <c r="O27" s="24">
        <f t="shared" si="2"/>
        <v>1.750927923194201E-5</v>
      </c>
      <c r="P27" s="24">
        <f t="shared" si="5"/>
        <v>2.2001152507157542</v>
      </c>
      <c r="Q27" s="27">
        <f t="shared" si="6"/>
        <v>6.8489086295248907</v>
      </c>
    </row>
    <row r="28" spans="1:17" x14ac:dyDescent="0.25">
      <c r="A28" s="2" t="s">
        <v>11</v>
      </c>
      <c r="B28">
        <f>B22^2</f>
        <v>0.25300556131198798</v>
      </c>
      <c r="D28" s="23">
        <f t="shared" si="8"/>
        <v>48000</v>
      </c>
      <c r="E28" s="24">
        <f t="shared" si="8"/>
        <v>4.6607988218690819</v>
      </c>
      <c r="F28" s="24">
        <f t="shared" si="8"/>
        <v>-2.9347540251105722</v>
      </c>
      <c r="G28" s="24">
        <f t="shared" si="8"/>
        <v>-1.726036919207407</v>
      </c>
      <c r="H28" s="24">
        <f t="shared" si="8"/>
        <v>2.5092468182557544</v>
      </c>
      <c r="I28" s="24">
        <f t="shared" si="8"/>
        <v>-2.9347540251105726</v>
      </c>
      <c r="J28" s="24">
        <f t="shared" si="8"/>
        <v>0.4255150844059204</v>
      </c>
      <c r="K28" s="25">
        <f t="shared" si="7"/>
        <v>75</v>
      </c>
      <c r="L28" s="26">
        <f t="shared" si="4"/>
        <v>31.622776601683803</v>
      </c>
      <c r="M28" s="24">
        <f t="shared" si="0"/>
        <v>4.1394117774150438E-3</v>
      </c>
      <c r="N28" s="24">
        <f t="shared" si="1"/>
        <v>9.2170638765542989E-5</v>
      </c>
      <c r="O28" s="24">
        <f t="shared" si="2"/>
        <v>1.8438535156595215E-5</v>
      </c>
      <c r="P28" s="24">
        <f t="shared" si="5"/>
        <v>2.2358007154120543</v>
      </c>
      <c r="Q28" s="27">
        <f t="shared" si="6"/>
        <v>6.9886618156479319</v>
      </c>
    </row>
    <row r="29" spans="1:17" x14ac:dyDescent="0.25">
      <c r="A29" s="2" t="s">
        <v>12</v>
      </c>
      <c r="B29">
        <f>B20*B21</f>
        <v>-2.0759781515763169</v>
      </c>
      <c r="D29" s="23">
        <f t="shared" si="8"/>
        <v>48000</v>
      </c>
      <c r="E29" s="24">
        <f t="shared" si="8"/>
        <v>4.6607988218690819</v>
      </c>
      <c r="F29" s="24">
        <f t="shared" si="8"/>
        <v>-2.9347540251105722</v>
      </c>
      <c r="G29" s="24">
        <f t="shared" si="8"/>
        <v>-1.726036919207407</v>
      </c>
      <c r="H29" s="24">
        <f t="shared" si="8"/>
        <v>2.5092468182557544</v>
      </c>
      <c r="I29" s="24">
        <f t="shared" si="8"/>
        <v>-2.9347540251105726</v>
      </c>
      <c r="J29" s="24">
        <f t="shared" si="8"/>
        <v>0.4255150844059204</v>
      </c>
      <c r="K29" s="25">
        <f t="shared" si="7"/>
        <v>76</v>
      </c>
      <c r="L29" s="26">
        <f t="shared" si="4"/>
        <v>33.113112148259127</v>
      </c>
      <c r="M29" s="24">
        <f t="shared" si="0"/>
        <v>4.3344962442694087E-3</v>
      </c>
      <c r="N29" s="24">
        <f t="shared" si="1"/>
        <v>1.0030304427410819E-4</v>
      </c>
      <c r="O29" s="24">
        <f t="shared" si="2"/>
        <v>1.9457444860815354E-5</v>
      </c>
      <c r="P29" s="24">
        <f t="shared" si="5"/>
        <v>2.2704615574239071</v>
      </c>
      <c r="Q29" s="27">
        <f t="shared" si="6"/>
        <v>7.1222830598640732</v>
      </c>
    </row>
    <row r="30" spans="1:17" x14ac:dyDescent="0.25">
      <c r="A30" s="2" t="s">
        <v>13</v>
      </c>
      <c r="B30">
        <f>B21*B22</f>
        <v>0.60860113902103075</v>
      </c>
      <c r="D30" s="23">
        <f t="shared" si="8"/>
        <v>48000</v>
      </c>
      <c r="E30" s="24">
        <f t="shared" si="8"/>
        <v>4.6607988218690819</v>
      </c>
      <c r="F30" s="24">
        <f t="shared" si="8"/>
        <v>-2.9347540251105722</v>
      </c>
      <c r="G30" s="24">
        <f t="shared" si="8"/>
        <v>-1.726036919207407</v>
      </c>
      <c r="H30" s="24">
        <f t="shared" si="8"/>
        <v>2.5092468182557544</v>
      </c>
      <c r="I30" s="24">
        <f t="shared" si="8"/>
        <v>-2.9347540251105726</v>
      </c>
      <c r="J30" s="24">
        <f t="shared" si="8"/>
        <v>0.4255150844059204</v>
      </c>
      <c r="K30" s="25">
        <f t="shared" si="7"/>
        <v>77</v>
      </c>
      <c r="L30" s="26">
        <f t="shared" si="4"/>
        <v>34.67368504525318</v>
      </c>
      <c r="M30" s="24">
        <f t="shared" si="0"/>
        <v>4.5387747587939025E-3</v>
      </c>
      <c r="N30" s="24">
        <f t="shared" si="1"/>
        <v>1.0922004159930054E-4</v>
      </c>
      <c r="O30" s="24">
        <f t="shared" si="2"/>
        <v>2.0574658148642122E-5</v>
      </c>
      <c r="P30" s="24">
        <f t="shared" si="5"/>
        <v>2.3040126264125993</v>
      </c>
      <c r="Q30" s="27">
        <f t="shared" si="6"/>
        <v>7.2496970954253328</v>
      </c>
    </row>
    <row r="31" spans="1:17" x14ac:dyDescent="0.25">
      <c r="A31" s="2" t="s">
        <v>14</v>
      </c>
      <c r="B31">
        <f>B20*B22</f>
        <v>-0.86301845960370349</v>
      </c>
      <c r="D31" s="23">
        <f t="shared" si="8"/>
        <v>48000</v>
      </c>
      <c r="E31" s="24">
        <f t="shared" si="8"/>
        <v>4.6607988218690819</v>
      </c>
      <c r="F31" s="24">
        <f t="shared" si="8"/>
        <v>-2.9347540251105722</v>
      </c>
      <c r="G31" s="24">
        <f t="shared" si="8"/>
        <v>-1.726036919207407</v>
      </c>
      <c r="H31" s="24">
        <f t="shared" si="8"/>
        <v>2.5092468182557544</v>
      </c>
      <c r="I31" s="24">
        <f t="shared" si="8"/>
        <v>-2.9347540251105726</v>
      </c>
      <c r="J31" s="24">
        <f t="shared" si="8"/>
        <v>0.4255150844059204</v>
      </c>
      <c r="K31" s="25">
        <f t="shared" si="7"/>
        <v>78</v>
      </c>
      <c r="L31" s="26">
        <f t="shared" si="4"/>
        <v>36.307805477010156</v>
      </c>
      <c r="M31" s="24">
        <f t="shared" si="0"/>
        <v>4.7526806231059319E-3</v>
      </c>
      <c r="N31" s="24">
        <f t="shared" si="1"/>
        <v>1.1899732512721251E-4</v>
      </c>
      <c r="O31" s="24">
        <f t="shared" si="2"/>
        <v>2.1799659378374248E-5</v>
      </c>
      <c r="P31" s="24">
        <f t="shared" si="5"/>
        <v>2.3363814300634766</v>
      </c>
      <c r="Q31" s="27">
        <f t="shared" si="6"/>
        <v>7.3708749147753894</v>
      </c>
    </row>
    <row r="32" spans="1:17" x14ac:dyDescent="0.25">
      <c r="A32" s="2" t="s">
        <v>15</v>
      </c>
      <c r="B32">
        <f>B26+B27+B28</f>
        <v>4.6607988218690819</v>
      </c>
      <c r="D32" s="23">
        <f t="shared" si="8"/>
        <v>48000</v>
      </c>
      <c r="E32" s="24">
        <f t="shared" si="8"/>
        <v>4.6607988218690819</v>
      </c>
      <c r="F32" s="24">
        <f t="shared" si="8"/>
        <v>-2.9347540251105722</v>
      </c>
      <c r="G32" s="24">
        <f t="shared" si="8"/>
        <v>-1.726036919207407</v>
      </c>
      <c r="H32" s="24">
        <f t="shared" si="8"/>
        <v>2.5092468182557544</v>
      </c>
      <c r="I32" s="24">
        <f t="shared" si="8"/>
        <v>-2.9347540251105726</v>
      </c>
      <c r="J32" s="24">
        <f t="shared" si="8"/>
        <v>0.4255150844059204</v>
      </c>
      <c r="K32" s="25">
        <f t="shared" si="7"/>
        <v>79</v>
      </c>
      <c r="L32" s="26">
        <f t="shared" si="4"/>
        <v>38.018939632056139</v>
      </c>
      <c r="M32" s="24">
        <f t="shared" si="0"/>
        <v>4.9766675602225582E-3</v>
      </c>
      <c r="N32" s="24">
        <f t="shared" si="1"/>
        <v>1.2971789177407267E-4</v>
      </c>
      <c r="O32" s="24">
        <f t="shared" si="2"/>
        <v>2.3142847982215997E-5</v>
      </c>
      <c r="P32" s="24">
        <f t="shared" si="5"/>
        <v>2.3675084598939411</v>
      </c>
      <c r="Q32" s="27">
        <f t="shared" si="6"/>
        <v>7.4858307911298025</v>
      </c>
    </row>
    <row r="33" spans="1:17" x14ac:dyDescent="0.25">
      <c r="A33" s="2" t="s">
        <v>19</v>
      </c>
      <c r="B33">
        <f>2*(B29+B30)</f>
        <v>-2.9347540251105722</v>
      </c>
      <c r="D33" s="23">
        <f t="shared" si="8"/>
        <v>48000</v>
      </c>
      <c r="E33" s="24">
        <f t="shared" si="8"/>
        <v>4.6607988218690819</v>
      </c>
      <c r="F33" s="24">
        <f t="shared" si="8"/>
        <v>-2.9347540251105722</v>
      </c>
      <c r="G33" s="24">
        <f t="shared" si="8"/>
        <v>-1.726036919207407</v>
      </c>
      <c r="H33" s="24">
        <f t="shared" si="8"/>
        <v>2.5092468182557544</v>
      </c>
      <c r="I33" s="24">
        <f t="shared" si="8"/>
        <v>-2.9347540251105726</v>
      </c>
      <c r="J33" s="24">
        <f t="shared" si="8"/>
        <v>0.4255150844059204</v>
      </c>
      <c r="K33" s="25">
        <f t="shared" si="7"/>
        <v>80</v>
      </c>
      <c r="L33" s="26">
        <f t="shared" si="4"/>
        <v>39.810717055349755</v>
      </c>
      <c r="M33" s="24">
        <f t="shared" si="0"/>
        <v>5.2112106764678617E-3</v>
      </c>
      <c r="N33" s="24">
        <f t="shared" si="1"/>
        <v>1.414727454556175E-4</v>
      </c>
      <c r="O33" s="24">
        <f t="shared" si="2"/>
        <v>2.4615626761814724E-5</v>
      </c>
      <c r="P33" s="24">
        <f t="shared" si="5"/>
        <v>2.39734723122465</v>
      </c>
      <c r="Q33" s="27">
        <f t="shared" si="6"/>
        <v>7.5946188340591423</v>
      </c>
    </row>
    <row r="34" spans="1:17" x14ac:dyDescent="0.25">
      <c r="A34" s="2" t="s">
        <v>21</v>
      </c>
      <c r="B34">
        <f>B31*2</f>
        <v>-1.726036919207407</v>
      </c>
      <c r="D34" s="23">
        <f t="shared" si="8"/>
        <v>48000</v>
      </c>
      <c r="E34" s="24">
        <f t="shared" si="8"/>
        <v>4.6607988218690819</v>
      </c>
      <c r="F34" s="24">
        <f t="shared" si="8"/>
        <v>-2.9347540251105722</v>
      </c>
      <c r="G34" s="24">
        <f t="shared" si="8"/>
        <v>-1.726036919207407</v>
      </c>
      <c r="H34" s="24">
        <f t="shared" si="8"/>
        <v>2.5092468182557544</v>
      </c>
      <c r="I34" s="24">
        <f t="shared" si="8"/>
        <v>-2.9347540251105726</v>
      </c>
      <c r="J34" s="24">
        <f t="shared" si="8"/>
        <v>0.4255150844059204</v>
      </c>
      <c r="K34" s="25">
        <f t="shared" si="7"/>
        <v>81</v>
      </c>
      <c r="L34" s="26">
        <f t="shared" si="4"/>
        <v>41.686938347033561</v>
      </c>
      <c r="M34" s="24">
        <f t="shared" si="0"/>
        <v>5.4568074692371363E-3</v>
      </c>
      <c r="N34" s="24">
        <f t="shared" si="1"/>
        <v>1.543616695087735E-4</v>
      </c>
      <c r="O34" s="24">
        <f t="shared" si="2"/>
        <v>2.6230498699875149E-5</v>
      </c>
      <c r="P34" s="24">
        <f t="shared" si="5"/>
        <v>2.425864056804349</v>
      </c>
      <c r="Q34" s="27">
        <f t="shared" si="6"/>
        <v>7.6973291949643476</v>
      </c>
    </row>
    <row r="35" spans="1:17" x14ac:dyDescent="0.25">
      <c r="A35" s="85" t="s">
        <v>31</v>
      </c>
      <c r="B35" s="85"/>
      <c r="D35" s="23">
        <f t="shared" si="8"/>
        <v>48000</v>
      </c>
      <c r="E35" s="24">
        <f t="shared" si="8"/>
        <v>4.6607988218690819</v>
      </c>
      <c r="F35" s="24">
        <f t="shared" si="8"/>
        <v>-2.9347540251105722</v>
      </c>
      <c r="G35" s="24">
        <f t="shared" si="8"/>
        <v>-1.726036919207407</v>
      </c>
      <c r="H35" s="24">
        <f t="shared" si="8"/>
        <v>2.5092468182557544</v>
      </c>
      <c r="I35" s="24">
        <f t="shared" si="8"/>
        <v>-2.9347540251105726</v>
      </c>
      <c r="J35" s="24">
        <f t="shared" si="8"/>
        <v>0.4255150844059204</v>
      </c>
      <c r="K35" s="25">
        <f t="shared" si="7"/>
        <v>82</v>
      </c>
      <c r="L35" s="26">
        <f t="shared" si="4"/>
        <v>43.651583224016612</v>
      </c>
      <c r="M35" s="24">
        <f t="shared" si="0"/>
        <v>5.7139788822555852E-3</v>
      </c>
      <c r="N35" s="24">
        <f t="shared" si="1"/>
        <v>1.6849407361752E-4</v>
      </c>
      <c r="O35" s="24">
        <f t="shared" si="2"/>
        <v>2.8001173115910216E-5</v>
      </c>
      <c r="P35" s="24">
        <f t="shared" si="5"/>
        <v>2.4530375813731506</v>
      </c>
      <c r="Q35" s="27">
        <f t="shared" si="6"/>
        <v>7.7940840359414647</v>
      </c>
    </row>
    <row r="36" spans="1:17" x14ac:dyDescent="0.25">
      <c r="A36" s="2" t="s">
        <v>16</v>
      </c>
      <c r="B36">
        <f>B23^2</f>
        <v>1.46398104649151</v>
      </c>
      <c r="D36" s="23">
        <f t="shared" ref="D36:J51" si="9">D35</f>
        <v>48000</v>
      </c>
      <c r="E36" s="24">
        <f t="shared" si="9"/>
        <v>4.6607988218690819</v>
      </c>
      <c r="F36" s="24">
        <f t="shared" si="9"/>
        <v>-2.9347540251105722</v>
      </c>
      <c r="G36" s="24">
        <f t="shared" si="9"/>
        <v>-1.726036919207407</v>
      </c>
      <c r="H36" s="24">
        <f t="shared" si="9"/>
        <v>2.5092468182557544</v>
      </c>
      <c r="I36" s="24">
        <f t="shared" si="9"/>
        <v>-2.9347540251105726</v>
      </c>
      <c r="J36" s="24">
        <f t="shared" si="9"/>
        <v>0.4255150844059204</v>
      </c>
      <c r="K36" s="25">
        <f t="shared" si="7"/>
        <v>83</v>
      </c>
      <c r="L36" s="26">
        <f t="shared" si="4"/>
        <v>45.708818961487509</v>
      </c>
      <c r="M36" s="24">
        <f t="shared" si="0"/>
        <v>5.9832704105697923E-3</v>
      </c>
      <c r="N36" s="24">
        <f t="shared" si="1"/>
        <v>1.8398992243184864E-4</v>
      </c>
      <c r="O36" s="24">
        <f t="shared" si="2"/>
        <v>2.9942682067574111E-5</v>
      </c>
      <c r="P36" s="24">
        <f t="shared" si="5"/>
        <v>2.47885811132678</v>
      </c>
      <c r="Q36" s="27">
        <f t="shared" si="6"/>
        <v>7.88503337334447</v>
      </c>
    </row>
    <row r="37" spans="1:17" x14ac:dyDescent="0.25">
      <c r="A37" s="2" t="s">
        <v>17</v>
      </c>
      <c r="B37">
        <f>B24^2</f>
        <v>4.5265771764244393E-2</v>
      </c>
      <c r="D37" s="23">
        <f t="shared" si="9"/>
        <v>48000</v>
      </c>
      <c r="E37" s="24">
        <f t="shared" si="9"/>
        <v>4.6607988218690819</v>
      </c>
      <c r="F37" s="24">
        <f t="shared" si="9"/>
        <v>-2.9347540251105722</v>
      </c>
      <c r="G37" s="24">
        <f t="shared" si="9"/>
        <v>-1.726036919207407</v>
      </c>
      <c r="H37" s="24">
        <f t="shared" si="9"/>
        <v>2.5092468182557544</v>
      </c>
      <c r="I37" s="24">
        <f t="shared" si="9"/>
        <v>-2.9347540251105726</v>
      </c>
      <c r="J37" s="24">
        <f t="shared" si="9"/>
        <v>0.4255150844059204</v>
      </c>
      <c r="K37" s="25">
        <f t="shared" si="7"/>
        <v>84</v>
      </c>
      <c r="L37" s="26">
        <f t="shared" si="4"/>
        <v>47.863009232263856</v>
      </c>
      <c r="M37" s="24">
        <f t="shared" si="0"/>
        <v>6.2652532576158567E-3</v>
      </c>
      <c r="N37" s="24">
        <f t="shared" si="1"/>
        <v>2.0098075375263313E-4</v>
      </c>
      <c r="O37" s="24">
        <f t="shared" si="2"/>
        <v>3.2071507981623615E-5</v>
      </c>
      <c r="P37" s="24">
        <f t="shared" si="5"/>
        <v>2.5033267778861212</v>
      </c>
      <c r="Q37" s="27">
        <f t="shared" si="6"/>
        <v>7.9703509000314368</v>
      </c>
    </row>
    <row r="38" spans="1:17" x14ac:dyDescent="0.25">
      <c r="A38" s="2" t="s">
        <v>18</v>
      </c>
      <c r="B38">
        <f>B23*B24</f>
        <v>-0.25742616789608697</v>
      </c>
      <c r="D38" s="23">
        <f t="shared" si="9"/>
        <v>48000</v>
      </c>
      <c r="E38" s="24">
        <f t="shared" si="9"/>
        <v>4.6607988218690819</v>
      </c>
      <c r="F38" s="24">
        <f t="shared" si="9"/>
        <v>-2.9347540251105722</v>
      </c>
      <c r="G38" s="24">
        <f t="shared" si="9"/>
        <v>-1.726036919207407</v>
      </c>
      <c r="H38" s="24">
        <f t="shared" si="9"/>
        <v>2.5092468182557544</v>
      </c>
      <c r="I38" s="24">
        <f t="shared" si="9"/>
        <v>-2.9347540251105726</v>
      </c>
      <c r="J38" s="24">
        <f t="shared" si="9"/>
        <v>0.4255150844059204</v>
      </c>
      <c r="K38" s="25">
        <f t="shared" si="7"/>
        <v>85</v>
      </c>
      <c r="L38" s="26">
        <f t="shared" si="4"/>
        <v>50.118723362727238</v>
      </c>
      <c r="M38" s="24">
        <f t="shared" si="0"/>
        <v>6.5605255468184596E-3</v>
      </c>
      <c r="N38" s="24">
        <f t="shared" si="1"/>
        <v>2.1961079492327507E-4</v>
      </c>
      <c r="O38" s="24">
        <f t="shared" si="2"/>
        <v>3.440572360585703E-5</v>
      </c>
      <c r="P38" s="24">
        <f t="shared" si="5"/>
        <v>2.5264545735683566</v>
      </c>
      <c r="Q38" s="27">
        <f t="shared" si="6"/>
        <v>8.0502298779171557</v>
      </c>
    </row>
    <row r="39" spans="1:17" x14ac:dyDescent="0.25">
      <c r="A39" s="2" t="s">
        <v>22</v>
      </c>
      <c r="B39">
        <f>B36+B37+1</f>
        <v>2.5092468182557544</v>
      </c>
      <c r="D39" s="23">
        <f t="shared" si="9"/>
        <v>48000</v>
      </c>
      <c r="E39" s="24">
        <f t="shared" si="9"/>
        <v>4.6607988218690819</v>
      </c>
      <c r="F39" s="24">
        <f t="shared" si="9"/>
        <v>-2.9347540251105722</v>
      </c>
      <c r="G39" s="24">
        <f t="shared" si="9"/>
        <v>-1.726036919207407</v>
      </c>
      <c r="H39" s="24">
        <f t="shared" si="9"/>
        <v>2.5092468182557544</v>
      </c>
      <c r="I39" s="24">
        <f t="shared" si="9"/>
        <v>-2.9347540251105726</v>
      </c>
      <c r="J39" s="24">
        <f t="shared" si="9"/>
        <v>0.4255150844059204</v>
      </c>
      <c r="K39" s="25">
        <f t="shared" si="7"/>
        <v>86</v>
      </c>
      <c r="L39" s="26">
        <f t="shared" si="4"/>
        <v>52.480746024977286</v>
      </c>
      <c r="M39" s="24">
        <f t="shared" si="0"/>
        <v>6.8697135902908487E-3</v>
      </c>
      <c r="N39" s="24">
        <f t="shared" si="1"/>
        <v>2.4003818689277701E-4</v>
      </c>
      <c r="O39" s="24">
        <f t="shared" si="2"/>
        <v>3.6965145463752069E-5</v>
      </c>
      <c r="P39" s="24">
        <f t="shared" si="5"/>
        <v>2.548261302060332</v>
      </c>
      <c r="Q39" s="27">
        <f t="shared" si="6"/>
        <v>8.1248791814641699</v>
      </c>
    </row>
    <row r="40" spans="1:17" x14ac:dyDescent="0.25">
      <c r="A40" s="2" t="s">
        <v>23</v>
      </c>
      <c r="B40">
        <f>2*(B23+B38)</f>
        <v>-2.9347540251105726</v>
      </c>
      <c r="D40" s="23">
        <f t="shared" si="9"/>
        <v>48000</v>
      </c>
      <c r="E40" s="24">
        <f t="shared" si="9"/>
        <v>4.6607988218690819</v>
      </c>
      <c r="F40" s="24">
        <f t="shared" si="9"/>
        <v>-2.9347540251105722</v>
      </c>
      <c r="G40" s="24">
        <f t="shared" si="9"/>
        <v>-1.726036919207407</v>
      </c>
      <c r="H40" s="24">
        <f t="shared" si="9"/>
        <v>2.5092468182557544</v>
      </c>
      <c r="I40" s="24">
        <f t="shared" si="9"/>
        <v>-2.9347540251105726</v>
      </c>
      <c r="J40" s="24">
        <f t="shared" si="9"/>
        <v>0.4255150844059204</v>
      </c>
      <c r="K40" s="25">
        <f t="shared" si="7"/>
        <v>87</v>
      </c>
      <c r="L40" s="26">
        <f t="shared" si="4"/>
        <v>54.95408738576247</v>
      </c>
      <c r="M40" s="24">
        <f t="shared" si="0"/>
        <v>7.1934732173267865E-3</v>
      </c>
      <c r="N40" s="24">
        <f t="shared" si="1"/>
        <v>2.6243632633438096E-4</v>
      </c>
      <c r="O40" s="24">
        <f t="shared" si="2"/>
        <v>3.9771502122198932E-5</v>
      </c>
      <c r="P40" s="24">
        <f t="shared" si="5"/>
        <v>2.5687744790165938</v>
      </c>
      <c r="Q40" s="27">
        <f t="shared" si="6"/>
        <v>8.1945195565774842</v>
      </c>
    </row>
    <row r="41" spans="1:17" x14ac:dyDescent="0.25">
      <c r="A41" s="2" t="s">
        <v>20</v>
      </c>
      <c r="B41">
        <f>B24*2</f>
        <v>0.4255150844059204</v>
      </c>
      <c r="D41" s="23">
        <f t="shared" si="9"/>
        <v>48000</v>
      </c>
      <c r="E41" s="24">
        <f t="shared" si="9"/>
        <v>4.6607988218690819</v>
      </c>
      <c r="F41" s="24">
        <f t="shared" si="9"/>
        <v>-2.9347540251105722</v>
      </c>
      <c r="G41" s="24">
        <f t="shared" si="9"/>
        <v>-1.726036919207407</v>
      </c>
      <c r="H41" s="24">
        <f t="shared" si="9"/>
        <v>2.5092468182557544</v>
      </c>
      <c r="I41" s="24">
        <f t="shared" si="9"/>
        <v>-2.9347540251105726</v>
      </c>
      <c r="J41" s="24">
        <f t="shared" si="9"/>
        <v>0.4255150844059204</v>
      </c>
      <c r="K41" s="25">
        <f t="shared" si="7"/>
        <v>88</v>
      </c>
      <c r="L41" s="26">
        <f t="shared" si="4"/>
        <v>57.543993733715695</v>
      </c>
      <c r="M41" s="24">
        <f t="shared" si="0"/>
        <v>7.53249116550243E-3</v>
      </c>
      <c r="N41" s="24">
        <f t="shared" si="1"/>
        <v>2.8699533720533132E-4</v>
      </c>
      <c r="O41" s="24">
        <f t="shared" si="2"/>
        <v>4.284861870046397E-5</v>
      </c>
      <c r="P41" s="24">
        <f t="shared" si="5"/>
        <v>2.5880282182176475</v>
      </c>
      <c r="Q41" s="27">
        <f t="shared" si="6"/>
        <v>8.2593801458791791</v>
      </c>
    </row>
    <row r="42" spans="1:17" x14ac:dyDescent="0.25">
      <c r="D42" s="23">
        <f t="shared" si="9"/>
        <v>48000</v>
      </c>
      <c r="E42" s="24">
        <f t="shared" si="9"/>
        <v>4.6607988218690819</v>
      </c>
      <c r="F42" s="24">
        <f t="shared" si="9"/>
        <v>-2.9347540251105722</v>
      </c>
      <c r="G42" s="24">
        <f t="shared" si="9"/>
        <v>-1.726036919207407</v>
      </c>
      <c r="H42" s="24">
        <f t="shared" si="9"/>
        <v>2.5092468182557544</v>
      </c>
      <c r="I42" s="24">
        <f t="shared" si="9"/>
        <v>-2.9347540251105726</v>
      </c>
      <c r="J42" s="24">
        <f t="shared" si="9"/>
        <v>0.4255150844059204</v>
      </c>
      <c r="K42" s="25">
        <f t="shared" si="7"/>
        <v>89</v>
      </c>
      <c r="L42" s="26">
        <f t="shared" si="4"/>
        <v>60.255958607435822</v>
      </c>
      <c r="M42" s="24">
        <f t="shared" si="0"/>
        <v>7.8874865373387941E-3</v>
      </c>
      <c r="N42" s="24">
        <f t="shared" si="1"/>
        <v>3.1392368421201411E-4</v>
      </c>
      <c r="O42" s="24">
        <f t="shared" si="2"/>
        <v>4.6222619181190971E-5</v>
      </c>
      <c r="P42" s="24">
        <f t="shared" si="5"/>
        <v>2.6060621331352709</v>
      </c>
      <c r="Q42" s="27">
        <f t="shared" si="6"/>
        <v>8.3196953169873016</v>
      </c>
    </row>
    <row r="43" spans="1:17" x14ac:dyDescent="0.25">
      <c r="D43" s="23">
        <f t="shared" si="9"/>
        <v>48000</v>
      </c>
      <c r="E43" s="24">
        <f t="shared" si="9"/>
        <v>4.6607988218690819</v>
      </c>
      <c r="F43" s="24">
        <f t="shared" si="9"/>
        <v>-2.9347540251105722</v>
      </c>
      <c r="G43" s="24">
        <f t="shared" si="9"/>
        <v>-1.726036919207407</v>
      </c>
      <c r="H43" s="24">
        <f t="shared" si="9"/>
        <v>2.5092468182557544</v>
      </c>
      <c r="I43" s="24">
        <f t="shared" si="9"/>
        <v>-2.9347540251105726</v>
      </c>
      <c r="J43" s="24">
        <f t="shared" si="9"/>
        <v>0.4255150844059204</v>
      </c>
      <c r="K43" s="25">
        <f t="shared" si="7"/>
        <v>90</v>
      </c>
      <c r="L43" s="26">
        <f t="shared" si="4"/>
        <v>63.095734448019364</v>
      </c>
      <c r="M43" s="24">
        <f t="shared" si="0"/>
        <v>8.2592123256145858E-3</v>
      </c>
      <c r="N43" s="24">
        <f t="shared" si="1"/>
        <v>3.4344994188173494E-4</v>
      </c>
      <c r="O43" s="24">
        <f t="shared" si="2"/>
        <v>4.9922148259495813E-5</v>
      </c>
      <c r="P43" s="24">
        <f t="shared" si="5"/>
        <v>2.6229202783944987</v>
      </c>
      <c r="Q43" s="27">
        <f t="shared" si="6"/>
        <v>8.3757018150131959</v>
      </c>
    </row>
    <row r="44" spans="1:17" x14ac:dyDescent="0.25">
      <c r="D44" s="23">
        <f t="shared" si="9"/>
        <v>48000</v>
      </c>
      <c r="E44" s="24">
        <f t="shared" si="9"/>
        <v>4.6607988218690819</v>
      </c>
      <c r="F44" s="24">
        <f t="shared" si="9"/>
        <v>-2.9347540251105722</v>
      </c>
      <c r="G44" s="24">
        <f t="shared" si="9"/>
        <v>-1.726036919207407</v>
      </c>
      <c r="H44" s="24">
        <f t="shared" si="9"/>
        <v>2.5092468182557544</v>
      </c>
      <c r="I44" s="24">
        <f t="shared" si="9"/>
        <v>-2.9347540251105726</v>
      </c>
      <c r="J44" s="24">
        <f t="shared" si="9"/>
        <v>0.4255150844059204</v>
      </c>
      <c r="K44" s="25">
        <f t="shared" si="7"/>
        <v>91</v>
      </c>
      <c r="L44" s="26">
        <f t="shared" si="4"/>
        <v>66.069344800759623</v>
      </c>
      <c r="M44" s="24">
        <f t="shared" si="0"/>
        <v>8.6484570105648927E-3</v>
      </c>
      <c r="N44" s="24">
        <f t="shared" si="1"/>
        <v>3.7582473421249318E-4</v>
      </c>
      <c r="O44" s="24">
        <f t="shared" si="2"/>
        <v>5.3978614594774044E-5</v>
      </c>
      <c r="P44" s="24">
        <f t="shared" si="5"/>
        <v>2.6386501513773712</v>
      </c>
      <c r="Q44" s="27">
        <f t="shared" si="6"/>
        <v>8.4276362515532401</v>
      </c>
    </row>
    <row r="45" spans="1:17" x14ac:dyDescent="0.25">
      <c r="D45" s="23">
        <f t="shared" si="9"/>
        <v>48000</v>
      </c>
      <c r="E45" s="24">
        <f t="shared" si="9"/>
        <v>4.6607988218690819</v>
      </c>
      <c r="F45" s="24">
        <f t="shared" si="9"/>
        <v>-2.9347540251105722</v>
      </c>
      <c r="G45" s="24">
        <f t="shared" si="9"/>
        <v>-1.726036919207407</v>
      </c>
      <c r="H45" s="24">
        <f t="shared" si="9"/>
        <v>2.5092468182557544</v>
      </c>
      <c r="I45" s="24">
        <f t="shared" si="9"/>
        <v>-2.9347540251105726</v>
      </c>
      <c r="J45" s="24">
        <f t="shared" si="9"/>
        <v>0.4255150844059204</v>
      </c>
      <c r="K45" s="25">
        <f t="shared" si="7"/>
        <v>92</v>
      </c>
      <c r="L45" s="26">
        <f t="shared" si="4"/>
        <v>69.183097091893657</v>
      </c>
      <c r="M45" s="24">
        <f t="shared" si="0"/>
        <v>9.0560462323534367E-3</v>
      </c>
      <c r="N45" s="24">
        <f t="shared" si="1"/>
        <v>4.1132286136935647E-4</v>
      </c>
      <c r="O45" s="24">
        <f t="shared" si="2"/>
        <v>5.8426457553717448E-5</v>
      </c>
      <c r="P45" s="24">
        <f t="shared" si="5"/>
        <v>2.6533017680980864</v>
      </c>
      <c r="Q45" s="27">
        <f t="shared" si="6"/>
        <v>8.4757329285332705</v>
      </c>
    </row>
    <row r="46" spans="1:17" x14ac:dyDescent="0.25">
      <c r="D46" s="23">
        <f t="shared" si="9"/>
        <v>48000</v>
      </c>
      <c r="E46" s="24">
        <f t="shared" si="9"/>
        <v>4.6607988218690819</v>
      </c>
      <c r="F46" s="24">
        <f t="shared" si="9"/>
        <v>-2.9347540251105722</v>
      </c>
      <c r="G46" s="24">
        <f t="shared" si="9"/>
        <v>-1.726036919207407</v>
      </c>
      <c r="H46" s="24">
        <f t="shared" si="9"/>
        <v>2.5092468182557544</v>
      </c>
      <c r="I46" s="24">
        <f t="shared" si="9"/>
        <v>-2.9347540251105726</v>
      </c>
      <c r="J46" s="24">
        <f t="shared" si="9"/>
        <v>0.4255150844059204</v>
      </c>
      <c r="K46" s="25">
        <f t="shared" si="7"/>
        <v>93</v>
      </c>
      <c r="L46" s="26">
        <f t="shared" si="4"/>
        <v>72.443596007499067</v>
      </c>
      <c r="M46" s="24">
        <f t="shared" si="0"/>
        <v>9.4828445423660816E-3</v>
      </c>
      <c r="N46" s="24">
        <f t="shared" si="1"/>
        <v>4.5024563142703755E-4</v>
      </c>
      <c r="O46" s="24">
        <f t="shared" si="2"/>
        <v>6.330343969590535E-5</v>
      </c>
      <c r="P46" s="24">
        <f t="shared" si="5"/>
        <v>2.6669268235886538</v>
      </c>
      <c r="Q46" s="27">
        <f t="shared" si="6"/>
        <v>8.5202219894807012</v>
      </c>
    </row>
    <row r="47" spans="1:17" x14ac:dyDescent="0.25">
      <c r="D47" s="23">
        <f t="shared" si="9"/>
        <v>48000</v>
      </c>
      <c r="E47" s="24">
        <f t="shared" si="9"/>
        <v>4.6607988218690819</v>
      </c>
      <c r="F47" s="24">
        <f t="shared" si="9"/>
        <v>-2.9347540251105722</v>
      </c>
      <c r="G47" s="24">
        <f t="shared" si="9"/>
        <v>-1.726036919207407</v>
      </c>
      <c r="H47" s="24">
        <f t="shared" si="9"/>
        <v>2.5092468182557544</v>
      </c>
      <c r="I47" s="24">
        <f t="shared" si="9"/>
        <v>-2.9347540251105726</v>
      </c>
      <c r="J47" s="24">
        <f t="shared" si="9"/>
        <v>0.4255150844059204</v>
      </c>
      <c r="K47" s="25">
        <f t="shared" si="7"/>
        <v>94</v>
      </c>
      <c r="L47" s="26">
        <f t="shared" si="4"/>
        <v>75.857757502918361</v>
      </c>
      <c r="M47" s="24">
        <f t="shared" si="0"/>
        <v>9.92975723704018E-3</v>
      </c>
      <c r="N47" s="24">
        <f t="shared" si="1"/>
        <v>4.9292341693685238E-4</v>
      </c>
      <c r="O47" s="24">
        <f t="shared" si="2"/>
        <v>6.8650967504135796E-5</v>
      </c>
      <c r="P47" s="24">
        <f t="shared" si="5"/>
        <v>2.6795779421217074</v>
      </c>
      <c r="Q47" s="27">
        <f t="shared" si="6"/>
        <v>8.5613278817524012</v>
      </c>
    </row>
    <row r="48" spans="1:17" x14ac:dyDescent="0.25">
      <c r="D48" s="23">
        <f t="shared" si="9"/>
        <v>48000</v>
      </c>
      <c r="E48" s="24">
        <f t="shared" si="9"/>
        <v>4.6607988218690819</v>
      </c>
      <c r="F48" s="24">
        <f t="shared" si="9"/>
        <v>-2.9347540251105722</v>
      </c>
      <c r="G48" s="24">
        <f t="shared" si="9"/>
        <v>-1.726036919207407</v>
      </c>
      <c r="H48" s="24">
        <f t="shared" si="9"/>
        <v>2.5092468182557544</v>
      </c>
      <c r="I48" s="24">
        <f t="shared" si="9"/>
        <v>-2.9347540251105726</v>
      </c>
      <c r="J48" s="24">
        <f t="shared" si="9"/>
        <v>0.4255150844059204</v>
      </c>
      <c r="K48" s="25">
        <f t="shared" si="7"/>
        <v>95</v>
      </c>
      <c r="L48" s="26">
        <f t="shared" si="4"/>
        <v>79.432823472428197</v>
      </c>
      <c r="M48" s="24">
        <f t="shared" si="0"/>
        <v>1.0397732278119805E-2</v>
      </c>
      <c r="N48" s="24">
        <f t="shared" si="1"/>
        <v>5.3971845796230156E-4</v>
      </c>
      <c r="O48" s="24">
        <f t="shared" si="2"/>
        <v>7.4514443072049019E-5</v>
      </c>
      <c r="P48" s="24">
        <f t="shared" si="5"/>
        <v>2.6913080195672738</v>
      </c>
      <c r="Q48" s="27">
        <f t="shared" si="6"/>
        <v>8.5992681101844326</v>
      </c>
    </row>
    <row r="49" spans="4:17" x14ac:dyDescent="0.25">
      <c r="D49" s="23">
        <f t="shared" si="9"/>
        <v>48000</v>
      </c>
      <c r="E49" s="24">
        <f t="shared" si="9"/>
        <v>4.6607988218690819</v>
      </c>
      <c r="F49" s="24">
        <f t="shared" si="9"/>
        <v>-2.9347540251105722</v>
      </c>
      <c r="G49" s="24">
        <f t="shared" si="9"/>
        <v>-1.726036919207407</v>
      </c>
      <c r="H49" s="24">
        <f t="shared" si="9"/>
        <v>2.5092468182557544</v>
      </c>
      <c r="I49" s="24">
        <f t="shared" si="9"/>
        <v>-2.9347540251105726</v>
      </c>
      <c r="J49" s="24">
        <f t="shared" si="9"/>
        <v>0.4255150844059204</v>
      </c>
      <c r="K49" s="25">
        <f t="shared" si="7"/>
        <v>96</v>
      </c>
      <c r="L49" s="26">
        <f t="shared" si="4"/>
        <v>83.176377110267126</v>
      </c>
      <c r="M49" s="24">
        <f t="shared" si="0"/>
        <v>1.0887762303409558E-2</v>
      </c>
      <c r="N49" s="24">
        <f t="shared" si="1"/>
        <v>5.9102793534226983E-4</v>
      </c>
      <c r="O49" s="24">
        <f t="shared" si="2"/>
        <v>8.0943649756859415E-5</v>
      </c>
      <c r="P49" s="24">
        <f t="shared" si="5"/>
        <v>2.7021696565786333</v>
      </c>
      <c r="Q49" s="27">
        <f t="shared" si="6"/>
        <v>8.6342522571756817</v>
      </c>
    </row>
    <row r="50" spans="4:17" x14ac:dyDescent="0.25">
      <c r="D50" s="23">
        <f t="shared" si="9"/>
        <v>48000</v>
      </c>
      <c r="E50" s="24">
        <f t="shared" si="9"/>
        <v>4.6607988218690819</v>
      </c>
      <c r="F50" s="24">
        <f t="shared" si="9"/>
        <v>-2.9347540251105722</v>
      </c>
      <c r="G50" s="24">
        <f t="shared" si="9"/>
        <v>-1.726036919207407</v>
      </c>
      <c r="H50" s="24">
        <f t="shared" si="9"/>
        <v>2.5092468182557544</v>
      </c>
      <c r="I50" s="24">
        <f t="shared" si="9"/>
        <v>-2.9347540251105726</v>
      </c>
      <c r="J50" s="24">
        <f t="shared" si="9"/>
        <v>0.4255150844059204</v>
      </c>
      <c r="K50" s="25">
        <f t="shared" si="7"/>
        <v>97</v>
      </c>
      <c r="L50" s="26">
        <f t="shared" si="4"/>
        <v>87.096358995608071</v>
      </c>
      <c r="M50" s="24">
        <f t="shared" si="0"/>
        <v>1.1400886732292568E-2</v>
      </c>
      <c r="N50" s="24">
        <f t="shared" si="1"/>
        <v>6.4728734019614542E-4</v>
      </c>
      <c r="O50" s="24">
        <f t="shared" si="2"/>
        <v>8.7993175066136686E-5</v>
      </c>
      <c r="P50" s="24">
        <f t="shared" si="5"/>
        <v>2.7122146794847972</v>
      </c>
      <c r="Q50" s="27">
        <f t="shared" si="6"/>
        <v>8.6664812439127239</v>
      </c>
    </row>
    <row r="51" spans="4:17" x14ac:dyDescent="0.25">
      <c r="D51" s="23">
        <f t="shared" si="9"/>
        <v>48000</v>
      </c>
      <c r="E51" s="24">
        <f t="shared" si="9"/>
        <v>4.6607988218690819</v>
      </c>
      <c r="F51" s="24">
        <f t="shared" si="9"/>
        <v>-2.9347540251105722</v>
      </c>
      <c r="G51" s="24">
        <f t="shared" si="9"/>
        <v>-1.726036919207407</v>
      </c>
      <c r="H51" s="24">
        <f t="shared" si="9"/>
        <v>2.5092468182557544</v>
      </c>
      <c r="I51" s="24">
        <f t="shared" si="9"/>
        <v>-2.9347540251105726</v>
      </c>
      <c r="J51" s="24">
        <f t="shared" si="9"/>
        <v>0.4255150844059204</v>
      </c>
      <c r="K51" s="25">
        <f t="shared" si="7"/>
        <v>98</v>
      </c>
      <c r="L51" s="26">
        <f t="shared" si="4"/>
        <v>91.201083935590972</v>
      </c>
      <c r="M51" s="24">
        <f t="shared" si="0"/>
        <v>1.1938193970478279E-2</v>
      </c>
      <c r="N51" s="24">
        <f t="shared" si="1"/>
        <v>7.0897416820914216E-4</v>
      </c>
      <c r="O51" s="24">
        <f t="shared" si="2"/>
        <v>9.5722874385528733E-5</v>
      </c>
      <c r="P51" s="24">
        <f t="shared" si="5"/>
        <v>2.7214937436520228</v>
      </c>
      <c r="Q51" s="27">
        <f t="shared" si="6"/>
        <v>8.6961468053930897</v>
      </c>
    </row>
    <row r="52" spans="4:17" x14ac:dyDescent="0.25">
      <c r="D52" s="23">
        <f t="shared" ref="D52:J67" si="10">D51</f>
        <v>48000</v>
      </c>
      <c r="E52" s="24">
        <f t="shared" si="10"/>
        <v>4.6607988218690819</v>
      </c>
      <c r="F52" s="24">
        <f t="shared" si="10"/>
        <v>-2.9347540251105722</v>
      </c>
      <c r="G52" s="24">
        <f t="shared" si="10"/>
        <v>-1.726036919207407</v>
      </c>
      <c r="H52" s="24">
        <f t="shared" si="10"/>
        <v>2.5092468182557544</v>
      </c>
      <c r="I52" s="24">
        <f t="shared" si="10"/>
        <v>-2.9347540251105726</v>
      </c>
      <c r="J52" s="24">
        <f t="shared" si="10"/>
        <v>0.4255150844059204</v>
      </c>
      <c r="K52" s="25">
        <f t="shared" si="7"/>
        <v>99</v>
      </c>
      <c r="L52" s="26">
        <f t="shared" si="4"/>
        <v>95.499258602143655</v>
      </c>
      <c r="M52" s="24">
        <f t="shared" si="0"/>
        <v>1.2500823718656932E-2</v>
      </c>
      <c r="N52" s="24">
        <f t="shared" si="1"/>
        <v>7.7661196996436921E-4</v>
      </c>
      <c r="O52" s="24">
        <f t="shared" si="2"/>
        <v>1.0419837949016131E-4</v>
      </c>
      <c r="P52" s="24">
        <f t="shared" si="5"/>
        <v>2.7300560130750777</v>
      </c>
      <c r="Q52" s="27">
        <f t="shared" si="6"/>
        <v>8.7234311526822754</v>
      </c>
    </row>
    <row r="53" spans="4:17" x14ac:dyDescent="0.25">
      <c r="D53" s="23">
        <f t="shared" si="10"/>
        <v>48000</v>
      </c>
      <c r="E53" s="24">
        <f t="shared" si="10"/>
        <v>4.6607988218690819</v>
      </c>
      <c r="F53" s="24">
        <f t="shared" si="10"/>
        <v>-2.9347540251105722</v>
      </c>
      <c r="G53" s="24">
        <f t="shared" si="10"/>
        <v>-1.726036919207407</v>
      </c>
      <c r="H53" s="24">
        <f t="shared" si="10"/>
        <v>2.5092468182557544</v>
      </c>
      <c r="I53" s="24">
        <f t="shared" si="10"/>
        <v>-2.9347540251105726</v>
      </c>
      <c r="J53" s="24">
        <f t="shared" si="10"/>
        <v>0.4255150844059204</v>
      </c>
      <c r="K53" s="25">
        <f t="shared" si="7"/>
        <v>100</v>
      </c>
      <c r="L53" s="26">
        <f t="shared" si="4"/>
        <v>100</v>
      </c>
      <c r="M53" s="24">
        <f t="shared" si="0"/>
        <v>1.3089969389957472E-2</v>
      </c>
      <c r="N53" s="24">
        <f t="shared" si="1"/>
        <v>8.5077479160533542E-4</v>
      </c>
      <c r="O53" s="24">
        <f t="shared" si="2"/>
        <v>1.1349165617657864E-4</v>
      </c>
      <c r="P53" s="24">
        <f t="shared" si="5"/>
        <v>2.7379489090536739</v>
      </c>
      <c r="Q53" s="27">
        <f t="shared" si="6"/>
        <v>8.7485067961706324</v>
      </c>
    </row>
    <row r="54" spans="4:17" x14ac:dyDescent="0.25">
      <c r="D54" s="23">
        <f t="shared" si="10"/>
        <v>48000</v>
      </c>
      <c r="E54" s="24">
        <f t="shared" si="10"/>
        <v>4.6607988218690819</v>
      </c>
      <c r="F54" s="24">
        <f t="shared" si="10"/>
        <v>-2.9347540251105722</v>
      </c>
      <c r="G54" s="24">
        <f t="shared" si="10"/>
        <v>-1.726036919207407</v>
      </c>
      <c r="H54" s="24">
        <f t="shared" si="10"/>
        <v>2.5092468182557544</v>
      </c>
      <c r="I54" s="24">
        <f t="shared" si="10"/>
        <v>-2.9347540251105726</v>
      </c>
      <c r="J54" s="24">
        <f t="shared" si="10"/>
        <v>0.4255150844059204</v>
      </c>
      <c r="K54" s="25">
        <f t="shared" si="7"/>
        <v>101</v>
      </c>
      <c r="L54" s="26">
        <f t="shared" si="4"/>
        <v>104.71285480508998</v>
      </c>
      <c r="M54" s="24">
        <f t="shared" si="0"/>
        <v>1.3706880641336889E-2</v>
      </c>
      <c r="N54" s="24">
        <f t="shared" si="1"/>
        <v>9.3209204338684515E-4</v>
      </c>
      <c r="O54" s="24">
        <f t="shared" si="2"/>
        <v>1.2368161575682102E-4</v>
      </c>
      <c r="P54" s="24">
        <f t="shared" si="5"/>
        <v>2.7452179206403922</v>
      </c>
      <c r="Q54" s="27">
        <f t="shared" si="6"/>
        <v>8.7715365055954013</v>
      </c>
    </row>
    <row r="55" spans="4:17" x14ac:dyDescent="0.25">
      <c r="D55" s="23">
        <f t="shared" si="10"/>
        <v>48000</v>
      </c>
      <c r="E55" s="24">
        <f t="shared" si="10"/>
        <v>4.6607988218690819</v>
      </c>
      <c r="F55" s="24">
        <f t="shared" si="10"/>
        <v>-2.9347540251105722</v>
      </c>
      <c r="G55" s="24">
        <f t="shared" si="10"/>
        <v>-1.726036919207407</v>
      </c>
      <c r="H55" s="24">
        <f t="shared" si="10"/>
        <v>2.5092468182557544</v>
      </c>
      <c r="I55" s="24">
        <f t="shared" si="10"/>
        <v>-2.9347540251105726</v>
      </c>
      <c r="J55" s="24">
        <f t="shared" si="10"/>
        <v>0.4255150844059204</v>
      </c>
      <c r="K55" s="25">
        <f t="shared" si="7"/>
        <v>102</v>
      </c>
      <c r="L55" s="26">
        <f t="shared" si="4"/>
        <v>109.64781961431861</v>
      </c>
      <c r="M55" s="24">
        <f t="shared" si="0"/>
        <v>1.435286602427009E-2</v>
      </c>
      <c r="N55" s="24">
        <f t="shared" si="1"/>
        <v>1.021253837300673E-3</v>
      </c>
      <c r="O55" s="24">
        <f t="shared" si="2"/>
        <v>1.3485478563435294E-4</v>
      </c>
      <c r="P55" s="24">
        <f t="shared" si="5"/>
        <v>2.7519064692946684</v>
      </c>
      <c r="Q55" s="27">
        <f t="shared" si="6"/>
        <v>8.7926733837150248</v>
      </c>
    </row>
    <row r="56" spans="4:17" x14ac:dyDescent="0.25">
      <c r="D56" s="23">
        <f t="shared" si="10"/>
        <v>48000</v>
      </c>
      <c r="E56" s="24">
        <f t="shared" si="10"/>
        <v>4.6607988218690819</v>
      </c>
      <c r="F56" s="24">
        <f t="shared" si="10"/>
        <v>-2.9347540251105722</v>
      </c>
      <c r="G56" s="24">
        <f t="shared" si="10"/>
        <v>-1.726036919207407</v>
      </c>
      <c r="H56" s="24">
        <f t="shared" si="10"/>
        <v>2.5092468182557544</v>
      </c>
      <c r="I56" s="24">
        <f t="shared" si="10"/>
        <v>-2.9347540251105726</v>
      </c>
      <c r="J56" s="24">
        <f t="shared" si="10"/>
        <v>0.4255150844059204</v>
      </c>
      <c r="K56" s="25">
        <f t="shared" si="7"/>
        <v>103</v>
      </c>
      <c r="L56" s="26">
        <f t="shared" si="4"/>
        <v>114.81536214968835</v>
      </c>
      <c r="M56" s="24">
        <f t="shared" si="0"/>
        <v>1.5029295760363022E-2</v>
      </c>
      <c r="N56" s="24">
        <f t="shared" si="1"/>
        <v>1.1190168388899302E-3</v>
      </c>
      <c r="O56" s="24">
        <f t="shared" si="2"/>
        <v>1.4710604466844357E-4</v>
      </c>
      <c r="P56" s="24">
        <f t="shared" si="5"/>
        <v>2.7580558205718968</v>
      </c>
      <c r="Q56" s="27">
        <f t="shared" si="6"/>
        <v>8.8120610331782405</v>
      </c>
    </row>
    <row r="57" spans="4:17" x14ac:dyDescent="0.25">
      <c r="D57" s="23">
        <f t="shared" si="10"/>
        <v>48000</v>
      </c>
      <c r="E57" s="24">
        <f t="shared" si="10"/>
        <v>4.6607988218690819</v>
      </c>
      <c r="F57" s="24">
        <f t="shared" si="10"/>
        <v>-2.9347540251105722</v>
      </c>
      <c r="G57" s="24">
        <f t="shared" si="10"/>
        <v>-1.726036919207407</v>
      </c>
      <c r="H57" s="24">
        <f t="shared" si="10"/>
        <v>2.5092468182557544</v>
      </c>
      <c r="I57" s="24">
        <f t="shared" si="10"/>
        <v>-2.9347540251105726</v>
      </c>
      <c r="J57" s="24">
        <f t="shared" si="10"/>
        <v>0.4255150844059204</v>
      </c>
      <c r="K57" s="25">
        <f t="shared" si="7"/>
        <v>104</v>
      </c>
      <c r="L57" s="26">
        <f t="shared" si="4"/>
        <v>120.22644346174135</v>
      </c>
      <c r="M57" s="24">
        <f t="shared" si="0"/>
        <v>1.573760464777647E-2</v>
      </c>
      <c r="N57" s="24">
        <f t="shared" si="1"/>
        <v>1.2262106827132246E-3</v>
      </c>
      <c r="O57" s="24">
        <f t="shared" si="2"/>
        <v>1.6053942960614354E-4</v>
      </c>
      <c r="P57" s="24">
        <f t="shared" si="5"/>
        <v>2.7637050358568214</v>
      </c>
      <c r="Q57" s="27">
        <f t="shared" si="6"/>
        <v>8.8298337976648984</v>
      </c>
    </row>
    <row r="58" spans="4:17" x14ac:dyDescent="0.25">
      <c r="D58" s="23">
        <f t="shared" si="10"/>
        <v>48000</v>
      </c>
      <c r="E58" s="24">
        <f t="shared" si="10"/>
        <v>4.6607988218690819</v>
      </c>
      <c r="F58" s="24">
        <f t="shared" si="10"/>
        <v>-2.9347540251105722</v>
      </c>
      <c r="G58" s="24">
        <f t="shared" si="10"/>
        <v>-1.726036919207407</v>
      </c>
      <c r="H58" s="24">
        <f t="shared" si="10"/>
        <v>2.5092468182557544</v>
      </c>
      <c r="I58" s="24">
        <f t="shared" si="10"/>
        <v>-2.9347540251105726</v>
      </c>
      <c r="J58" s="24">
        <f t="shared" si="10"/>
        <v>0.4255150844059204</v>
      </c>
      <c r="K58" s="25">
        <f t="shared" si="7"/>
        <v>105</v>
      </c>
      <c r="L58" s="26">
        <f t="shared" si="4"/>
        <v>125.89254117941677</v>
      </c>
      <c r="M58" s="24">
        <f t="shared" si="0"/>
        <v>1.6479295104625258E-2</v>
      </c>
      <c r="N58" s="24">
        <f t="shared" si="1"/>
        <v>1.3437450056508204E-3</v>
      </c>
      <c r="O58" s="24">
        <f t="shared" si="2"/>
        <v>1.7526901945880136E-4</v>
      </c>
      <c r="P58" s="24">
        <f t="shared" si="5"/>
        <v>2.7688909577614949</v>
      </c>
      <c r="Q58" s="27">
        <f t="shared" si="6"/>
        <v>8.8461170609213013</v>
      </c>
    </row>
    <row r="59" spans="4:17" x14ac:dyDescent="0.25">
      <c r="D59" s="23">
        <f t="shared" si="10"/>
        <v>48000</v>
      </c>
      <c r="E59" s="24">
        <f t="shared" si="10"/>
        <v>4.6607988218690819</v>
      </c>
      <c r="F59" s="24">
        <f t="shared" si="10"/>
        <v>-2.9347540251105722</v>
      </c>
      <c r="G59" s="24">
        <f t="shared" si="10"/>
        <v>-1.726036919207407</v>
      </c>
      <c r="H59" s="24">
        <f t="shared" si="10"/>
        <v>2.5092468182557544</v>
      </c>
      <c r="I59" s="24">
        <f t="shared" si="10"/>
        <v>-2.9347540251105726</v>
      </c>
      <c r="J59" s="24">
        <f t="shared" si="10"/>
        <v>0.4255150844059204</v>
      </c>
      <c r="K59" s="25">
        <f t="shared" si="7"/>
        <v>106</v>
      </c>
      <c r="L59" s="26">
        <f t="shared" si="4"/>
        <v>131.82567385564084</v>
      </c>
      <c r="M59" s="24">
        <f t="shared" si="0"/>
        <v>1.7255940355808554E-2</v>
      </c>
      <c r="N59" s="24">
        <f t="shared" si="1"/>
        <v>1.4726171574275249E-3</v>
      </c>
      <c r="O59" s="24">
        <f t="shared" si="2"/>
        <v>1.9141990536775122E-4</v>
      </c>
      <c r="P59" s="24">
        <f t="shared" si="5"/>
        <v>2.7736482233430402</v>
      </c>
      <c r="Q59" s="27">
        <f t="shared" si="6"/>
        <v>8.8610275893333963</v>
      </c>
    </row>
    <row r="60" spans="4:17" x14ac:dyDescent="0.25">
      <c r="D60" s="23">
        <f t="shared" si="10"/>
        <v>48000</v>
      </c>
      <c r="E60" s="24">
        <f t="shared" si="10"/>
        <v>4.6607988218690819</v>
      </c>
      <c r="F60" s="24">
        <f t="shared" si="10"/>
        <v>-2.9347540251105722</v>
      </c>
      <c r="G60" s="24">
        <f t="shared" si="10"/>
        <v>-1.726036919207407</v>
      </c>
      <c r="H60" s="24">
        <f t="shared" si="10"/>
        <v>2.5092468182557544</v>
      </c>
      <c r="I60" s="24">
        <f t="shared" si="10"/>
        <v>-2.9347540251105726</v>
      </c>
      <c r="J60" s="24">
        <f t="shared" si="10"/>
        <v>0.4255150844059204</v>
      </c>
      <c r="K60" s="25">
        <f t="shared" si="7"/>
        <v>107</v>
      </c>
      <c r="L60" s="26">
        <f t="shared" si="4"/>
        <v>138.0384264602886</v>
      </c>
      <c r="M60" s="24">
        <f t="shared" si="0"/>
        <v>1.8069187770030734E-2</v>
      </c>
      <c r="N60" s="24">
        <f t="shared" si="1"/>
        <v>1.6139206534295791E-3</v>
      </c>
      <c r="O60" s="24">
        <f t="shared" si="2"/>
        <v>2.0912925424654283E-4</v>
      </c>
      <c r="P60" s="24">
        <f t="shared" si="5"/>
        <v>2.7780092998337622</v>
      </c>
      <c r="Q60" s="27">
        <f t="shared" si="6"/>
        <v>8.874673905495758</v>
      </c>
    </row>
    <row r="61" spans="4:17" x14ac:dyDescent="0.25">
      <c r="D61" s="23">
        <f t="shared" si="10"/>
        <v>48000</v>
      </c>
      <c r="E61" s="24">
        <f t="shared" si="10"/>
        <v>4.6607988218690819</v>
      </c>
      <c r="F61" s="24">
        <f t="shared" si="10"/>
        <v>-2.9347540251105722</v>
      </c>
      <c r="G61" s="24">
        <f t="shared" si="10"/>
        <v>-1.726036919207407</v>
      </c>
      <c r="H61" s="24">
        <f t="shared" si="10"/>
        <v>2.5092468182557544</v>
      </c>
      <c r="I61" s="24">
        <f t="shared" si="10"/>
        <v>-2.9347540251105726</v>
      </c>
      <c r="J61" s="24">
        <f t="shared" si="10"/>
        <v>0.4255150844059204</v>
      </c>
      <c r="K61" s="25">
        <f t="shared" si="7"/>
        <v>108</v>
      </c>
      <c r="L61" s="26">
        <f t="shared" si="4"/>
        <v>144.54397707459285</v>
      </c>
      <c r="M61" s="24">
        <f t="shared" si="0"/>
        <v>1.8920762354091351E-2</v>
      </c>
      <c r="N61" s="24">
        <f t="shared" si="1"/>
        <v>1.7688544410991991E-3</v>
      </c>
      <c r="O61" s="24">
        <f t="shared" si="2"/>
        <v>2.2854747528938679E-4</v>
      </c>
      <c r="P61" s="24">
        <f t="shared" si="5"/>
        <v>2.7820045382036271</v>
      </c>
      <c r="Q61" s="27">
        <f t="shared" si="6"/>
        <v>8.8871566821729271</v>
      </c>
    </row>
    <row r="62" spans="4:17" x14ac:dyDescent="0.25">
      <c r="D62" s="23">
        <f t="shared" si="10"/>
        <v>48000</v>
      </c>
      <c r="E62" s="24">
        <f t="shared" si="10"/>
        <v>4.6607988218690819</v>
      </c>
      <c r="F62" s="24">
        <f t="shared" si="10"/>
        <v>-2.9347540251105722</v>
      </c>
      <c r="G62" s="24">
        <f t="shared" si="10"/>
        <v>-1.726036919207407</v>
      </c>
      <c r="H62" s="24">
        <f t="shared" si="10"/>
        <v>2.5092468182557544</v>
      </c>
      <c r="I62" s="24">
        <f t="shared" si="10"/>
        <v>-2.9347540251105726</v>
      </c>
      <c r="J62" s="24">
        <f t="shared" si="10"/>
        <v>0.4255150844059204</v>
      </c>
      <c r="K62" s="25">
        <f t="shared" si="7"/>
        <v>109</v>
      </c>
      <c r="L62" s="26">
        <f t="shared" si="4"/>
        <v>151.3561248436209</v>
      </c>
      <c r="M62" s="24">
        <f t="shared" si="0"/>
        <v>1.9812470411855791E-2</v>
      </c>
      <c r="N62" s="24">
        <f t="shared" si="1"/>
        <v>1.9387330580085127E-3</v>
      </c>
      <c r="O62" s="24">
        <f t="shared" si="2"/>
        <v>2.4983949931195459E-4</v>
      </c>
      <c r="P62" s="24">
        <f t="shared" si="5"/>
        <v>2.7856622405192386</v>
      </c>
      <c r="Q62" s="27">
        <f t="shared" si="6"/>
        <v>8.8985691479240359</v>
      </c>
    </row>
    <row r="63" spans="4:17" x14ac:dyDescent="0.25">
      <c r="D63" s="23">
        <f t="shared" si="10"/>
        <v>48000</v>
      </c>
      <c r="E63" s="24">
        <f t="shared" si="10"/>
        <v>4.6607988218690819</v>
      </c>
      <c r="F63" s="24">
        <f t="shared" si="10"/>
        <v>-2.9347540251105722</v>
      </c>
      <c r="G63" s="24">
        <f t="shared" si="10"/>
        <v>-1.726036919207407</v>
      </c>
      <c r="H63" s="24">
        <f t="shared" si="10"/>
        <v>2.5092468182557544</v>
      </c>
      <c r="I63" s="24">
        <f t="shared" si="10"/>
        <v>-2.9347540251105726</v>
      </c>
      <c r="J63" s="24">
        <f t="shared" si="10"/>
        <v>0.4255150844059204</v>
      </c>
      <c r="K63" s="25">
        <f t="shared" si="7"/>
        <v>110</v>
      </c>
      <c r="L63" s="26">
        <f t="shared" si="4"/>
        <v>158.48931924611153</v>
      </c>
      <c r="M63" s="24">
        <f t="shared" si="0"/>
        <v>2.0746203375667974E-2</v>
      </c>
      <c r="N63" s="24">
        <f t="shared" si="1"/>
        <v>2.124997767172454E-3</v>
      </c>
      <c r="O63" s="24">
        <f t="shared" si="2"/>
        <v>2.7318618187793797E-4</v>
      </c>
      <c r="P63" s="24">
        <f t="shared" si="5"/>
        <v>2.7890087375115318</v>
      </c>
      <c r="Q63" s="27">
        <f t="shared" si="6"/>
        <v>8.9089974968455561</v>
      </c>
    </row>
    <row r="64" spans="4:17" x14ac:dyDescent="0.25">
      <c r="D64" s="23">
        <f t="shared" si="10"/>
        <v>48000</v>
      </c>
      <c r="E64" s="24">
        <f t="shared" si="10"/>
        <v>4.6607988218690819</v>
      </c>
      <c r="F64" s="24">
        <f t="shared" si="10"/>
        <v>-2.9347540251105722</v>
      </c>
      <c r="G64" s="24">
        <f t="shared" si="10"/>
        <v>-1.726036919207407</v>
      </c>
      <c r="H64" s="24">
        <f t="shared" si="10"/>
        <v>2.5092468182557544</v>
      </c>
      <c r="I64" s="24">
        <f t="shared" si="10"/>
        <v>-2.9347540251105726</v>
      </c>
      <c r="J64" s="24">
        <f t="shared" si="10"/>
        <v>0.4255150844059204</v>
      </c>
      <c r="K64" s="25">
        <f t="shared" si="7"/>
        <v>111</v>
      </c>
      <c r="L64" s="26">
        <f t="shared" si="4"/>
        <v>165.95869074375622</v>
      </c>
      <c r="M64" s="24">
        <f t="shared" si="0"/>
        <v>2.1723941818331871E-2</v>
      </c>
      <c r="N64" s="24">
        <f t="shared" si="1"/>
        <v>2.3292287633147613E-3</v>
      </c>
      <c r="O64" s="24">
        <f t="shared" si="2"/>
        <v>2.9878584222053917E-4</v>
      </c>
      <c r="P64" s="24">
        <f t="shared" si="5"/>
        <v>2.7920684733656005</v>
      </c>
      <c r="Q64" s="27">
        <f t="shared" si="6"/>
        <v>8.9185212965023304</v>
      </c>
    </row>
    <row r="65" spans="4:17" x14ac:dyDescent="0.25">
      <c r="D65" s="23">
        <f t="shared" si="10"/>
        <v>48000</v>
      </c>
      <c r="E65" s="24">
        <f t="shared" si="10"/>
        <v>4.6607988218690819</v>
      </c>
      <c r="F65" s="24">
        <f t="shared" si="10"/>
        <v>-2.9347540251105722</v>
      </c>
      <c r="G65" s="24">
        <f t="shared" si="10"/>
        <v>-1.726036919207407</v>
      </c>
      <c r="H65" s="24">
        <f t="shared" si="10"/>
        <v>2.5092468182557544</v>
      </c>
      <c r="I65" s="24">
        <f t="shared" si="10"/>
        <v>-2.9347540251105726</v>
      </c>
      <c r="J65" s="24">
        <f t="shared" si="10"/>
        <v>0.4255150844059204</v>
      </c>
      <c r="K65" s="25">
        <f t="shared" si="7"/>
        <v>112</v>
      </c>
      <c r="L65" s="26">
        <f t="shared" si="4"/>
        <v>173.78008287493768</v>
      </c>
      <c r="M65" s="24">
        <f t="shared" si="0"/>
        <v>2.2747759654172067E-2</v>
      </c>
      <c r="N65" s="24">
        <f t="shared" si="1"/>
        <v>2.5531585527371892E-3</v>
      </c>
      <c r="O65" s="24">
        <f t="shared" si="2"/>
        <v>3.2685595115122812E-4</v>
      </c>
      <c r="P65" s="24">
        <f t="shared" si="5"/>
        <v>2.7948640951638621</v>
      </c>
      <c r="Q65" s="27">
        <f t="shared" si="6"/>
        <v>8.9272138891328225</v>
      </c>
    </row>
    <row r="66" spans="4:17" x14ac:dyDescent="0.25">
      <c r="D66" s="23">
        <f t="shared" si="10"/>
        <v>48000</v>
      </c>
      <c r="E66" s="24">
        <f t="shared" si="10"/>
        <v>4.6607988218690819</v>
      </c>
      <c r="F66" s="24">
        <f t="shared" si="10"/>
        <v>-2.9347540251105722</v>
      </c>
      <c r="G66" s="24">
        <f t="shared" si="10"/>
        <v>-1.726036919207407</v>
      </c>
      <c r="H66" s="24">
        <f t="shared" si="10"/>
        <v>2.5092468182557544</v>
      </c>
      <c r="I66" s="24">
        <f t="shared" si="10"/>
        <v>-2.9347540251105726</v>
      </c>
      <c r="J66" s="24">
        <f t="shared" si="10"/>
        <v>0.4255150844059204</v>
      </c>
      <c r="K66" s="25">
        <f t="shared" si="7"/>
        <v>113</v>
      </c>
      <c r="L66" s="26">
        <f t="shared" si="4"/>
        <v>181.9700858609983</v>
      </c>
      <c r="M66" s="24">
        <f t="shared" si="0"/>
        <v>2.3819828538084006E-2</v>
      </c>
      <c r="N66" s="24">
        <f t="shared" si="1"/>
        <v>2.7986866191964666E-3</v>
      </c>
      <c r="O66" s="24">
        <f t="shared" si="2"/>
        <v>3.5763498242696867E-4</v>
      </c>
      <c r="P66" s="24">
        <f t="shared" si="5"/>
        <v>2.7974165448876338</v>
      </c>
      <c r="Q66" s="27">
        <f t="shared" si="6"/>
        <v>8.935142782396202</v>
      </c>
    </row>
    <row r="67" spans="4:17" x14ac:dyDescent="0.25">
      <c r="D67" s="23">
        <f t="shared" si="10"/>
        <v>48000</v>
      </c>
      <c r="E67" s="24">
        <f t="shared" si="10"/>
        <v>4.6607988218690819</v>
      </c>
      <c r="F67" s="24">
        <f t="shared" si="10"/>
        <v>-2.9347540251105722</v>
      </c>
      <c r="G67" s="24">
        <f t="shared" si="10"/>
        <v>-1.726036919207407</v>
      </c>
      <c r="H67" s="24">
        <f t="shared" si="10"/>
        <v>2.5092468182557544</v>
      </c>
      <c r="I67" s="24">
        <f t="shared" si="10"/>
        <v>-2.9347540251105726</v>
      </c>
      <c r="J67" s="24">
        <f t="shared" si="10"/>
        <v>0.4255150844059204</v>
      </c>
      <c r="K67" s="25">
        <f t="shared" si="7"/>
        <v>114</v>
      </c>
      <c r="L67" s="26">
        <f t="shared" si="4"/>
        <v>190.54607179632481</v>
      </c>
      <c r="M67" s="24">
        <f t="shared" ref="M67:M130" si="11" xml:space="preserve"> 2*PI()*L67/D67</f>
        <v>2.4942422471905302E-2</v>
      </c>
      <c r="N67" s="24">
        <f t="shared" ref="N67:N130" si="12">E67+F67*COS(M67)+G67*COS(2*M67)</f>
        <v>3.067895498879647E-3</v>
      </c>
      <c r="O67" s="24">
        <f t="shared" ref="O67:O130" si="13">H67+I67*COS(M67) + J67*COS(2*M67)</f>
        <v>3.9138444347425194E-4</v>
      </c>
      <c r="P67" s="24">
        <f t="shared" si="5"/>
        <v>2.7997451522103129</v>
      </c>
      <c r="Q67" s="27">
        <f t="shared" si="6"/>
        <v>8.9423700266591659</v>
      </c>
    </row>
    <row r="68" spans="4:17" x14ac:dyDescent="0.25">
      <c r="D68" s="23">
        <f t="shared" ref="D68:J83" si="14">D67</f>
        <v>48000</v>
      </c>
      <c r="E68" s="24">
        <f t="shared" si="14"/>
        <v>4.6607988218690819</v>
      </c>
      <c r="F68" s="24">
        <f t="shared" si="14"/>
        <v>-2.9347540251105722</v>
      </c>
      <c r="G68" s="24">
        <f t="shared" si="14"/>
        <v>-1.726036919207407</v>
      </c>
      <c r="H68" s="24">
        <f t="shared" si="14"/>
        <v>2.5092468182557544</v>
      </c>
      <c r="I68" s="24">
        <f t="shared" si="14"/>
        <v>-2.9347540251105726</v>
      </c>
      <c r="J68" s="24">
        <f t="shared" si="14"/>
        <v>0.4255150844059204</v>
      </c>
      <c r="K68" s="25">
        <f t="shared" si="7"/>
        <v>115</v>
      </c>
      <c r="L68" s="26">
        <f t="shared" ref="L68:L131" si="15">10 ^ (K68/50)</f>
        <v>199.52623149688802</v>
      </c>
      <c r="M68" s="24">
        <f t="shared" si="11"/>
        <v>2.6117922627878324E-2</v>
      </c>
      <c r="N68" s="24">
        <f t="shared" si="12"/>
        <v>3.3630683992518229E-3</v>
      </c>
      <c r="O68" s="24">
        <f t="shared" si="13"/>
        <v>4.2839110292641758E-4</v>
      </c>
      <c r="P68" s="24">
        <f t="shared" ref="P68:P131" si="16">SQRT(N68/O68)</f>
        <v>2.8018677266593484</v>
      </c>
      <c r="Q68" s="27">
        <f t="shared" ref="Q68:Q131" si="17">20*LOG(P68,10)</f>
        <v>8.9489525766118145</v>
      </c>
    </row>
    <row r="69" spans="4:17" x14ac:dyDescent="0.25">
      <c r="D69" s="23">
        <f t="shared" si="14"/>
        <v>48000</v>
      </c>
      <c r="E69" s="24">
        <f t="shared" si="14"/>
        <v>4.6607988218690819</v>
      </c>
      <c r="F69" s="24">
        <f t="shared" si="14"/>
        <v>-2.9347540251105722</v>
      </c>
      <c r="G69" s="24">
        <f t="shared" si="14"/>
        <v>-1.726036919207407</v>
      </c>
      <c r="H69" s="24">
        <f t="shared" si="14"/>
        <v>2.5092468182557544</v>
      </c>
      <c r="I69" s="24">
        <f t="shared" si="14"/>
        <v>-2.9347540251105726</v>
      </c>
      <c r="J69" s="24">
        <f t="shared" si="14"/>
        <v>0.4255150844059204</v>
      </c>
      <c r="K69" s="25">
        <f t="shared" ref="K69:K132" si="18">K68+1</f>
        <v>116</v>
      </c>
      <c r="L69" s="26">
        <f t="shared" si="15"/>
        <v>208.92961308540396</v>
      </c>
      <c r="M69" s="24">
        <f t="shared" si="11"/>
        <v>2.7348822399435955E-2</v>
      </c>
      <c r="N69" s="24">
        <f t="shared" si="12"/>
        <v>3.686708509294867E-3</v>
      </c>
      <c r="O69" s="24">
        <f t="shared" si="13"/>
        <v>4.6896943413105019E-4</v>
      </c>
      <c r="P69" s="24">
        <f t="shared" si="16"/>
        <v>2.8038006480473179</v>
      </c>
      <c r="Q69" s="27">
        <f t="shared" si="17"/>
        <v>8.9549426357441426</v>
      </c>
    </row>
    <row r="70" spans="4:17" x14ac:dyDescent="0.25">
      <c r="D70" s="23">
        <f t="shared" si="14"/>
        <v>48000</v>
      </c>
      <c r="E70" s="24">
        <f t="shared" si="14"/>
        <v>4.6607988218690819</v>
      </c>
      <c r="F70" s="24">
        <f t="shared" si="14"/>
        <v>-2.9347540251105722</v>
      </c>
      <c r="G70" s="24">
        <f t="shared" si="14"/>
        <v>-1.726036919207407</v>
      </c>
      <c r="H70" s="24">
        <f t="shared" si="14"/>
        <v>2.5092468182557544</v>
      </c>
      <c r="I70" s="24">
        <f t="shared" si="14"/>
        <v>-2.9347540251105726</v>
      </c>
      <c r="J70" s="24">
        <f t="shared" si="14"/>
        <v>0.4255150844059204</v>
      </c>
      <c r="K70" s="25">
        <f t="shared" si="18"/>
        <v>117</v>
      </c>
      <c r="L70" s="26">
        <f t="shared" si="15"/>
        <v>218.77616239495524</v>
      </c>
      <c r="M70" s="24">
        <f t="shared" si="11"/>
        <v>2.8637732690023288E-2</v>
      </c>
      <c r="N70" s="24">
        <f t="shared" si="12"/>
        <v>4.0415601626326847E-3</v>
      </c>
      <c r="O70" s="24">
        <f t="shared" si="13"/>
        <v>5.1346429569737451E-4</v>
      </c>
      <c r="P70" s="24">
        <f t="shared" si="16"/>
        <v>2.805558954230762</v>
      </c>
      <c r="Q70" s="27">
        <f t="shared" si="17"/>
        <v>8.9603879824654769</v>
      </c>
    </row>
    <row r="71" spans="4:17" x14ac:dyDescent="0.25">
      <c r="D71" s="23">
        <f t="shared" si="14"/>
        <v>48000</v>
      </c>
      <c r="E71" s="24">
        <f t="shared" si="14"/>
        <v>4.6607988218690819</v>
      </c>
      <c r="F71" s="24">
        <f t="shared" si="14"/>
        <v>-2.9347540251105722</v>
      </c>
      <c r="G71" s="24">
        <f t="shared" si="14"/>
        <v>-1.726036919207407</v>
      </c>
      <c r="H71" s="24">
        <f t="shared" si="14"/>
        <v>2.5092468182557544</v>
      </c>
      <c r="I71" s="24">
        <f t="shared" si="14"/>
        <v>-2.9347540251105726</v>
      </c>
      <c r="J71" s="24">
        <f t="shared" si="14"/>
        <v>0.4255150844059204</v>
      </c>
      <c r="K71" s="25">
        <f t="shared" si="18"/>
        <v>118</v>
      </c>
      <c r="L71" s="26">
        <f t="shared" si="15"/>
        <v>229.08676527677744</v>
      </c>
      <c r="M71" s="24">
        <f t="shared" si="11"/>
        <v>2.9987387451173887E-2</v>
      </c>
      <c r="N71" s="24">
        <f t="shared" si="12"/>
        <v>4.4306320302316404E-3</v>
      </c>
      <c r="O71" s="24">
        <f t="shared" si="13"/>
        <v>5.6225387219005496E-4</v>
      </c>
      <c r="P71" s="24">
        <f t="shared" si="16"/>
        <v>2.807156425576407</v>
      </c>
      <c r="Q71" s="27">
        <f t="shared" si="17"/>
        <v>8.96533227742575</v>
      </c>
    </row>
    <row r="72" spans="4:17" x14ac:dyDescent="0.25">
      <c r="D72" s="23">
        <f t="shared" si="14"/>
        <v>48000</v>
      </c>
      <c r="E72" s="24">
        <f t="shared" si="14"/>
        <v>4.6607988218690819</v>
      </c>
      <c r="F72" s="24">
        <f t="shared" si="14"/>
        <v>-2.9347540251105722</v>
      </c>
      <c r="G72" s="24">
        <f t="shared" si="14"/>
        <v>-1.726036919207407</v>
      </c>
      <c r="H72" s="24">
        <f t="shared" si="14"/>
        <v>2.5092468182557544</v>
      </c>
      <c r="I72" s="24">
        <f t="shared" si="14"/>
        <v>-2.9347540251105726</v>
      </c>
      <c r="J72" s="24">
        <f t="shared" si="14"/>
        <v>0.4255150844059204</v>
      </c>
      <c r="K72" s="25">
        <f t="shared" si="18"/>
        <v>119</v>
      </c>
      <c r="L72" s="26">
        <f t="shared" si="15"/>
        <v>239.88329190194912</v>
      </c>
      <c r="M72" s="24">
        <f t="shared" si="11"/>
        <v>3.1400649481587467E-2</v>
      </c>
      <c r="N72" s="24">
        <f t="shared" si="12"/>
        <v>4.8572225360516974E-3</v>
      </c>
      <c r="O72" s="24">
        <f t="shared" si="13"/>
        <v>6.1575290040521979E-4</v>
      </c>
      <c r="P72" s="24">
        <f t="shared" si="16"/>
        <v>2.8086056655621121</v>
      </c>
      <c r="Q72" s="27">
        <f t="shared" si="17"/>
        <v>8.9698153515482151</v>
      </c>
    </row>
    <row r="73" spans="4:17" x14ac:dyDescent="0.25">
      <c r="D73" s="23">
        <f t="shared" si="14"/>
        <v>48000</v>
      </c>
      <c r="E73" s="24">
        <f t="shared" si="14"/>
        <v>4.6607988218690819</v>
      </c>
      <c r="F73" s="24">
        <f t="shared" si="14"/>
        <v>-2.9347540251105722</v>
      </c>
      <c r="G73" s="24">
        <f t="shared" si="14"/>
        <v>-1.726036919207407</v>
      </c>
      <c r="H73" s="24">
        <f t="shared" si="14"/>
        <v>2.5092468182557544</v>
      </c>
      <c r="I73" s="24">
        <f t="shared" si="14"/>
        <v>-2.9347540251105726</v>
      </c>
      <c r="J73" s="24">
        <f t="shared" si="14"/>
        <v>0.4255150844059204</v>
      </c>
      <c r="K73" s="25">
        <f t="shared" si="18"/>
        <v>120</v>
      </c>
      <c r="L73" s="26">
        <f t="shared" si="15"/>
        <v>251.18864315095806</v>
      </c>
      <c r="M73" s="24">
        <f t="shared" si="11"/>
        <v>3.2880516499509911E-2</v>
      </c>
      <c r="N73" s="24">
        <f t="shared" si="12"/>
        <v>5.3249477071231066E-3</v>
      </c>
      <c r="O73" s="24">
        <f t="shared" si="13"/>
        <v>6.7441620913205602E-4</v>
      </c>
      <c r="P73" s="24">
        <f t="shared" si="16"/>
        <v>2.8099181772050854</v>
      </c>
      <c r="Q73" s="27">
        <f t="shared" si="17"/>
        <v>8.9738734749293574</v>
      </c>
    </row>
    <row r="74" spans="4:17" x14ac:dyDescent="0.25">
      <c r="D74" s="23">
        <f t="shared" si="14"/>
        <v>48000</v>
      </c>
      <c r="E74" s="24">
        <f t="shared" si="14"/>
        <v>4.6607988218690819</v>
      </c>
      <c r="F74" s="24">
        <f t="shared" si="14"/>
        <v>-2.9347540251105722</v>
      </c>
      <c r="G74" s="24">
        <f t="shared" si="14"/>
        <v>-1.726036919207407</v>
      </c>
      <c r="H74" s="24">
        <f t="shared" si="14"/>
        <v>2.5092468182557544</v>
      </c>
      <c r="I74" s="24">
        <f t="shared" si="14"/>
        <v>-2.9347540251105726</v>
      </c>
      <c r="J74" s="24">
        <f t="shared" si="14"/>
        <v>0.4255150844059204</v>
      </c>
      <c r="K74" s="25">
        <f t="shared" si="18"/>
        <v>121</v>
      </c>
      <c r="L74" s="26">
        <f t="shared" si="15"/>
        <v>263.02679918953817</v>
      </c>
      <c r="M74" s="24">
        <f t="shared" si="11"/>
        <v>3.4430127501295454E-2</v>
      </c>
      <c r="N74" s="24">
        <f t="shared" si="12"/>
        <v>5.8377716893809328E-3</v>
      </c>
      <c r="O74" s="24">
        <f t="shared" si="13"/>
        <v>7.3874260311235229E-4</v>
      </c>
      <c r="P74" s="24">
        <f t="shared" si="16"/>
        <v>2.8111044350323344</v>
      </c>
      <c r="Q74" s="27">
        <f t="shared" si="17"/>
        <v>8.9775396066756734</v>
      </c>
    </row>
    <row r="75" spans="4:17" x14ac:dyDescent="0.25">
      <c r="D75" s="23">
        <f t="shared" si="14"/>
        <v>48000</v>
      </c>
      <c r="E75" s="24">
        <f t="shared" si="14"/>
        <v>4.6607988218690819</v>
      </c>
      <c r="F75" s="24">
        <f t="shared" si="14"/>
        <v>-2.9347540251105722</v>
      </c>
      <c r="G75" s="24">
        <f t="shared" si="14"/>
        <v>-1.726036919207407</v>
      </c>
      <c r="H75" s="24">
        <f t="shared" si="14"/>
        <v>2.5092468182557544</v>
      </c>
      <c r="I75" s="24">
        <f t="shared" si="14"/>
        <v>-2.9347540251105726</v>
      </c>
      <c r="J75" s="24">
        <f t="shared" si="14"/>
        <v>0.4255150844059204</v>
      </c>
      <c r="K75" s="25">
        <f t="shared" si="18"/>
        <v>122</v>
      </c>
      <c r="L75" s="26">
        <f t="shared" si="15"/>
        <v>275.42287033381683</v>
      </c>
      <c r="M75" s="24">
        <f t="shared" si="11"/>
        <v>3.6052769419638885E-2</v>
      </c>
      <c r="N75" s="24">
        <f t="shared" si="12"/>
        <v>6.4000401821517894E-3</v>
      </c>
      <c r="O75" s="24">
        <f t="shared" si="13"/>
        <v>8.0927912493811149E-4</v>
      </c>
      <c r="P75" s="24">
        <f t="shared" si="16"/>
        <v>2.8121739524605998</v>
      </c>
      <c r="Q75" s="27">
        <f t="shared" si="17"/>
        <v>8.9808436260820663</v>
      </c>
    </row>
    <row r="76" spans="4:17" x14ac:dyDescent="0.25">
      <c r="D76" s="23">
        <f t="shared" si="14"/>
        <v>48000</v>
      </c>
      <c r="E76" s="24">
        <f t="shared" si="14"/>
        <v>4.6607988218690819</v>
      </c>
      <c r="F76" s="24">
        <f t="shared" si="14"/>
        <v>-2.9347540251105722</v>
      </c>
      <c r="G76" s="24">
        <f t="shared" si="14"/>
        <v>-1.726036919207407</v>
      </c>
      <c r="H76" s="24">
        <f t="shared" si="14"/>
        <v>2.5092468182557544</v>
      </c>
      <c r="I76" s="24">
        <f t="shared" si="14"/>
        <v>-2.9347540251105726</v>
      </c>
      <c r="J76" s="24">
        <f t="shared" si="14"/>
        <v>0.4255150844059204</v>
      </c>
      <c r="K76" s="25">
        <f t="shared" si="18"/>
        <v>123</v>
      </c>
      <c r="L76" s="26">
        <f t="shared" si="15"/>
        <v>288.40315031266073</v>
      </c>
      <c r="M76" s="24">
        <f t="shared" si="11"/>
        <v>3.7751884095600319E-2</v>
      </c>
      <c r="N76" s="24">
        <f t="shared" si="12"/>
        <v>7.0165170677418676E-3</v>
      </c>
      <c r="O76" s="24">
        <f t="shared" si="13"/>
        <v>8.866257320039872E-4</v>
      </c>
      <c r="P76" s="24">
        <f t="shared" si="16"/>
        <v>2.8131353445042291</v>
      </c>
      <c r="Q76" s="27">
        <f t="shared" si="17"/>
        <v>8.983812545595768</v>
      </c>
    </row>
    <row r="77" spans="4:17" x14ac:dyDescent="0.25">
      <c r="D77" s="23">
        <f t="shared" si="14"/>
        <v>48000</v>
      </c>
      <c r="E77" s="24">
        <f t="shared" si="14"/>
        <v>4.6607988218690819</v>
      </c>
      <c r="F77" s="24">
        <f t="shared" si="14"/>
        <v>-2.9347540251105722</v>
      </c>
      <c r="G77" s="24">
        <f t="shared" si="14"/>
        <v>-1.726036919207407</v>
      </c>
      <c r="H77" s="24">
        <f t="shared" si="14"/>
        <v>2.5092468182557544</v>
      </c>
      <c r="I77" s="24">
        <f t="shared" si="14"/>
        <v>-2.9347540251105726</v>
      </c>
      <c r="J77" s="24">
        <f t="shared" si="14"/>
        <v>0.4255150844059204</v>
      </c>
      <c r="K77" s="25">
        <f t="shared" si="18"/>
        <v>124</v>
      </c>
      <c r="L77" s="26">
        <f t="shared" si="15"/>
        <v>301.99517204020168</v>
      </c>
      <c r="M77" s="24">
        <f t="shared" si="11"/>
        <v>3.9531075579211802E-2</v>
      </c>
      <c r="N77" s="24">
        <f t="shared" si="12"/>
        <v>7.6924245382006262E-3</v>
      </c>
      <c r="O77" s="24">
        <f t="shared" si="13"/>
        <v>9.7144042933988706E-4</v>
      </c>
      <c r="P77" s="24">
        <f t="shared" si="16"/>
        <v>2.8139963857952925</v>
      </c>
      <c r="Q77" s="27">
        <f t="shared" si="17"/>
        <v>8.9864707061097953</v>
      </c>
    </row>
    <row r="78" spans="4:17" x14ac:dyDescent="0.25">
      <c r="D78" s="23">
        <f t="shared" si="14"/>
        <v>48000</v>
      </c>
      <c r="E78" s="24">
        <f t="shared" si="14"/>
        <v>4.6607988218690819</v>
      </c>
      <c r="F78" s="24">
        <f t="shared" si="14"/>
        <v>-2.9347540251105722</v>
      </c>
      <c r="G78" s="24">
        <f t="shared" si="14"/>
        <v>-1.726036919207407</v>
      </c>
      <c r="H78" s="24">
        <f t="shared" si="14"/>
        <v>2.5092468182557544</v>
      </c>
      <c r="I78" s="24">
        <f t="shared" si="14"/>
        <v>-2.9347540251105726</v>
      </c>
      <c r="J78" s="24">
        <f t="shared" si="14"/>
        <v>0.4255150844059204</v>
      </c>
      <c r="K78" s="25">
        <f t="shared" si="18"/>
        <v>125</v>
      </c>
      <c r="L78" s="26">
        <f t="shared" si="15"/>
        <v>316.22776601683825</v>
      </c>
      <c r="M78" s="24">
        <f t="shared" si="11"/>
        <v>4.139411777415046E-2</v>
      </c>
      <c r="N78" s="24">
        <f t="shared" si="12"/>
        <v>8.4334870492306369E-3</v>
      </c>
      <c r="O78" s="24">
        <f t="shared" si="13"/>
        <v>1.0644449032452541E-3</v>
      </c>
      <c r="P78" s="24">
        <f t="shared" si="16"/>
        <v>2.8147640639452796</v>
      </c>
      <c r="Q78" s="27">
        <f t="shared" si="17"/>
        <v>8.9888399551795413</v>
      </c>
    </row>
    <row r="79" spans="4:17" x14ac:dyDescent="0.25">
      <c r="D79" s="23">
        <f t="shared" si="14"/>
        <v>48000</v>
      </c>
      <c r="E79" s="24">
        <f t="shared" si="14"/>
        <v>4.6607988218690819</v>
      </c>
      <c r="F79" s="24">
        <f t="shared" si="14"/>
        <v>-2.9347540251105722</v>
      </c>
      <c r="G79" s="24">
        <f t="shared" si="14"/>
        <v>-1.726036919207407</v>
      </c>
      <c r="H79" s="24">
        <f t="shared" si="14"/>
        <v>2.5092468182557544</v>
      </c>
      <c r="I79" s="24">
        <f t="shared" si="14"/>
        <v>-2.9347540251105726</v>
      </c>
      <c r="J79" s="24">
        <f t="shared" si="14"/>
        <v>0.4255150844059204</v>
      </c>
      <c r="K79" s="25">
        <f t="shared" si="18"/>
        <v>126</v>
      </c>
      <c r="L79" s="26">
        <f t="shared" si="15"/>
        <v>331.13112148259137</v>
      </c>
      <c r="M79" s="24">
        <f t="shared" si="11"/>
        <v>4.3344962442694104E-2</v>
      </c>
      <c r="N79" s="24">
        <f t="shared" si="12"/>
        <v>9.2459794615518121E-3</v>
      </c>
      <c r="O79" s="24">
        <f t="shared" si="13"/>
        <v>1.1664307051720835E-3</v>
      </c>
      <c r="P79" s="24">
        <f t="shared" si="16"/>
        <v>2.8154446283078158</v>
      </c>
      <c r="Q79" s="27">
        <f t="shared" si="17"/>
        <v>8.9909398087716532</v>
      </c>
    </row>
    <row r="80" spans="4:17" x14ac:dyDescent="0.25">
      <c r="D80" s="23">
        <f t="shared" si="14"/>
        <v>48000</v>
      </c>
      <c r="E80" s="24">
        <f t="shared" si="14"/>
        <v>4.6607988218690819</v>
      </c>
      <c r="F80" s="24">
        <f t="shared" si="14"/>
        <v>-2.9347540251105722</v>
      </c>
      <c r="G80" s="24">
        <f t="shared" si="14"/>
        <v>-1.726036919207407</v>
      </c>
      <c r="H80" s="24">
        <f t="shared" si="14"/>
        <v>2.5092468182557544</v>
      </c>
      <c r="I80" s="24">
        <f t="shared" si="14"/>
        <v>-2.9347540251105726</v>
      </c>
      <c r="J80" s="24">
        <f t="shared" si="14"/>
        <v>0.4255150844059204</v>
      </c>
      <c r="K80" s="25">
        <f t="shared" si="18"/>
        <v>127</v>
      </c>
      <c r="L80" s="26">
        <f t="shared" si="15"/>
        <v>346.73685045253183</v>
      </c>
      <c r="M80" s="24">
        <f t="shared" si="11"/>
        <v>4.538774758793903E-2</v>
      </c>
      <c r="N80" s="24">
        <f t="shared" si="12"/>
        <v>1.0136779762985881E-2</v>
      </c>
      <c r="O80" s="24">
        <f t="shared" si="13"/>
        <v>1.2782660402980706E-3</v>
      </c>
      <c r="P80" s="24">
        <f t="shared" si="16"/>
        <v>2.8160436342295325</v>
      </c>
      <c r="Q80" s="27">
        <f t="shared" si="17"/>
        <v>8.9927875971734554</v>
      </c>
    </row>
    <row r="81" spans="4:17" x14ac:dyDescent="0.25">
      <c r="D81" s="23">
        <f t="shared" si="14"/>
        <v>48000</v>
      </c>
      <c r="E81" s="24">
        <f t="shared" si="14"/>
        <v>4.6607988218690819</v>
      </c>
      <c r="F81" s="24">
        <f t="shared" si="14"/>
        <v>-2.9347540251105722</v>
      </c>
      <c r="G81" s="24">
        <f t="shared" si="14"/>
        <v>-1.726036919207407</v>
      </c>
      <c r="H81" s="24">
        <f t="shared" si="14"/>
        <v>2.5092468182557544</v>
      </c>
      <c r="I81" s="24">
        <f t="shared" si="14"/>
        <v>-2.9347540251105726</v>
      </c>
      <c r="J81" s="24">
        <f t="shared" si="14"/>
        <v>0.4255150844059204</v>
      </c>
      <c r="K81" s="25">
        <f t="shared" si="18"/>
        <v>128</v>
      </c>
      <c r="L81" s="26">
        <f t="shared" si="15"/>
        <v>363.07805477010152</v>
      </c>
      <c r="M81" s="24">
        <f t="shared" si="11"/>
        <v>4.7526806231059308E-2</v>
      </c>
      <c r="N81" s="24">
        <f t="shared" si="12"/>
        <v>1.1113426800301474E-2</v>
      </c>
      <c r="O81" s="24">
        <f t="shared" si="13"/>
        <v>1.4009032207610295E-3</v>
      </c>
      <c r="P81" s="24">
        <f t="shared" si="16"/>
        <v>2.8165659828846761</v>
      </c>
      <c r="Q81" s="27">
        <f t="shared" si="17"/>
        <v>8.9943985956599786</v>
      </c>
    </row>
    <row r="82" spans="4:17" x14ac:dyDescent="0.25">
      <c r="D82" s="23">
        <f t="shared" si="14"/>
        <v>48000</v>
      </c>
      <c r="E82" s="24">
        <f t="shared" si="14"/>
        <v>4.6607988218690819</v>
      </c>
      <c r="F82" s="24">
        <f t="shared" si="14"/>
        <v>-2.9347540251105722</v>
      </c>
      <c r="G82" s="24">
        <f t="shared" si="14"/>
        <v>-1.726036919207407</v>
      </c>
      <c r="H82" s="24">
        <f t="shared" si="14"/>
        <v>2.5092468182557544</v>
      </c>
      <c r="I82" s="24">
        <f t="shared" si="14"/>
        <v>-2.9347540251105726</v>
      </c>
      <c r="J82" s="24">
        <f t="shared" si="14"/>
        <v>0.4255150844059204</v>
      </c>
      <c r="K82" s="25">
        <f t="shared" si="18"/>
        <v>129</v>
      </c>
      <c r="L82" s="26">
        <f t="shared" si="15"/>
        <v>380.18939632056163</v>
      </c>
      <c r="M82" s="24">
        <f t="shared" si="11"/>
        <v>4.9766675602225613E-2</v>
      </c>
      <c r="N82" s="24">
        <f t="shared" si="12"/>
        <v>1.218418348865824E-2</v>
      </c>
      <c r="O82" s="24">
        <f t="shared" si="13"/>
        <v>1.5353868496385537E-3</v>
      </c>
      <c r="P82" s="24">
        <f t="shared" si="16"/>
        <v>2.8170159567999646</v>
      </c>
      <c r="Q82" s="27">
        <f t="shared" si="17"/>
        <v>8.9957861405003179</v>
      </c>
    </row>
    <row r="83" spans="4:17" x14ac:dyDescent="0.25">
      <c r="D83" s="23">
        <f t="shared" si="14"/>
        <v>48000</v>
      </c>
      <c r="E83" s="24">
        <f t="shared" si="14"/>
        <v>4.6607988218690819</v>
      </c>
      <c r="F83" s="24">
        <f t="shared" si="14"/>
        <v>-2.9347540251105722</v>
      </c>
      <c r="G83" s="24">
        <f t="shared" si="14"/>
        <v>-1.726036919207407</v>
      </c>
      <c r="H83" s="24">
        <f t="shared" si="14"/>
        <v>2.5092468182557544</v>
      </c>
      <c r="I83" s="24">
        <f t="shared" si="14"/>
        <v>-2.9347540251105726</v>
      </c>
      <c r="J83" s="24">
        <f t="shared" si="14"/>
        <v>0.4255150844059204</v>
      </c>
      <c r="K83" s="25">
        <f t="shared" si="18"/>
        <v>130</v>
      </c>
      <c r="L83" s="26">
        <f t="shared" si="15"/>
        <v>398.10717055349761</v>
      </c>
      <c r="M83" s="24">
        <f t="shared" si="11"/>
        <v>5.2112106764678617E-2</v>
      </c>
      <c r="N83" s="24">
        <f t="shared" si="12"/>
        <v>1.3358106008488191E-2</v>
      </c>
      <c r="O83" s="24">
        <f t="shared" si="13"/>
        <v>1.6828628085211461E-3</v>
      </c>
      <c r="P83" s="24">
        <f t="shared" si="16"/>
        <v>2.8173972511811853</v>
      </c>
      <c r="Q83" s="27">
        <f t="shared" si="17"/>
        <v>8.9969617308582492</v>
      </c>
    </row>
    <row r="84" spans="4:17" x14ac:dyDescent="0.25">
      <c r="D84" s="23">
        <f t="shared" ref="D84:J99" si="19">D83</f>
        <v>48000</v>
      </c>
      <c r="E84" s="24">
        <f t="shared" si="19"/>
        <v>4.6607988218690819</v>
      </c>
      <c r="F84" s="24">
        <f t="shared" si="19"/>
        <v>-2.9347540251105722</v>
      </c>
      <c r="G84" s="24">
        <f t="shared" si="19"/>
        <v>-1.726036919207407</v>
      </c>
      <c r="H84" s="24">
        <f t="shared" si="19"/>
        <v>2.5092468182557544</v>
      </c>
      <c r="I84" s="24">
        <f t="shared" si="19"/>
        <v>-2.9347540251105726</v>
      </c>
      <c r="J84" s="24">
        <f t="shared" si="19"/>
        <v>0.4255150844059204</v>
      </c>
      <c r="K84" s="25">
        <f t="shared" si="18"/>
        <v>131</v>
      </c>
      <c r="L84" s="26">
        <f t="shared" si="15"/>
        <v>416.86938347033572</v>
      </c>
      <c r="M84" s="24">
        <f t="shared" si="11"/>
        <v>5.4568074692371377E-2</v>
      </c>
      <c r="N84" s="24">
        <f t="shared" si="12"/>
        <v>1.4645119545101837E-2</v>
      </c>
      <c r="O84" s="24">
        <f t="shared" si="13"/>
        <v>1.8445881290432564E-3</v>
      </c>
      <c r="P84" s="24">
        <f t="shared" si="16"/>
        <v>2.8177130011380429</v>
      </c>
      <c r="Q84" s="27">
        <f t="shared" si="17"/>
        <v>8.9979351170596029</v>
      </c>
    </row>
    <row r="85" spans="4:17" x14ac:dyDescent="0.25">
      <c r="D85" s="23">
        <f t="shared" si="19"/>
        <v>48000</v>
      </c>
      <c r="E85" s="24">
        <f t="shared" si="19"/>
        <v>4.6607988218690819</v>
      </c>
      <c r="F85" s="24">
        <f t="shared" si="19"/>
        <v>-2.9347540251105722</v>
      </c>
      <c r="G85" s="24">
        <f t="shared" si="19"/>
        <v>-1.726036919207407</v>
      </c>
      <c r="H85" s="24">
        <f t="shared" si="19"/>
        <v>2.5092468182557544</v>
      </c>
      <c r="I85" s="24">
        <f t="shared" si="19"/>
        <v>-2.9347540251105726</v>
      </c>
      <c r="J85" s="24">
        <f t="shared" si="19"/>
        <v>0.4255150844059204</v>
      </c>
      <c r="K85" s="25">
        <f t="shared" si="18"/>
        <v>132</v>
      </c>
      <c r="L85" s="26">
        <f t="shared" si="15"/>
        <v>436.51583224016622</v>
      </c>
      <c r="M85" s="24">
        <f t="shared" si="11"/>
        <v>5.7139788822555868E-2</v>
      </c>
      <c r="N85" s="24">
        <f t="shared" si="12"/>
        <v>1.6056101175346393E-2</v>
      </c>
      <c r="O85" s="24">
        <f t="shared" si="13"/>
        <v>2.0219418370341913E-3</v>
      </c>
      <c r="P85" s="24">
        <f t="shared" si="16"/>
        <v>2.8179658049160139</v>
      </c>
      <c r="Q85" s="27">
        <f t="shared" si="17"/>
        <v>8.9987143757053083</v>
      </c>
    </row>
    <row r="86" spans="4:17" x14ac:dyDescent="0.25">
      <c r="D86" s="23">
        <f t="shared" si="19"/>
        <v>48000</v>
      </c>
      <c r="E86" s="24">
        <f t="shared" si="19"/>
        <v>4.6607988218690819</v>
      </c>
      <c r="F86" s="24">
        <f t="shared" si="19"/>
        <v>-2.9347540251105722</v>
      </c>
      <c r="G86" s="24">
        <f t="shared" si="19"/>
        <v>-1.726036919207407</v>
      </c>
      <c r="H86" s="24">
        <f t="shared" si="19"/>
        <v>2.5092468182557544</v>
      </c>
      <c r="I86" s="24">
        <f t="shared" si="19"/>
        <v>-2.9347540251105726</v>
      </c>
      <c r="J86" s="24">
        <f t="shared" si="19"/>
        <v>0.4255150844059204</v>
      </c>
      <c r="K86" s="25">
        <f t="shared" si="18"/>
        <v>133</v>
      </c>
      <c r="L86" s="26">
        <f t="shared" si="15"/>
        <v>457.0881896148756</v>
      </c>
      <c r="M86" s="24">
        <f t="shared" si="11"/>
        <v>5.9832704105697986E-2</v>
      </c>
      <c r="N86" s="24">
        <f t="shared" si="12"/>
        <v>1.7602970558557418E-2</v>
      </c>
      <c r="O86" s="24">
        <f t="shared" si="13"/>
        <v>2.2164368672143997E-3</v>
      </c>
      <c r="P86" s="24">
        <f t="shared" si="16"/>
        <v>2.8181577432124838</v>
      </c>
      <c r="Q86" s="27">
        <f t="shared" si="17"/>
        <v>8.9993059719848656</v>
      </c>
    </row>
    <row r="87" spans="4:17" x14ac:dyDescent="0.25">
      <c r="D87" s="23">
        <f t="shared" si="19"/>
        <v>48000</v>
      </c>
      <c r="E87" s="24">
        <f t="shared" si="19"/>
        <v>4.6607988218690819</v>
      </c>
      <c r="F87" s="24">
        <f t="shared" si="19"/>
        <v>-2.9347540251105722</v>
      </c>
      <c r="G87" s="24">
        <f t="shared" si="19"/>
        <v>-1.726036919207407</v>
      </c>
      <c r="H87" s="24">
        <f t="shared" si="19"/>
        <v>2.5092468182557544</v>
      </c>
      <c r="I87" s="24">
        <f t="shared" si="19"/>
        <v>-2.9347540251105726</v>
      </c>
      <c r="J87" s="24">
        <f t="shared" si="19"/>
        <v>0.4255150844059204</v>
      </c>
      <c r="K87" s="25">
        <f t="shared" si="18"/>
        <v>134</v>
      </c>
      <c r="L87" s="26">
        <f t="shared" si="15"/>
        <v>478.63009232263886</v>
      </c>
      <c r="M87" s="24">
        <f t="shared" si="11"/>
        <v>6.2652532576158618E-2</v>
      </c>
      <c r="N87" s="24">
        <f t="shared" si="12"/>
        <v>1.929878914592642E-2</v>
      </c>
      <c r="O87" s="24">
        <f t="shared" si="13"/>
        <v>2.4297331566080493E-3</v>
      </c>
      <c r="P87" s="24">
        <f t="shared" si="16"/>
        <v>2.8182903946576845</v>
      </c>
      <c r="Q87" s="27">
        <f t="shared" si="17"/>
        <v>8.9997148095312678</v>
      </c>
    </row>
    <row r="88" spans="4:17" x14ac:dyDescent="0.25">
      <c r="D88" s="23">
        <f t="shared" si="19"/>
        <v>48000</v>
      </c>
      <c r="E88" s="24">
        <f t="shared" si="19"/>
        <v>4.6607988218690819</v>
      </c>
      <c r="F88" s="24">
        <f t="shared" si="19"/>
        <v>-2.9347540251105722</v>
      </c>
      <c r="G88" s="24">
        <f t="shared" si="19"/>
        <v>-1.726036919207407</v>
      </c>
      <c r="H88" s="24">
        <f t="shared" si="19"/>
        <v>2.5092468182557544</v>
      </c>
      <c r="I88" s="24">
        <f t="shared" si="19"/>
        <v>-2.9347540251105726</v>
      </c>
      <c r="J88" s="24">
        <f t="shared" si="19"/>
        <v>0.4255150844059204</v>
      </c>
      <c r="K88" s="25">
        <f t="shared" si="18"/>
        <v>135</v>
      </c>
      <c r="L88" s="26">
        <f t="shared" si="15"/>
        <v>501.18723362727269</v>
      </c>
      <c r="M88" s="24">
        <f t="shared" si="11"/>
        <v>6.5605255468184631E-2</v>
      </c>
      <c r="N88" s="24">
        <f t="shared" si="12"/>
        <v>2.1157868683494563E-2</v>
      </c>
      <c r="O88" s="24">
        <f t="shared" si="13"/>
        <v>2.6636520362643412E-3</v>
      </c>
      <c r="P88" s="24">
        <f t="shared" si="16"/>
        <v>2.8183648475220302</v>
      </c>
      <c r="Q88" s="27">
        <f t="shared" si="17"/>
        <v>8.9999442680790054</v>
      </c>
    </row>
    <row r="89" spans="4:17" x14ac:dyDescent="0.25">
      <c r="D89" s="23">
        <f t="shared" si="19"/>
        <v>48000</v>
      </c>
      <c r="E89" s="24">
        <f t="shared" si="19"/>
        <v>4.6607988218690819</v>
      </c>
      <c r="F89" s="24">
        <f t="shared" si="19"/>
        <v>-2.9347540251105722</v>
      </c>
      <c r="G89" s="24">
        <f t="shared" si="19"/>
        <v>-1.726036919207407</v>
      </c>
      <c r="H89" s="24">
        <f t="shared" si="19"/>
        <v>2.5092468182557544</v>
      </c>
      <c r="I89" s="24">
        <f t="shared" si="19"/>
        <v>-2.9347540251105726</v>
      </c>
      <c r="J89" s="24">
        <f t="shared" si="19"/>
        <v>0.4255150844059204</v>
      </c>
      <c r="K89" s="25">
        <f t="shared" si="18"/>
        <v>136</v>
      </c>
      <c r="L89" s="26">
        <f t="shared" si="15"/>
        <v>524.80746024977293</v>
      </c>
      <c r="M89" s="24">
        <f t="shared" si="11"/>
        <v>6.8697135902908504E-2</v>
      </c>
      <c r="N89" s="24">
        <f t="shared" si="12"/>
        <v>2.3195889849401796E-2</v>
      </c>
      <c r="O89" s="24">
        <f t="shared" si="13"/>
        <v>2.9201920536070514E-3</v>
      </c>
      <c r="P89" s="24">
        <f t="shared" si="16"/>
        <v>2.8183817076896536</v>
      </c>
      <c r="Q89" s="27">
        <f t="shared" si="17"/>
        <v>8.999996229100784</v>
      </c>
    </row>
    <row r="90" spans="4:17" x14ac:dyDescent="0.25">
      <c r="D90" s="23">
        <f t="shared" si="19"/>
        <v>48000</v>
      </c>
      <c r="E90" s="24">
        <f t="shared" si="19"/>
        <v>4.6607988218690819</v>
      </c>
      <c r="F90" s="24">
        <f t="shared" si="19"/>
        <v>-2.9347540251105722</v>
      </c>
      <c r="G90" s="24">
        <f t="shared" si="19"/>
        <v>-1.726036919207407</v>
      </c>
      <c r="H90" s="24">
        <f t="shared" si="19"/>
        <v>2.5092468182557544</v>
      </c>
      <c r="I90" s="24">
        <f t="shared" si="19"/>
        <v>-2.9347540251105726</v>
      </c>
      <c r="J90" s="24">
        <f t="shared" si="19"/>
        <v>0.4255150844059204</v>
      </c>
      <c r="K90" s="25">
        <f t="shared" si="18"/>
        <v>137</v>
      </c>
      <c r="L90" s="26">
        <f t="shared" si="15"/>
        <v>549.54087385762534</v>
      </c>
      <c r="M90" s="24">
        <f t="shared" si="11"/>
        <v>7.1934732173267957E-2</v>
      </c>
      <c r="N90" s="24">
        <f t="shared" si="12"/>
        <v>2.5430031935845143E-2</v>
      </c>
      <c r="O90" s="24">
        <f t="shared" si="13"/>
        <v>3.2015463718990667E-3</v>
      </c>
      <c r="P90" s="24">
        <f t="shared" si="16"/>
        <v>2.81834110292698</v>
      </c>
      <c r="Q90" s="27">
        <f t="shared" si="17"/>
        <v>8.9998710895474581</v>
      </c>
    </row>
    <row r="91" spans="4:17" x14ac:dyDescent="0.25">
      <c r="D91" s="23">
        <f t="shared" si="19"/>
        <v>48000</v>
      </c>
      <c r="E91" s="24">
        <f t="shared" si="19"/>
        <v>4.6607988218690819</v>
      </c>
      <c r="F91" s="24">
        <f t="shared" si="19"/>
        <v>-2.9347540251105722</v>
      </c>
      <c r="G91" s="24">
        <f t="shared" si="19"/>
        <v>-1.726036919207407</v>
      </c>
      <c r="H91" s="24">
        <f t="shared" si="19"/>
        <v>2.5092468182557544</v>
      </c>
      <c r="I91" s="24">
        <f t="shared" si="19"/>
        <v>-2.9347540251105726</v>
      </c>
      <c r="J91" s="24">
        <f t="shared" si="19"/>
        <v>0.4255150844059204</v>
      </c>
      <c r="K91" s="25">
        <f t="shared" si="18"/>
        <v>138</v>
      </c>
      <c r="L91" s="26">
        <f t="shared" si="15"/>
        <v>575.43993733715706</v>
      </c>
      <c r="M91" s="24">
        <f t="shared" si="11"/>
        <v>7.5324911655024307E-2</v>
      </c>
      <c r="N91" s="24">
        <f t="shared" si="12"/>
        <v>2.7879114560520613E-2</v>
      </c>
      <c r="O91" s="24">
        <f t="shared" si="13"/>
        <v>3.5101219091391855E-3</v>
      </c>
      <c r="P91" s="24">
        <f t="shared" si="16"/>
        <v>2.8182426834542058</v>
      </c>
      <c r="Q91" s="27">
        <f t="shared" si="17"/>
        <v>8.9995677637347899</v>
      </c>
    </row>
    <row r="92" spans="4:17" x14ac:dyDescent="0.25">
      <c r="D92" s="23">
        <f t="shared" si="19"/>
        <v>48000</v>
      </c>
      <c r="E92" s="24">
        <f t="shared" si="19"/>
        <v>4.6607988218690819</v>
      </c>
      <c r="F92" s="24">
        <f t="shared" si="19"/>
        <v>-2.9347540251105722</v>
      </c>
      <c r="G92" s="24">
        <f t="shared" si="19"/>
        <v>-1.726036919207407</v>
      </c>
      <c r="H92" s="24">
        <f t="shared" si="19"/>
        <v>2.5092468182557544</v>
      </c>
      <c r="I92" s="24">
        <f t="shared" si="19"/>
        <v>-2.9347540251105726</v>
      </c>
      <c r="J92" s="24">
        <f t="shared" si="19"/>
        <v>0.4255150844059204</v>
      </c>
      <c r="K92" s="25">
        <f t="shared" si="18"/>
        <v>139</v>
      </c>
      <c r="L92" s="26">
        <f t="shared" si="15"/>
        <v>602.55958607435775</v>
      </c>
      <c r="M92" s="24">
        <f t="shared" si="11"/>
        <v>7.8874865373387865E-2</v>
      </c>
      <c r="N92" s="24">
        <f t="shared" si="12"/>
        <v>3.0563752471096439E-2</v>
      </c>
      <c r="O92" s="24">
        <f t="shared" si="13"/>
        <v>3.8485603964019677E-3</v>
      </c>
      <c r="P92" s="24">
        <f t="shared" si="16"/>
        <v>2.818085618806943</v>
      </c>
      <c r="Q92" s="27">
        <f t="shared" si="17"/>
        <v>8.9990836733414135</v>
      </c>
    </row>
    <row r="93" spans="4:17" x14ac:dyDescent="0.25">
      <c r="D93" s="23">
        <f t="shared" si="19"/>
        <v>48000</v>
      </c>
      <c r="E93" s="24">
        <f t="shared" si="19"/>
        <v>4.6607988218690819</v>
      </c>
      <c r="F93" s="24">
        <f t="shared" si="19"/>
        <v>-2.9347540251105722</v>
      </c>
      <c r="G93" s="24">
        <f t="shared" si="19"/>
        <v>-1.726036919207407</v>
      </c>
      <c r="H93" s="24">
        <f t="shared" si="19"/>
        <v>2.5092468182557544</v>
      </c>
      <c r="I93" s="24">
        <f t="shared" si="19"/>
        <v>-2.9347540251105726</v>
      </c>
      <c r="J93" s="24">
        <f t="shared" si="19"/>
        <v>0.4255150844059204</v>
      </c>
      <c r="K93" s="25">
        <f t="shared" si="18"/>
        <v>140</v>
      </c>
      <c r="L93" s="26">
        <f t="shared" si="15"/>
        <v>630.95734448019323</v>
      </c>
      <c r="M93" s="24">
        <f t="shared" si="11"/>
        <v>8.2592123256145816E-2</v>
      </c>
      <c r="N93" s="24">
        <f t="shared" si="12"/>
        <v>3.3506524589400177E-2</v>
      </c>
      <c r="O93" s="24">
        <f t="shared" si="13"/>
        <v>4.2197615554302459E-3</v>
      </c>
      <c r="P93" s="24">
        <f t="shared" si="16"/>
        <v>2.8178685909568446</v>
      </c>
      <c r="Q93" s="27">
        <f t="shared" si="17"/>
        <v>8.9984147254099316</v>
      </c>
    </row>
    <row r="94" spans="4:17" x14ac:dyDescent="0.25">
      <c r="D94" s="23">
        <f t="shared" si="19"/>
        <v>48000</v>
      </c>
      <c r="E94" s="24">
        <f t="shared" si="19"/>
        <v>4.6607988218690819</v>
      </c>
      <c r="F94" s="24">
        <f t="shared" si="19"/>
        <v>-2.9347540251105722</v>
      </c>
      <c r="G94" s="24">
        <f t="shared" si="19"/>
        <v>-1.726036919207407</v>
      </c>
      <c r="H94" s="24">
        <f t="shared" si="19"/>
        <v>2.5092468182557544</v>
      </c>
      <c r="I94" s="24">
        <f t="shared" si="19"/>
        <v>-2.9347540251105726</v>
      </c>
      <c r="J94" s="24">
        <f t="shared" si="19"/>
        <v>0.4255150844059204</v>
      </c>
      <c r="K94" s="25">
        <f t="shared" si="18"/>
        <v>141</v>
      </c>
      <c r="L94" s="26">
        <f t="shared" si="15"/>
        <v>660.69344800759643</v>
      </c>
      <c r="M94" s="24">
        <f t="shared" si="11"/>
        <v>8.6484570105648945E-2</v>
      </c>
      <c r="N94" s="24">
        <f t="shared" si="12"/>
        <v>3.6732158529255043E-2</v>
      </c>
      <c r="O94" s="24">
        <f t="shared" si="13"/>
        <v>4.6269086174928753E-3</v>
      </c>
      <c r="P94" s="24">
        <f t="shared" si="16"/>
        <v>2.8175897836362949</v>
      </c>
      <c r="Q94" s="27">
        <f t="shared" si="17"/>
        <v>8.9975552781537971</v>
      </c>
    </row>
    <row r="95" spans="4:17" x14ac:dyDescent="0.25">
      <c r="D95" s="23">
        <f t="shared" si="19"/>
        <v>48000</v>
      </c>
      <c r="E95" s="24">
        <f t="shared" si="19"/>
        <v>4.6607988218690819</v>
      </c>
      <c r="F95" s="24">
        <f t="shared" si="19"/>
        <v>-2.9347540251105722</v>
      </c>
      <c r="G95" s="24">
        <f t="shared" si="19"/>
        <v>-1.726036919207407</v>
      </c>
      <c r="H95" s="24">
        <f t="shared" si="19"/>
        <v>2.5092468182557544</v>
      </c>
      <c r="I95" s="24">
        <f t="shared" si="19"/>
        <v>-2.9347540251105726</v>
      </c>
      <c r="J95" s="24">
        <f t="shared" si="19"/>
        <v>0.4255150844059204</v>
      </c>
      <c r="K95" s="25">
        <f t="shared" si="18"/>
        <v>142</v>
      </c>
      <c r="L95" s="26">
        <f t="shared" si="15"/>
        <v>691.83097091893671</v>
      </c>
      <c r="M95" s="24">
        <f t="shared" si="11"/>
        <v>9.0560462323534388E-2</v>
      </c>
      <c r="N95" s="24">
        <f t="shared" si="12"/>
        <v>4.0267731912900562E-2</v>
      </c>
      <c r="O95" s="24">
        <f t="shared" si="13"/>
        <v>5.0734964304181562E-3</v>
      </c>
      <c r="P95" s="24">
        <f t="shared" si="16"/>
        <v>2.8172468677968507</v>
      </c>
      <c r="Q95" s="27">
        <f t="shared" si="17"/>
        <v>8.9964980943082011</v>
      </c>
    </row>
    <row r="96" spans="4:17" x14ac:dyDescent="0.25">
      <c r="D96" s="23">
        <f t="shared" si="19"/>
        <v>48000</v>
      </c>
      <c r="E96" s="24">
        <f t="shared" si="19"/>
        <v>4.6607988218690819</v>
      </c>
      <c r="F96" s="24">
        <f t="shared" si="19"/>
        <v>-2.9347540251105722</v>
      </c>
      <c r="G96" s="24">
        <f t="shared" si="19"/>
        <v>-1.726036919207407</v>
      </c>
      <c r="H96" s="24">
        <f t="shared" si="19"/>
        <v>2.5092468182557544</v>
      </c>
      <c r="I96" s="24">
        <f t="shared" si="19"/>
        <v>-2.9347540251105726</v>
      </c>
      <c r="J96" s="24">
        <f t="shared" si="19"/>
        <v>0.4255150844059204</v>
      </c>
      <c r="K96" s="25">
        <f t="shared" si="18"/>
        <v>143</v>
      </c>
      <c r="L96" s="26">
        <f t="shared" si="15"/>
        <v>724.43596007499025</v>
      </c>
      <c r="M96" s="24">
        <f t="shared" si="11"/>
        <v>9.4828445423660757E-2</v>
      </c>
      <c r="N96" s="24">
        <f t="shared" si="12"/>
        <v>4.4142891905137649E-2</v>
      </c>
      <c r="O96" s="24">
        <f t="shared" si="13"/>
        <v>5.5633624287337313E-3</v>
      </c>
      <c r="P96" s="24">
        <f t="shared" si="16"/>
        <v>2.8168369831050115</v>
      </c>
      <c r="Q96" s="27">
        <f t="shared" si="17"/>
        <v>8.9952342816642474</v>
      </c>
    </row>
    <row r="97" spans="4:17" x14ac:dyDescent="0.25">
      <c r="D97" s="23">
        <f t="shared" si="19"/>
        <v>48000</v>
      </c>
      <c r="E97" s="24">
        <f t="shared" si="19"/>
        <v>4.6607988218690819</v>
      </c>
      <c r="F97" s="24">
        <f t="shared" si="19"/>
        <v>-2.9347540251105722</v>
      </c>
      <c r="G97" s="24">
        <f t="shared" si="19"/>
        <v>-1.726036919207407</v>
      </c>
      <c r="H97" s="24">
        <f t="shared" si="19"/>
        <v>2.5092468182557544</v>
      </c>
      <c r="I97" s="24">
        <f t="shared" si="19"/>
        <v>-2.9347540251105726</v>
      </c>
      <c r="J97" s="24">
        <f t="shared" si="19"/>
        <v>0.4255150844059204</v>
      </c>
      <c r="K97" s="25">
        <f t="shared" si="18"/>
        <v>144</v>
      </c>
      <c r="L97" s="26">
        <f t="shared" si="15"/>
        <v>758.57757502918378</v>
      </c>
      <c r="M97" s="24">
        <f t="shared" si="11"/>
        <v>9.9297572370401821E-2</v>
      </c>
      <c r="N97" s="24">
        <f t="shared" si="12"/>
        <v>4.8390094480918799E-2</v>
      </c>
      <c r="O97" s="24">
        <f t="shared" si="13"/>
        <v>6.1007207733755342E-3</v>
      </c>
      <c r="P97" s="24">
        <f t="shared" si="16"/>
        <v>2.8163567153590146</v>
      </c>
      <c r="Q97" s="27">
        <f t="shared" si="17"/>
        <v>8.9937532203438462</v>
      </c>
    </row>
    <row r="98" spans="4:17" x14ac:dyDescent="0.25">
      <c r="D98" s="23">
        <f t="shared" si="19"/>
        <v>48000</v>
      </c>
      <c r="E98" s="24">
        <f t="shared" si="19"/>
        <v>4.6607988218690819</v>
      </c>
      <c r="F98" s="24">
        <f t="shared" si="19"/>
        <v>-2.9347540251105722</v>
      </c>
      <c r="G98" s="24">
        <f t="shared" si="19"/>
        <v>-1.726036919207407</v>
      </c>
      <c r="H98" s="24">
        <f t="shared" si="19"/>
        <v>2.5092468182557544</v>
      </c>
      <c r="I98" s="24">
        <f t="shared" si="19"/>
        <v>-2.9347540251105726</v>
      </c>
      <c r="J98" s="24">
        <f t="shared" si="19"/>
        <v>0.4255150844059204</v>
      </c>
      <c r="K98" s="25">
        <f t="shared" si="18"/>
        <v>145</v>
      </c>
      <c r="L98" s="26">
        <f t="shared" si="15"/>
        <v>794.32823472428208</v>
      </c>
      <c r="M98" s="24">
        <f t="shared" si="11"/>
        <v>0.10397732278119806</v>
      </c>
      <c r="N98" s="24">
        <f t="shared" si="12"/>
        <v>5.3044865039993949E-2</v>
      </c>
      <c r="O98" s="24">
        <f t="shared" si="13"/>
        <v>6.6902000029747666E-3</v>
      </c>
      <c r="P98" s="24">
        <f t="shared" si="16"/>
        <v>2.8158020696930017</v>
      </c>
      <c r="Q98" s="27">
        <f t="shared" si="17"/>
        <v>8.9920424762960831</v>
      </c>
    </row>
    <row r="99" spans="4:17" x14ac:dyDescent="0.25">
      <c r="D99" s="23">
        <f t="shared" si="19"/>
        <v>48000</v>
      </c>
      <c r="E99" s="24">
        <f t="shared" si="19"/>
        <v>4.6607988218690819</v>
      </c>
      <c r="F99" s="24">
        <f t="shared" si="19"/>
        <v>-2.9347540251105722</v>
      </c>
      <c r="G99" s="24">
        <f t="shared" si="19"/>
        <v>-1.726036919207407</v>
      </c>
      <c r="H99" s="24">
        <f t="shared" si="19"/>
        <v>2.5092468182557544</v>
      </c>
      <c r="I99" s="24">
        <f t="shared" si="19"/>
        <v>-2.9347540251105726</v>
      </c>
      <c r="J99" s="24">
        <f t="shared" si="19"/>
        <v>0.4255150844059204</v>
      </c>
      <c r="K99" s="25">
        <f t="shared" si="18"/>
        <v>146</v>
      </c>
      <c r="L99" s="26">
        <f t="shared" si="15"/>
        <v>831.7637711026714</v>
      </c>
      <c r="M99" s="24">
        <f t="shared" si="11"/>
        <v>0.10887762303409562</v>
      </c>
      <c r="N99" s="24">
        <f t="shared" si="12"/>
        <v>5.8146082079941097E-2</v>
      </c>
      <c r="O99" s="24">
        <f t="shared" si="13"/>
        <v>7.3368845788971404E-3</v>
      </c>
      <c r="P99" s="24">
        <f t="shared" si="16"/>
        <v>2.8151684394124055</v>
      </c>
      <c r="Q99" s="27">
        <f t="shared" si="17"/>
        <v>8.9900877003998421</v>
      </c>
    </row>
    <row r="100" spans="4:17" x14ac:dyDescent="0.25">
      <c r="D100" s="23">
        <f t="shared" ref="D100:J115" si="20">D99</f>
        <v>48000</v>
      </c>
      <c r="E100" s="24">
        <f t="shared" si="20"/>
        <v>4.6607988218690819</v>
      </c>
      <c r="F100" s="24">
        <f t="shared" si="20"/>
        <v>-2.9347540251105722</v>
      </c>
      <c r="G100" s="24">
        <f t="shared" si="20"/>
        <v>-1.726036919207407</v>
      </c>
      <c r="H100" s="24">
        <f t="shared" si="20"/>
        <v>2.5092468182557544</v>
      </c>
      <c r="I100" s="24">
        <f t="shared" si="20"/>
        <v>-2.9347540251105726</v>
      </c>
      <c r="J100" s="24">
        <f t="shared" si="20"/>
        <v>0.4255150844059204</v>
      </c>
      <c r="K100" s="25">
        <f t="shared" si="18"/>
        <v>147</v>
      </c>
      <c r="L100" s="26">
        <f t="shared" si="15"/>
        <v>870.96358995608091</v>
      </c>
      <c r="M100" s="24">
        <f t="shared" si="11"/>
        <v>0.11400886732292569</v>
      </c>
      <c r="N100" s="24">
        <f t="shared" si="12"/>
        <v>6.3736285734628861E-2</v>
      </c>
      <c r="O100" s="24">
        <f t="shared" si="13"/>
        <v>8.0463607516556013E-3</v>
      </c>
      <c r="P100" s="24">
        <f t="shared" si="16"/>
        <v>2.8144505702837201</v>
      </c>
      <c r="Q100" s="27">
        <f t="shared" si="17"/>
        <v>8.9878725124628289</v>
      </c>
    </row>
    <row r="101" spans="4:17" x14ac:dyDescent="0.25">
      <c r="D101" s="23">
        <f t="shared" si="20"/>
        <v>48000</v>
      </c>
      <c r="E101" s="24">
        <f t="shared" si="20"/>
        <v>4.6607988218690819</v>
      </c>
      <c r="F101" s="24">
        <f t="shared" si="20"/>
        <v>-2.9347540251105722</v>
      </c>
      <c r="G101" s="24">
        <f t="shared" si="20"/>
        <v>-1.726036919207407</v>
      </c>
      <c r="H101" s="24">
        <f t="shared" si="20"/>
        <v>2.5092468182557544</v>
      </c>
      <c r="I101" s="24">
        <f t="shared" si="20"/>
        <v>-2.9347540251105726</v>
      </c>
      <c r="J101" s="24">
        <f t="shared" si="20"/>
        <v>0.4255150844059204</v>
      </c>
      <c r="K101" s="25">
        <f t="shared" si="18"/>
        <v>148</v>
      </c>
      <c r="L101" s="26">
        <f t="shared" si="15"/>
        <v>912.01083935590987</v>
      </c>
      <c r="M101" s="24">
        <f t="shared" si="11"/>
        <v>0.11938193970478279</v>
      </c>
      <c r="N101" s="24">
        <f t="shared" si="12"/>
        <v>6.9862013076312568E-2</v>
      </c>
      <c r="O101" s="24">
        <f t="shared" si="13"/>
        <v>8.8247672277694256E-3</v>
      </c>
      <c r="P101" s="24">
        <f t="shared" si="16"/>
        <v>2.813642520089136</v>
      </c>
      <c r="Q101" s="27">
        <f t="shared" si="17"/>
        <v>8.9853783693320377</v>
      </c>
    </row>
    <row r="102" spans="4:17" x14ac:dyDescent="0.25">
      <c r="D102" s="23">
        <f t="shared" si="20"/>
        <v>48000</v>
      </c>
      <c r="E102" s="24">
        <f t="shared" si="20"/>
        <v>4.6607988218690819</v>
      </c>
      <c r="F102" s="24">
        <f t="shared" si="20"/>
        <v>-2.9347540251105722</v>
      </c>
      <c r="G102" s="24">
        <f t="shared" si="20"/>
        <v>-1.726036919207407</v>
      </c>
      <c r="H102" s="24">
        <f t="shared" si="20"/>
        <v>2.5092468182557544</v>
      </c>
      <c r="I102" s="24">
        <f t="shared" si="20"/>
        <v>-2.9347540251105726</v>
      </c>
      <c r="J102" s="24">
        <f t="shared" si="20"/>
        <v>0.4255150844059204</v>
      </c>
      <c r="K102" s="25">
        <f t="shared" si="18"/>
        <v>149</v>
      </c>
      <c r="L102" s="26">
        <f t="shared" si="15"/>
        <v>954.99258602143675</v>
      </c>
      <c r="M102" s="24">
        <f t="shared" si="11"/>
        <v>0.12500823718656934</v>
      </c>
      <c r="N102" s="24">
        <f t="shared" si="12"/>
        <v>7.6574162163182136E-2</v>
      </c>
      <c r="O102" s="24">
        <f t="shared" si="13"/>
        <v>9.6788511745913297E-3</v>
      </c>
      <c r="P102" s="24">
        <f t="shared" si="16"/>
        <v>2.8127376132358304</v>
      </c>
      <c r="Q102" s="27">
        <f t="shared" si="17"/>
        <v>8.9825844162246895</v>
      </c>
    </row>
    <row r="103" spans="4:17" x14ac:dyDescent="0.25">
      <c r="D103" s="23">
        <f t="shared" si="20"/>
        <v>48000</v>
      </c>
      <c r="E103" s="24">
        <f t="shared" si="20"/>
        <v>4.6607988218690819</v>
      </c>
      <c r="F103" s="24">
        <f t="shared" si="20"/>
        <v>-2.9347540251105722</v>
      </c>
      <c r="G103" s="24">
        <f t="shared" si="20"/>
        <v>-1.726036919207407</v>
      </c>
      <c r="H103" s="24">
        <f t="shared" si="20"/>
        <v>2.5092468182557544</v>
      </c>
      <c r="I103" s="24">
        <f t="shared" si="20"/>
        <v>-2.9347540251105726</v>
      </c>
      <c r="J103" s="24">
        <f t="shared" si="20"/>
        <v>0.4255150844059204</v>
      </c>
      <c r="K103" s="25">
        <f t="shared" si="18"/>
        <v>150</v>
      </c>
      <c r="L103" s="26">
        <f t="shared" si="15"/>
        <v>1000</v>
      </c>
      <c r="M103" s="24">
        <f t="shared" si="11"/>
        <v>0.1308996938995747</v>
      </c>
      <c r="N103" s="24">
        <f t="shared" si="12"/>
        <v>8.3928386886246376E-2</v>
      </c>
      <c r="O103" s="24">
        <f t="shared" si="13"/>
        <v>1.0616030167022117E-2</v>
      </c>
      <c r="P103" s="24">
        <f t="shared" si="16"/>
        <v>2.8117283901989785</v>
      </c>
      <c r="Q103" s="27">
        <f t="shared" si="17"/>
        <v>8.9794673203058899</v>
      </c>
    </row>
    <row r="104" spans="4:17" x14ac:dyDescent="0.25">
      <c r="D104" s="23">
        <f t="shared" si="20"/>
        <v>48000</v>
      </c>
      <c r="E104" s="24">
        <f t="shared" si="20"/>
        <v>4.6607988218690819</v>
      </c>
      <c r="F104" s="24">
        <f t="shared" si="20"/>
        <v>-2.9347540251105722</v>
      </c>
      <c r="G104" s="24">
        <f t="shared" si="20"/>
        <v>-1.726036919207407</v>
      </c>
      <c r="H104" s="24">
        <f t="shared" si="20"/>
        <v>2.5092468182557544</v>
      </c>
      <c r="I104" s="24">
        <f t="shared" si="20"/>
        <v>-2.9347540251105726</v>
      </c>
      <c r="J104" s="24">
        <f t="shared" si="20"/>
        <v>0.4255150844059204</v>
      </c>
      <c r="K104" s="25">
        <f t="shared" si="18"/>
        <v>151</v>
      </c>
      <c r="L104" s="26">
        <f t="shared" si="15"/>
        <v>1047.1285480509</v>
      </c>
      <c r="M104" s="24">
        <f t="shared" si="11"/>
        <v>0.13706880641336891</v>
      </c>
      <c r="N104" s="24">
        <f t="shared" si="12"/>
        <v>9.1985524725082701E-2</v>
      </c>
      <c r="O104" s="24">
        <f t="shared" si="13"/>
        <v>1.1644460755641683E-2</v>
      </c>
      <c r="P104" s="24">
        <f t="shared" si="16"/>
        <v>2.8106065515661909</v>
      </c>
      <c r="Q104" s="27">
        <f t="shared" si="17"/>
        <v>8.9760010854456933</v>
      </c>
    </row>
    <row r="105" spans="4:17" x14ac:dyDescent="0.25">
      <c r="D105" s="23">
        <f t="shared" si="20"/>
        <v>48000</v>
      </c>
      <c r="E105" s="24">
        <f t="shared" si="20"/>
        <v>4.6607988218690819</v>
      </c>
      <c r="F105" s="24">
        <f t="shared" si="20"/>
        <v>-2.9347540251105722</v>
      </c>
      <c r="G105" s="24">
        <f t="shared" si="20"/>
        <v>-1.726036919207407</v>
      </c>
      <c r="H105" s="24">
        <f t="shared" si="20"/>
        <v>2.5092468182557544</v>
      </c>
      <c r="I105" s="24">
        <f t="shared" si="20"/>
        <v>-2.9347540251105726</v>
      </c>
      <c r="J105" s="24">
        <f t="shared" si="20"/>
        <v>0.4255150844059204</v>
      </c>
      <c r="K105" s="25">
        <f t="shared" si="18"/>
        <v>152</v>
      </c>
      <c r="L105" s="26">
        <f t="shared" si="15"/>
        <v>1096.4781961431863</v>
      </c>
      <c r="M105" s="24">
        <f t="shared" si="11"/>
        <v>0.14352866024270095</v>
      </c>
      <c r="N105" s="24">
        <f t="shared" si="12"/>
        <v>0.10081205955515715</v>
      </c>
      <c r="O105" s="24">
        <f t="shared" si="13"/>
        <v>1.2773114422003018E-2</v>
      </c>
      <c r="P105" s="24">
        <f t="shared" si="16"/>
        <v>2.8093628964434605</v>
      </c>
      <c r="Q105" s="27">
        <f t="shared" si="17"/>
        <v>8.9721568469956043</v>
      </c>
    </row>
    <row r="106" spans="4:17" x14ac:dyDescent="0.25">
      <c r="D106" s="23">
        <f t="shared" si="20"/>
        <v>48000</v>
      </c>
      <c r="E106" s="24">
        <f t="shared" si="20"/>
        <v>4.6607988218690819</v>
      </c>
      <c r="F106" s="24">
        <f t="shared" si="20"/>
        <v>-2.9347540251105722</v>
      </c>
      <c r="G106" s="24">
        <f t="shared" si="20"/>
        <v>-1.726036919207407</v>
      </c>
      <c r="H106" s="24">
        <f t="shared" si="20"/>
        <v>2.5092468182557544</v>
      </c>
      <c r="I106" s="24">
        <f t="shared" si="20"/>
        <v>-2.9347540251105726</v>
      </c>
      <c r="J106" s="24">
        <f t="shared" si="20"/>
        <v>0.4255150844059204</v>
      </c>
      <c r="K106" s="25">
        <f t="shared" si="18"/>
        <v>153</v>
      </c>
      <c r="L106" s="26">
        <f t="shared" si="15"/>
        <v>1148.1536214968839</v>
      </c>
      <c r="M106" s="24">
        <f t="shared" si="11"/>
        <v>0.15029295760363026</v>
      </c>
      <c r="N106" s="24">
        <f t="shared" si="12"/>
        <v>0.11048062165253736</v>
      </c>
      <c r="O106" s="24">
        <f t="shared" si="13"/>
        <v>1.4011861785240831E-2</v>
      </c>
      <c r="P106" s="24">
        <f t="shared" si="16"/>
        <v>2.8079872549839671</v>
      </c>
      <c r="Q106" s="27">
        <f t="shared" si="17"/>
        <v>8.9679026453469728</v>
      </c>
    </row>
    <row r="107" spans="4:17" x14ac:dyDescent="0.25">
      <c r="D107" s="23">
        <f t="shared" si="20"/>
        <v>48000</v>
      </c>
      <c r="E107" s="24">
        <f t="shared" si="20"/>
        <v>4.6607988218690819</v>
      </c>
      <c r="F107" s="24">
        <f t="shared" si="20"/>
        <v>-2.9347540251105722</v>
      </c>
      <c r="G107" s="24">
        <f t="shared" si="20"/>
        <v>-1.726036919207407</v>
      </c>
      <c r="H107" s="24">
        <f t="shared" si="20"/>
        <v>2.5092468182557544</v>
      </c>
      <c r="I107" s="24">
        <f t="shared" si="20"/>
        <v>-2.9347540251105726</v>
      </c>
      <c r="J107" s="24">
        <f t="shared" si="20"/>
        <v>0.4255150844059204</v>
      </c>
      <c r="K107" s="25">
        <f t="shared" si="18"/>
        <v>154</v>
      </c>
      <c r="L107" s="26">
        <f t="shared" si="15"/>
        <v>1202.2644346174138</v>
      </c>
      <c r="M107" s="24">
        <f t="shared" si="11"/>
        <v>0.15737604647776471</v>
      </c>
      <c r="N107" s="24">
        <f t="shared" si="12"/>
        <v>0.12107052700577303</v>
      </c>
      <c r="O107" s="24">
        <f t="shared" si="13"/>
        <v>1.5371566036716799E-2</v>
      </c>
      <c r="P107" s="24">
        <f t="shared" si="16"/>
        <v>2.806468414802191</v>
      </c>
      <c r="Q107" s="27">
        <f t="shared" si="17"/>
        <v>8.9632031769409526</v>
      </c>
    </row>
    <row r="108" spans="4:17" x14ac:dyDescent="0.25">
      <c r="D108" s="23">
        <f t="shared" si="20"/>
        <v>48000</v>
      </c>
      <c r="E108" s="24">
        <f t="shared" si="20"/>
        <v>4.6607988218690819</v>
      </c>
      <c r="F108" s="24">
        <f t="shared" si="20"/>
        <v>-2.9347540251105722</v>
      </c>
      <c r="G108" s="24">
        <f t="shared" si="20"/>
        <v>-1.726036919207407</v>
      </c>
      <c r="H108" s="24">
        <f t="shared" si="20"/>
        <v>2.5092468182557544</v>
      </c>
      <c r="I108" s="24">
        <f t="shared" si="20"/>
        <v>-2.9347540251105726</v>
      </c>
      <c r="J108" s="24">
        <f t="shared" si="20"/>
        <v>0.4255150844059204</v>
      </c>
      <c r="K108" s="25">
        <f t="shared" si="18"/>
        <v>155</v>
      </c>
      <c r="L108" s="26">
        <f t="shared" si="15"/>
        <v>1258.925411794168</v>
      </c>
      <c r="M108" s="24">
        <f t="shared" si="11"/>
        <v>0.16479295104625263</v>
      </c>
      <c r="N108" s="24">
        <f t="shared" si="12"/>
        <v>0.13266835795814047</v>
      </c>
      <c r="O108" s="24">
        <f t="shared" si="13"/>
        <v>1.6864186708242634E-2</v>
      </c>
      <c r="P108" s="24">
        <f t="shared" si="16"/>
        <v>2.8047940410500587</v>
      </c>
      <c r="Q108" s="27">
        <f t="shared" si="17"/>
        <v>8.9580195213304865</v>
      </c>
    </row>
    <row r="109" spans="4:17" x14ac:dyDescent="0.25">
      <c r="D109" s="23">
        <f t="shared" si="20"/>
        <v>48000</v>
      </c>
      <c r="E109" s="24">
        <f t="shared" si="20"/>
        <v>4.6607988218690819</v>
      </c>
      <c r="F109" s="24">
        <f t="shared" si="20"/>
        <v>-2.9347540251105722</v>
      </c>
      <c r="G109" s="24">
        <f t="shared" si="20"/>
        <v>-1.726036919207407</v>
      </c>
      <c r="H109" s="24">
        <f t="shared" si="20"/>
        <v>2.5092468182557544</v>
      </c>
      <c r="I109" s="24">
        <f t="shared" si="20"/>
        <v>-2.9347540251105726</v>
      </c>
      <c r="J109" s="24">
        <f t="shared" si="20"/>
        <v>0.4255150844059204</v>
      </c>
      <c r="K109" s="25">
        <f t="shared" si="18"/>
        <v>156</v>
      </c>
      <c r="L109" s="26">
        <f t="shared" si="15"/>
        <v>1318.2567385564089</v>
      </c>
      <c r="M109" s="24">
        <f t="shared" si="11"/>
        <v>0.17255940355808563</v>
      </c>
      <c r="N109" s="24">
        <f t="shared" si="12"/>
        <v>0.14536858705271061</v>
      </c>
      <c r="O109" s="24">
        <f t="shared" si="13"/>
        <v>1.8502895027076138E-2</v>
      </c>
      <c r="P109" s="24">
        <f t="shared" si="16"/>
        <v>2.80295058995336</v>
      </c>
      <c r="Q109" s="27">
        <f t="shared" si="17"/>
        <v>8.9523088428279891</v>
      </c>
    </row>
    <row r="110" spans="4:17" x14ac:dyDescent="0.25">
      <c r="D110" s="23">
        <f t="shared" si="20"/>
        <v>48000</v>
      </c>
      <c r="E110" s="24">
        <f t="shared" si="20"/>
        <v>4.6607988218690819</v>
      </c>
      <c r="F110" s="24">
        <f t="shared" si="20"/>
        <v>-2.9347540251105722</v>
      </c>
      <c r="G110" s="24">
        <f t="shared" si="20"/>
        <v>-1.726036919207407</v>
      </c>
      <c r="H110" s="24">
        <f t="shared" si="20"/>
        <v>2.5092468182557544</v>
      </c>
      <c r="I110" s="24">
        <f t="shared" si="20"/>
        <v>-2.9347540251105726</v>
      </c>
      <c r="J110" s="24">
        <f t="shared" si="20"/>
        <v>0.4255150844059204</v>
      </c>
      <c r="K110" s="25">
        <f t="shared" si="18"/>
        <v>157</v>
      </c>
      <c r="L110" s="26">
        <f t="shared" si="15"/>
        <v>1380.3842646028863</v>
      </c>
      <c r="M110" s="24">
        <f t="shared" si="11"/>
        <v>0.18069187770030737</v>
      </c>
      <c r="N110" s="24">
        <f t="shared" si="12"/>
        <v>0.15927424572120152</v>
      </c>
      <c r="O110" s="24">
        <f t="shared" si="13"/>
        <v>2.0302202280294723E-2</v>
      </c>
      <c r="P110" s="24">
        <f t="shared" si="16"/>
        <v>2.8009232156383495</v>
      </c>
      <c r="Q110" s="27">
        <f t="shared" si="17"/>
        <v>8.946024065213642</v>
      </c>
    </row>
    <row r="111" spans="4:17" x14ac:dyDescent="0.25">
      <c r="D111" s="23">
        <f t="shared" si="20"/>
        <v>48000</v>
      </c>
      <c r="E111" s="24">
        <f t="shared" si="20"/>
        <v>4.6607988218690819</v>
      </c>
      <c r="F111" s="24">
        <f t="shared" si="20"/>
        <v>-2.9347540251105722</v>
      </c>
      <c r="G111" s="24">
        <f t="shared" si="20"/>
        <v>-1.726036919207407</v>
      </c>
      <c r="H111" s="24">
        <f t="shared" si="20"/>
        <v>2.5092468182557544</v>
      </c>
      <c r="I111" s="24">
        <f t="shared" si="20"/>
        <v>-2.9347540251105726</v>
      </c>
      <c r="J111" s="24">
        <f t="shared" si="20"/>
        <v>0.4255150844059204</v>
      </c>
      <c r="K111" s="25">
        <f t="shared" si="18"/>
        <v>158</v>
      </c>
      <c r="L111" s="26">
        <f t="shared" si="15"/>
        <v>1445.4397707459289</v>
      </c>
      <c r="M111" s="24">
        <f t="shared" si="11"/>
        <v>0.18920762354091353</v>
      </c>
      <c r="N111" s="24">
        <f t="shared" si="12"/>
        <v>0.17449763912528171</v>
      </c>
      <c r="O111" s="24">
        <f t="shared" si="13"/>
        <v>2.2278102805627698E-2</v>
      </c>
      <c r="P111" s="24">
        <f t="shared" si="16"/>
        <v>2.7986956701267371</v>
      </c>
      <c r="Q111" s="27">
        <f t="shared" si="17"/>
        <v>8.9391135179449979</v>
      </c>
    </row>
    <row r="112" spans="4:17" x14ac:dyDescent="0.25">
      <c r="D112" s="23">
        <f t="shared" si="20"/>
        <v>48000</v>
      </c>
      <c r="E112" s="24">
        <f t="shared" si="20"/>
        <v>4.6607988218690819</v>
      </c>
      <c r="F112" s="24">
        <f t="shared" si="20"/>
        <v>-2.9347540251105722</v>
      </c>
      <c r="G112" s="24">
        <f t="shared" si="20"/>
        <v>-1.726036919207407</v>
      </c>
      <c r="H112" s="24">
        <f t="shared" si="20"/>
        <v>2.5092468182557544</v>
      </c>
      <c r="I112" s="24">
        <f t="shared" si="20"/>
        <v>-2.9347540251105726</v>
      </c>
      <c r="J112" s="24">
        <f t="shared" si="20"/>
        <v>0.4255150844059204</v>
      </c>
      <c r="K112" s="25">
        <f t="shared" si="18"/>
        <v>159</v>
      </c>
      <c r="L112" s="26">
        <f t="shared" si="15"/>
        <v>1513.5612484362093</v>
      </c>
      <c r="M112" s="24">
        <f t="shared" si="11"/>
        <v>0.19812470411855795</v>
      </c>
      <c r="N112" s="24">
        <f t="shared" si="12"/>
        <v>0.19116110800188468</v>
      </c>
      <c r="O112" s="24">
        <f t="shared" si="13"/>
        <v>2.444823344930791E-2</v>
      </c>
      <c r="P112" s="24">
        <f t="shared" si="16"/>
        <v>2.796250196438979</v>
      </c>
      <c r="Q112" s="27">
        <f t="shared" si="17"/>
        <v>8.9315205522849528</v>
      </c>
    </row>
    <row r="113" spans="4:17" x14ac:dyDescent="0.25">
      <c r="D113" s="23">
        <f t="shared" si="20"/>
        <v>48000</v>
      </c>
      <c r="E113" s="24">
        <f t="shared" si="20"/>
        <v>4.6607988218690819</v>
      </c>
      <c r="F113" s="24">
        <f t="shared" si="20"/>
        <v>-2.9347540251105722</v>
      </c>
      <c r="G113" s="24">
        <f t="shared" si="20"/>
        <v>-1.726036919207407</v>
      </c>
      <c r="H113" s="24">
        <f t="shared" si="20"/>
        <v>2.5092468182557544</v>
      </c>
      <c r="I113" s="24">
        <f t="shared" si="20"/>
        <v>-2.9347540251105726</v>
      </c>
      <c r="J113" s="24">
        <f t="shared" si="20"/>
        <v>0.4255150844059204</v>
      </c>
      <c r="K113" s="25">
        <f t="shared" si="18"/>
        <v>160</v>
      </c>
      <c r="L113" s="26">
        <f t="shared" si="15"/>
        <v>1584.8931924611156</v>
      </c>
      <c r="M113" s="24">
        <f t="shared" si="11"/>
        <v>0.20746203375667979</v>
      </c>
      <c r="N113" s="24">
        <f t="shared" si="12"/>
        <v>0.2093978377533614</v>
      </c>
      <c r="O113" s="24">
        <f t="shared" si="13"/>
        <v>2.6832051588335237E-2</v>
      </c>
      <c r="P113" s="24">
        <f t="shared" si="16"/>
        <v>2.7935674148301373</v>
      </c>
      <c r="Q113" s="27">
        <f t="shared" si="17"/>
        <v>8.9231831257758536</v>
      </c>
    </row>
    <row r="114" spans="4:17" x14ac:dyDescent="0.25">
      <c r="D114" s="23">
        <f t="shared" si="20"/>
        <v>48000</v>
      </c>
      <c r="E114" s="24">
        <f t="shared" si="20"/>
        <v>4.6607988218690819</v>
      </c>
      <c r="F114" s="24">
        <f t="shared" si="20"/>
        <v>-2.9347540251105722</v>
      </c>
      <c r="G114" s="24">
        <f t="shared" si="20"/>
        <v>-1.726036919207407</v>
      </c>
      <c r="H114" s="24">
        <f t="shared" si="20"/>
        <v>2.5092468182557544</v>
      </c>
      <c r="I114" s="24">
        <f t="shared" si="20"/>
        <v>-2.9347540251105726</v>
      </c>
      <c r="J114" s="24">
        <f t="shared" si="20"/>
        <v>0.4255150844059204</v>
      </c>
      <c r="K114" s="25">
        <f t="shared" si="18"/>
        <v>161</v>
      </c>
      <c r="L114" s="26">
        <f t="shared" si="15"/>
        <v>1659.5869074375626</v>
      </c>
      <c r="M114" s="24">
        <f t="shared" si="11"/>
        <v>0.21723941818331877</v>
      </c>
      <c r="N114" s="24">
        <f t="shared" si="12"/>
        <v>0.22935271422465187</v>
      </c>
      <c r="O114" s="24">
        <f t="shared" si="13"/>
        <v>2.9451034109855112E-2</v>
      </c>
      <c r="P114" s="24">
        <f t="shared" si="16"/>
        <v>2.7906262022875747</v>
      </c>
      <c r="Q114" s="27">
        <f t="shared" si="17"/>
        <v>8.9140333535219458</v>
      </c>
    </row>
    <row r="115" spans="4:17" x14ac:dyDescent="0.25">
      <c r="D115" s="23">
        <f t="shared" si="20"/>
        <v>48000</v>
      </c>
      <c r="E115" s="24">
        <f t="shared" si="20"/>
        <v>4.6607988218690819</v>
      </c>
      <c r="F115" s="24">
        <f t="shared" si="20"/>
        <v>-2.9347540251105722</v>
      </c>
      <c r="G115" s="24">
        <f t="shared" si="20"/>
        <v>-1.726036919207407</v>
      </c>
      <c r="H115" s="24">
        <f t="shared" si="20"/>
        <v>2.5092468182557544</v>
      </c>
      <c r="I115" s="24">
        <f t="shared" si="20"/>
        <v>-2.9347540251105726</v>
      </c>
      <c r="J115" s="24">
        <f t="shared" si="20"/>
        <v>0.4255150844059204</v>
      </c>
      <c r="K115" s="25">
        <f t="shared" si="18"/>
        <v>162</v>
      </c>
      <c r="L115" s="26">
        <f t="shared" si="15"/>
        <v>1737.8008287493772</v>
      </c>
      <c r="M115" s="24">
        <f t="shared" si="11"/>
        <v>0.22747759654172073</v>
      </c>
      <c r="N115" s="24">
        <f t="shared" si="12"/>
        <v>0.25118322458231956</v>
      </c>
      <c r="O115" s="24">
        <f t="shared" si="13"/>
        <v>3.2328900079832745E-2</v>
      </c>
      <c r="P115" s="24">
        <f t="shared" si="16"/>
        <v>2.7874035655530727</v>
      </c>
      <c r="Q115" s="27">
        <f t="shared" si="17"/>
        <v>8.9039970248185121</v>
      </c>
    </row>
    <row r="116" spans="4:17" x14ac:dyDescent="0.25">
      <c r="D116" s="23">
        <f t="shared" ref="D116:J131" si="21">D115</f>
        <v>48000</v>
      </c>
      <c r="E116" s="24">
        <f t="shared" si="21"/>
        <v>4.6607988218690819</v>
      </c>
      <c r="F116" s="24">
        <f t="shared" si="21"/>
        <v>-2.9347540251105722</v>
      </c>
      <c r="G116" s="24">
        <f t="shared" si="21"/>
        <v>-1.726036919207407</v>
      </c>
      <c r="H116" s="24">
        <f t="shared" si="21"/>
        <v>2.5092468182557544</v>
      </c>
      <c r="I116" s="24">
        <f t="shared" si="21"/>
        <v>-2.9347540251105726</v>
      </c>
      <c r="J116" s="24">
        <f t="shared" si="21"/>
        <v>0.4255150844059204</v>
      </c>
      <c r="K116" s="25">
        <f t="shared" si="18"/>
        <v>163</v>
      </c>
      <c r="L116" s="26">
        <f t="shared" si="15"/>
        <v>1819.7008586099832</v>
      </c>
      <c r="M116" s="24">
        <f t="shared" si="11"/>
        <v>0.23819828538084009</v>
      </c>
      <c r="N116" s="24">
        <f t="shared" si="12"/>
        <v>0.27506040040605551</v>
      </c>
      <c r="O116" s="24">
        <f t="shared" si="13"/>
        <v>3.5491860223312188E-2</v>
      </c>
      <c r="P116" s="24">
        <f t="shared" si="16"/>
        <v>2.7838745080974143</v>
      </c>
      <c r="Q116" s="27">
        <f t="shared" si="17"/>
        <v>8.8929930837906941</v>
      </c>
    </row>
    <row r="117" spans="4:17" x14ac:dyDescent="0.25">
      <c r="D117" s="23">
        <f t="shared" si="21"/>
        <v>48000</v>
      </c>
      <c r="E117" s="24">
        <f t="shared" si="21"/>
        <v>4.6607988218690819</v>
      </c>
      <c r="F117" s="24">
        <f t="shared" si="21"/>
        <v>-2.9347540251105722</v>
      </c>
      <c r="G117" s="24">
        <f t="shared" si="21"/>
        <v>-1.726036919207407</v>
      </c>
      <c r="H117" s="24">
        <f t="shared" si="21"/>
        <v>2.5092468182557544</v>
      </c>
      <c r="I117" s="24">
        <f t="shared" si="21"/>
        <v>-2.9347540251105726</v>
      </c>
      <c r="J117" s="24">
        <f t="shared" si="21"/>
        <v>0.4255150844059204</v>
      </c>
      <c r="K117" s="25">
        <f t="shared" si="18"/>
        <v>164</v>
      </c>
      <c r="L117" s="26">
        <f t="shared" si="15"/>
        <v>1905.4607179632485</v>
      </c>
      <c r="M117" s="24">
        <f t="shared" si="11"/>
        <v>0.24942422471905309</v>
      </c>
      <c r="N117" s="24">
        <f t="shared" si="12"/>
        <v>0.30116979846548064</v>
      </c>
      <c r="O117" s="24">
        <f t="shared" si="13"/>
        <v>3.8968896786589713E-2</v>
      </c>
      <c r="P117" s="24">
        <f t="shared" si="16"/>
        <v>2.7800118916757217</v>
      </c>
      <c r="Q117" s="27">
        <f t="shared" si="17"/>
        <v>8.8809330728802358</v>
      </c>
    </row>
    <row r="118" spans="4:17" x14ac:dyDescent="0.25">
      <c r="D118" s="23">
        <f t="shared" si="21"/>
        <v>48000</v>
      </c>
      <c r="E118" s="24">
        <f t="shared" si="21"/>
        <v>4.6607988218690819</v>
      </c>
      <c r="F118" s="24">
        <f t="shared" si="21"/>
        <v>-2.9347540251105722</v>
      </c>
      <c r="G118" s="24">
        <f t="shared" si="21"/>
        <v>-1.726036919207407</v>
      </c>
      <c r="H118" s="24">
        <f t="shared" si="21"/>
        <v>2.5092468182557544</v>
      </c>
      <c r="I118" s="24">
        <f t="shared" si="21"/>
        <v>-2.9347540251105726</v>
      </c>
      <c r="J118" s="24">
        <f t="shared" si="21"/>
        <v>0.4255150844059204</v>
      </c>
      <c r="K118" s="25">
        <f t="shared" si="18"/>
        <v>165</v>
      </c>
      <c r="L118" s="26">
        <f t="shared" si="15"/>
        <v>1995.2623149688804</v>
      </c>
      <c r="M118" s="24">
        <f t="shared" si="11"/>
        <v>0.26117922627878332</v>
      </c>
      <c r="N118" s="24">
        <f t="shared" si="12"/>
        <v>0.32971251261718848</v>
      </c>
      <c r="O118" s="24">
        <f t="shared" si="13"/>
        <v>4.2792077865569766E-2</v>
      </c>
      <c r="P118" s="24">
        <f t="shared" si="16"/>
        <v>2.7757862933348028</v>
      </c>
      <c r="Q118" s="27">
        <f t="shared" si="17"/>
        <v>8.8677205382635904</v>
      </c>
    </row>
    <row r="119" spans="4:17" x14ac:dyDescent="0.25">
      <c r="D119" s="23">
        <f t="shared" si="21"/>
        <v>48000</v>
      </c>
      <c r="E119" s="24">
        <f t="shared" si="21"/>
        <v>4.6607988218690819</v>
      </c>
      <c r="F119" s="24">
        <f t="shared" si="21"/>
        <v>-2.9347540251105722</v>
      </c>
      <c r="G119" s="24">
        <f t="shared" si="21"/>
        <v>-1.726036919207407</v>
      </c>
      <c r="H119" s="24">
        <f t="shared" si="21"/>
        <v>2.5092468182557544</v>
      </c>
      <c r="I119" s="24">
        <f t="shared" si="21"/>
        <v>-2.9347540251105726</v>
      </c>
      <c r="J119" s="24">
        <f t="shared" si="21"/>
        <v>0.4255150844059204</v>
      </c>
      <c r="K119" s="25">
        <f t="shared" si="18"/>
        <v>166</v>
      </c>
      <c r="L119" s="26">
        <f t="shared" si="15"/>
        <v>2089.2961308540398</v>
      </c>
      <c r="M119" s="24">
        <f t="shared" si="11"/>
        <v>0.27348822399435962</v>
      </c>
      <c r="N119" s="24">
        <f t="shared" si="12"/>
        <v>0.36090620774173643</v>
      </c>
      <c r="O119" s="24">
        <f t="shared" si="13"/>
        <v>4.6996910873275954E-2</v>
      </c>
      <c r="P119" s="24">
        <f t="shared" si="16"/>
        <v>2.7711658590326751</v>
      </c>
      <c r="Q119" s="27">
        <f t="shared" si="17"/>
        <v>8.8532503966046647</v>
      </c>
    </row>
    <row r="120" spans="4:17" x14ac:dyDescent="0.25">
      <c r="D120" s="23">
        <f t="shared" si="21"/>
        <v>48000</v>
      </c>
      <c r="E120" s="24">
        <f t="shared" si="21"/>
        <v>4.6607988218690819</v>
      </c>
      <c r="F120" s="24">
        <f t="shared" si="21"/>
        <v>-2.9347540251105722</v>
      </c>
      <c r="G120" s="24">
        <f t="shared" si="21"/>
        <v>-1.726036919207407</v>
      </c>
      <c r="H120" s="24">
        <f t="shared" si="21"/>
        <v>2.5092468182557544</v>
      </c>
      <c r="I120" s="24">
        <f t="shared" si="21"/>
        <v>-2.9347540251105726</v>
      </c>
      <c r="J120" s="24">
        <f t="shared" si="21"/>
        <v>0.4255150844059204</v>
      </c>
      <c r="K120" s="25">
        <f t="shared" si="18"/>
        <v>167</v>
      </c>
      <c r="L120" s="26">
        <f t="shared" si="15"/>
        <v>2187.7616239495528</v>
      </c>
      <c r="M120" s="24">
        <f t="shared" si="11"/>
        <v>0.28637732690023293</v>
      </c>
      <c r="N120" s="24">
        <f t="shared" si="12"/>
        <v>0.39498616355789307</v>
      </c>
      <c r="O120" s="24">
        <f t="shared" si="13"/>
        <v>5.1622740492403174E-2</v>
      </c>
      <c r="P120" s="24">
        <f t="shared" si="16"/>
        <v>2.7661161553719378</v>
      </c>
      <c r="Q120" s="27">
        <f t="shared" si="17"/>
        <v>8.837408262956064</v>
      </c>
    </row>
    <row r="121" spans="4:17" x14ac:dyDescent="0.25">
      <c r="D121" s="23">
        <f t="shared" si="21"/>
        <v>48000</v>
      </c>
      <c r="E121" s="24">
        <f t="shared" si="21"/>
        <v>4.6607988218690819</v>
      </c>
      <c r="F121" s="24">
        <f t="shared" si="21"/>
        <v>-2.9347540251105722</v>
      </c>
      <c r="G121" s="24">
        <f t="shared" si="21"/>
        <v>-1.726036919207407</v>
      </c>
      <c r="H121" s="24">
        <f t="shared" si="21"/>
        <v>2.5092468182557544</v>
      </c>
      <c r="I121" s="24">
        <f t="shared" si="21"/>
        <v>-2.9347540251105726</v>
      </c>
      <c r="J121" s="24">
        <f t="shared" si="21"/>
        <v>0.4255150844059204</v>
      </c>
      <c r="K121" s="25">
        <f t="shared" si="18"/>
        <v>168</v>
      </c>
      <c r="L121" s="26">
        <f t="shared" si="15"/>
        <v>2290.8676527677749</v>
      </c>
      <c r="M121" s="24">
        <f t="shared" si="11"/>
        <v>0.29987387451173897</v>
      </c>
      <c r="N121" s="24">
        <f t="shared" si="12"/>
        <v>0.4322063123990274</v>
      </c>
      <c r="O121" s="24">
        <f t="shared" si="13"/>
        <v>5.6713197226023304E-2</v>
      </c>
      <c r="P121" s="24">
        <f t="shared" si="16"/>
        <v>2.7606000213464612</v>
      </c>
      <c r="Q121" s="27">
        <f t="shared" si="17"/>
        <v>8.8200697401328192</v>
      </c>
    </row>
    <row r="122" spans="4:17" x14ac:dyDescent="0.25">
      <c r="D122" s="23">
        <f t="shared" si="21"/>
        <v>48000</v>
      </c>
      <c r="E122" s="24">
        <f t="shared" si="21"/>
        <v>4.6607988218690819</v>
      </c>
      <c r="F122" s="24">
        <f t="shared" si="21"/>
        <v>-2.9347540251105722</v>
      </c>
      <c r="G122" s="24">
        <f t="shared" si="21"/>
        <v>-1.726036919207407</v>
      </c>
      <c r="H122" s="24">
        <f t="shared" si="21"/>
        <v>2.5092468182557544</v>
      </c>
      <c r="I122" s="24">
        <f t="shared" si="21"/>
        <v>-2.9347540251105726</v>
      </c>
      <c r="J122" s="24">
        <f t="shared" si="21"/>
        <v>0.4255150844059204</v>
      </c>
      <c r="K122" s="25">
        <f t="shared" si="18"/>
        <v>169</v>
      </c>
      <c r="L122" s="26">
        <f t="shared" si="15"/>
        <v>2398.8329190194918</v>
      </c>
      <c r="M122" s="24">
        <f t="shared" si="11"/>
        <v>0.31400649481587478</v>
      </c>
      <c r="N122" s="24">
        <f t="shared" si="12"/>
        <v>0.47284025049630496</v>
      </c>
      <c r="O122" s="24">
        <f t="shared" si="13"/>
        <v>6.2316703531313522E-2</v>
      </c>
      <c r="P122" s="24">
        <f t="shared" si="16"/>
        <v>2.7545774224613711</v>
      </c>
      <c r="Q122" s="27">
        <f t="shared" si="17"/>
        <v>8.8010996705107107</v>
      </c>
    </row>
    <row r="123" spans="4:17" x14ac:dyDescent="0.25">
      <c r="D123" s="23">
        <f t="shared" si="21"/>
        <v>48000</v>
      </c>
      <c r="E123" s="24">
        <f t="shared" si="21"/>
        <v>4.6607988218690819</v>
      </c>
      <c r="F123" s="24">
        <f t="shared" si="21"/>
        <v>-2.9347540251105722</v>
      </c>
      <c r="G123" s="24">
        <f t="shared" si="21"/>
        <v>-1.726036919207407</v>
      </c>
      <c r="H123" s="24">
        <f t="shared" si="21"/>
        <v>2.5092468182557544</v>
      </c>
      <c r="I123" s="24">
        <f t="shared" si="21"/>
        <v>-2.9347540251105726</v>
      </c>
      <c r="J123" s="24">
        <f t="shared" si="21"/>
        <v>0.4255150844059204</v>
      </c>
      <c r="K123" s="25">
        <f t="shared" si="18"/>
        <v>170</v>
      </c>
      <c r="L123" s="26">
        <f t="shared" si="15"/>
        <v>2511.8864315095811</v>
      </c>
      <c r="M123" s="24">
        <f t="shared" si="11"/>
        <v>0.32880516499509921</v>
      </c>
      <c r="N123" s="24">
        <f t="shared" si="12"/>
        <v>0.51718219685258848</v>
      </c>
      <c r="O123" s="24">
        <f t="shared" si="13"/>
        <v>6.8487045507670874E-2</v>
      </c>
      <c r="P123" s="24">
        <f t="shared" si="16"/>
        <v>2.7480053101110493</v>
      </c>
      <c r="Q123" s="27">
        <f t="shared" si="17"/>
        <v>8.78035135195476</v>
      </c>
    </row>
    <row r="124" spans="4:17" x14ac:dyDescent="0.25">
      <c r="D124" s="23">
        <f t="shared" si="21"/>
        <v>48000</v>
      </c>
      <c r="E124" s="24">
        <f t="shared" si="21"/>
        <v>4.6607988218690819</v>
      </c>
      <c r="F124" s="24">
        <f t="shared" si="21"/>
        <v>-2.9347540251105722</v>
      </c>
      <c r="G124" s="24">
        <f t="shared" si="21"/>
        <v>-1.726036919207407</v>
      </c>
      <c r="H124" s="24">
        <f t="shared" si="21"/>
        <v>2.5092468182557544</v>
      </c>
      <c r="I124" s="24">
        <f t="shared" si="21"/>
        <v>-2.9347540251105726</v>
      </c>
      <c r="J124" s="24">
        <f t="shared" si="21"/>
        <v>0.4255150844059204</v>
      </c>
      <c r="K124" s="25">
        <f t="shared" si="18"/>
        <v>171</v>
      </c>
      <c r="L124" s="26">
        <f t="shared" si="15"/>
        <v>2630.2679918953822</v>
      </c>
      <c r="M124" s="24">
        <f t="shared" si="11"/>
        <v>0.34430127501295454</v>
      </c>
      <c r="N124" s="24">
        <f t="shared" si="12"/>
        <v>0.56554786726100237</v>
      </c>
      <c r="O124" s="24">
        <f t="shared" si="13"/>
        <v>7.5284019221029286E-2</v>
      </c>
      <c r="P124" s="24">
        <f t="shared" si="16"/>
        <v>2.7408374896925762</v>
      </c>
      <c r="Q124" s="27">
        <f t="shared" si="17"/>
        <v>8.7576657204793644</v>
      </c>
    </row>
    <row r="125" spans="4:17" x14ac:dyDescent="0.25">
      <c r="D125" s="23">
        <f t="shared" si="21"/>
        <v>48000</v>
      </c>
      <c r="E125" s="24">
        <f t="shared" si="21"/>
        <v>4.6607988218690819</v>
      </c>
      <c r="F125" s="24">
        <f t="shared" si="21"/>
        <v>-2.9347540251105722</v>
      </c>
      <c r="G125" s="24">
        <f t="shared" si="21"/>
        <v>-1.726036919207407</v>
      </c>
      <c r="H125" s="24">
        <f t="shared" si="21"/>
        <v>2.5092468182557544</v>
      </c>
      <c r="I125" s="24">
        <f t="shared" si="21"/>
        <v>-2.9347540251105726</v>
      </c>
      <c r="J125" s="24">
        <f t="shared" si="21"/>
        <v>0.4255150844059204</v>
      </c>
      <c r="K125" s="25">
        <f t="shared" si="18"/>
        <v>172</v>
      </c>
      <c r="L125" s="26">
        <f t="shared" si="15"/>
        <v>2754.228703338169</v>
      </c>
      <c r="M125" s="24">
        <f t="shared" si="11"/>
        <v>0.36052769419638891</v>
      </c>
      <c r="N125" s="24">
        <f t="shared" si="12"/>
        <v>0.61827522325941686</v>
      </c>
      <c r="O125" s="24">
        <f t="shared" si="13"/>
        <v>8.2774161988180106E-2</v>
      </c>
      <c r="P125" s="24">
        <f t="shared" si="16"/>
        <v>2.7330245015907892</v>
      </c>
      <c r="Q125" s="27">
        <f t="shared" si="17"/>
        <v>8.7328705032859215</v>
      </c>
    </row>
    <row r="126" spans="4:17" x14ac:dyDescent="0.25">
      <c r="D126" s="23">
        <f t="shared" si="21"/>
        <v>48000</v>
      </c>
      <c r="E126" s="24">
        <f t="shared" si="21"/>
        <v>4.6607988218690819</v>
      </c>
      <c r="F126" s="24">
        <f t="shared" si="21"/>
        <v>-2.9347540251105722</v>
      </c>
      <c r="G126" s="24">
        <f t="shared" si="21"/>
        <v>-1.726036919207407</v>
      </c>
      <c r="H126" s="24">
        <f t="shared" si="21"/>
        <v>2.5092468182557544</v>
      </c>
      <c r="I126" s="24">
        <f t="shared" si="21"/>
        <v>-2.9347540251105726</v>
      </c>
      <c r="J126" s="24">
        <f t="shared" si="21"/>
        <v>0.4255150844059204</v>
      </c>
      <c r="K126" s="25">
        <f t="shared" si="18"/>
        <v>173</v>
      </c>
      <c r="L126" s="26">
        <f t="shared" si="15"/>
        <v>2884.0315031266077</v>
      </c>
      <c r="M126" s="24">
        <f t="shared" si="11"/>
        <v>0.37751884095600335</v>
      </c>
      <c r="N126" s="24">
        <f t="shared" si="12"/>
        <v>0.67572504663923705</v>
      </c>
      <c r="O126" s="24">
        <f t="shared" si="13"/>
        <v>9.1031580322662287E-2</v>
      </c>
      <c r="P126" s="24">
        <f t="shared" si="16"/>
        <v>2.7245135198939483</v>
      </c>
      <c r="Q126" s="27">
        <f t="shared" si="17"/>
        <v>8.7057793470287894</v>
      </c>
    </row>
    <row r="127" spans="4:17" x14ac:dyDescent="0.25">
      <c r="D127" s="23">
        <f t="shared" si="21"/>
        <v>48000</v>
      </c>
      <c r="E127" s="24">
        <f t="shared" si="21"/>
        <v>4.6607988218690819</v>
      </c>
      <c r="F127" s="24">
        <f t="shared" si="21"/>
        <v>-2.9347540251105722</v>
      </c>
      <c r="G127" s="24">
        <f t="shared" si="21"/>
        <v>-1.726036919207407</v>
      </c>
      <c r="H127" s="24">
        <f t="shared" si="21"/>
        <v>2.5092468182557544</v>
      </c>
      <c r="I127" s="24">
        <f t="shared" si="21"/>
        <v>-2.9347540251105726</v>
      </c>
      <c r="J127" s="24">
        <f t="shared" si="21"/>
        <v>0.4255150844059204</v>
      </c>
      <c r="K127" s="25">
        <f t="shared" si="18"/>
        <v>174</v>
      </c>
      <c r="L127" s="26">
        <f t="shared" si="15"/>
        <v>3019.9517204020176</v>
      </c>
      <c r="M127" s="24">
        <f t="shared" si="11"/>
        <v>0.39531075579211816</v>
      </c>
      <c r="N127" s="24">
        <f t="shared" si="12"/>
        <v>0.73828127935628762</v>
      </c>
      <c r="O127" s="24">
        <f t="shared" si="13"/>
        <v>0.10013888775665863</v>
      </c>
      <c r="P127" s="24">
        <f t="shared" si="16"/>
        <v>2.7152482744766497</v>
      </c>
      <c r="Q127" s="27">
        <f t="shared" si="17"/>
        <v>8.6761909275248463</v>
      </c>
    </row>
    <row r="128" spans="4:17" x14ac:dyDescent="0.25">
      <c r="D128" s="23">
        <f t="shared" si="21"/>
        <v>48000</v>
      </c>
      <c r="E128" s="24">
        <f t="shared" si="21"/>
        <v>4.6607988218690819</v>
      </c>
      <c r="F128" s="24">
        <f t="shared" si="21"/>
        <v>-2.9347540251105722</v>
      </c>
      <c r="G128" s="24">
        <f t="shared" si="21"/>
        <v>-1.726036919207407</v>
      </c>
      <c r="H128" s="24">
        <f t="shared" si="21"/>
        <v>2.5092468182557544</v>
      </c>
      <c r="I128" s="24">
        <f t="shared" si="21"/>
        <v>-2.9347540251105726</v>
      </c>
      <c r="J128" s="24">
        <f t="shared" si="21"/>
        <v>0.4255150844059204</v>
      </c>
      <c r="K128" s="25">
        <f t="shared" si="18"/>
        <v>175</v>
      </c>
      <c r="L128" s="26">
        <f t="shared" si="15"/>
        <v>3162.2776601683804</v>
      </c>
      <c r="M128" s="24">
        <f t="shared" si="11"/>
        <v>0.41394117774150435</v>
      </c>
      <c r="N128" s="24">
        <f t="shared" si="12"/>
        <v>0.80635105613048697</v>
      </c>
      <c r="O128" s="24">
        <f t="shared" si="13"/>
        <v>0.11018826739274806</v>
      </c>
      <c r="P128" s="24">
        <f t="shared" si="16"/>
        <v>2.7051690029069295</v>
      </c>
      <c r="Q128" s="27">
        <f t="shared" si="17"/>
        <v>8.6438880486458629</v>
      </c>
    </row>
    <row r="129" spans="4:17" x14ac:dyDescent="0.25">
      <c r="D129" s="23">
        <f t="shared" si="21"/>
        <v>48000</v>
      </c>
      <c r="E129" s="24">
        <f t="shared" si="21"/>
        <v>4.6607988218690819</v>
      </c>
      <c r="F129" s="24">
        <f t="shared" si="21"/>
        <v>-2.9347540251105722</v>
      </c>
      <c r="G129" s="24">
        <f t="shared" si="21"/>
        <v>-1.726036919207407</v>
      </c>
      <c r="H129" s="24">
        <f t="shared" si="21"/>
        <v>2.5092468182557544</v>
      </c>
      <c r="I129" s="24">
        <f t="shared" si="21"/>
        <v>-2.9347540251105726</v>
      </c>
      <c r="J129" s="24">
        <f t="shared" si="21"/>
        <v>0.4255150844059204</v>
      </c>
      <c r="K129" s="25">
        <f t="shared" si="18"/>
        <v>176</v>
      </c>
      <c r="L129" s="26">
        <f t="shared" si="15"/>
        <v>3311.3112148259115</v>
      </c>
      <c r="M129" s="24">
        <f t="shared" si="11"/>
        <v>0.43344962442694068</v>
      </c>
      <c r="N129" s="24">
        <f t="shared" si="12"/>
        <v>0.8803643424808083</v>
      </c>
      <c r="O129" s="24">
        <f t="shared" si="13"/>
        <v>0.12128267578554836</v>
      </c>
      <c r="P129" s="24">
        <f t="shared" si="16"/>
        <v>2.6942124394771847</v>
      </c>
      <c r="Q129" s="27">
        <f t="shared" si="17"/>
        <v>8.6086367398044317</v>
      </c>
    </row>
    <row r="130" spans="4:17" x14ac:dyDescent="0.25">
      <c r="D130" s="23">
        <f t="shared" si="21"/>
        <v>48000</v>
      </c>
      <c r="E130" s="24">
        <f t="shared" si="21"/>
        <v>4.6607988218690819</v>
      </c>
      <c r="F130" s="24">
        <f t="shared" si="21"/>
        <v>-2.9347540251105722</v>
      </c>
      <c r="G130" s="24">
        <f t="shared" si="21"/>
        <v>-1.726036919207407</v>
      </c>
      <c r="H130" s="24">
        <f t="shared" si="21"/>
        <v>2.5092468182557544</v>
      </c>
      <c r="I130" s="24">
        <f t="shared" si="21"/>
        <v>-2.9347540251105726</v>
      </c>
      <c r="J130" s="24">
        <f t="shared" si="21"/>
        <v>0.4255150844059204</v>
      </c>
      <c r="K130" s="25">
        <f t="shared" si="18"/>
        <v>177</v>
      </c>
      <c r="L130" s="26">
        <f t="shared" si="15"/>
        <v>3467.3685045253224</v>
      </c>
      <c r="M130" s="24">
        <f t="shared" si="11"/>
        <v>0.45387747587939081</v>
      </c>
      <c r="N130" s="24">
        <f t="shared" si="12"/>
        <v>0.9607730742504883</v>
      </c>
      <c r="O130" s="24">
        <f t="shared" si="13"/>
        <v>0.13353720657025242</v>
      </c>
      <c r="P130" s="24">
        <f t="shared" si="16"/>
        <v>2.6823118494958091</v>
      </c>
      <c r="Q130" s="27">
        <f t="shared" si="17"/>
        <v>8.5701853632422633</v>
      </c>
    </row>
    <row r="131" spans="4:17" x14ac:dyDescent="0.25">
      <c r="D131" s="23">
        <f t="shared" si="21"/>
        <v>48000</v>
      </c>
      <c r="E131" s="24">
        <f t="shared" si="21"/>
        <v>4.6607988218690819</v>
      </c>
      <c r="F131" s="24">
        <f t="shared" si="21"/>
        <v>-2.9347540251105722</v>
      </c>
      <c r="G131" s="24">
        <f t="shared" si="21"/>
        <v>-1.726036919207407</v>
      </c>
      <c r="H131" s="24">
        <f t="shared" si="21"/>
        <v>2.5092468182557544</v>
      </c>
      <c r="I131" s="24">
        <f t="shared" si="21"/>
        <v>-2.9347540251105726</v>
      </c>
      <c r="J131" s="24">
        <f t="shared" si="21"/>
        <v>0.4255150844059204</v>
      </c>
      <c r="K131" s="25">
        <f t="shared" si="18"/>
        <v>178</v>
      </c>
      <c r="L131" s="26">
        <f t="shared" si="15"/>
        <v>3630.7805477010188</v>
      </c>
      <c r="M131" s="24">
        <f t="shared" ref="M131:M170" si="22" xml:space="preserve"> 2*PI()*L131/D131</f>
        <v>0.4752680623105936</v>
      </c>
      <c r="N131" s="24">
        <f t="shared" ref="N131:N170" si="23">E131+F131*COS(M131)+G131*COS(2*M131)</f>
        <v>1.0480496756980013</v>
      </c>
      <c r="O131" s="24">
        <f t="shared" ref="O131:O170" si="24">H131+I131*COS(M131) + J131*COS(2*M131)</f>
        <v>0.14708063408434371</v>
      </c>
      <c r="P131" s="24">
        <f t="shared" si="16"/>
        <v>2.6693971177709277</v>
      </c>
      <c r="Q131" s="27">
        <f t="shared" si="17"/>
        <v>8.5282637442202045</v>
      </c>
    </row>
    <row r="132" spans="4:17" x14ac:dyDescent="0.25">
      <c r="D132" s="23">
        <f t="shared" ref="D132:J147" si="25">D131</f>
        <v>48000</v>
      </c>
      <c r="E132" s="24">
        <f t="shared" si="25"/>
        <v>4.6607988218690819</v>
      </c>
      <c r="F132" s="24">
        <f t="shared" si="25"/>
        <v>-2.9347540251105722</v>
      </c>
      <c r="G132" s="24">
        <f t="shared" si="25"/>
        <v>-1.726036919207407</v>
      </c>
      <c r="H132" s="24">
        <f t="shared" si="25"/>
        <v>2.5092468182557544</v>
      </c>
      <c r="I132" s="24">
        <f t="shared" si="25"/>
        <v>-2.9347540251105726</v>
      </c>
      <c r="J132" s="24">
        <f t="shared" si="25"/>
        <v>0.4255150844059204</v>
      </c>
      <c r="K132" s="25">
        <f t="shared" si="18"/>
        <v>179</v>
      </c>
      <c r="L132" s="26">
        <f t="shared" ref="L132:L170" si="26">10 ^ (K132/50)</f>
        <v>3801.8939632056172</v>
      </c>
      <c r="M132" s="24">
        <f t="shared" si="22"/>
        <v>0.49766675602225624</v>
      </c>
      <c r="N132" s="24">
        <f t="shared" si="23"/>
        <v>1.1426848118871751</v>
      </c>
      <c r="O132" s="24">
        <f t="shared" si="24"/>
        <v>0.16205715898090639</v>
      </c>
      <c r="P132" s="24">
        <f t="shared" ref="P132:P170" si="27">SQRT(N132/O132)</f>
        <v>2.6553949009224072</v>
      </c>
      <c r="Q132" s="27">
        <f t="shared" ref="Q132:Q170" si="28">20*LOG(P132,10)</f>
        <v>8.482582339145889</v>
      </c>
    </row>
    <row r="133" spans="4:17" x14ac:dyDescent="0.25">
      <c r="D133" s="23">
        <f t="shared" si="25"/>
        <v>48000</v>
      </c>
      <c r="E133" s="24">
        <f t="shared" si="25"/>
        <v>4.6607988218690819</v>
      </c>
      <c r="F133" s="24">
        <f t="shared" si="25"/>
        <v>-2.9347540251105722</v>
      </c>
      <c r="G133" s="24">
        <f t="shared" si="25"/>
        <v>-1.726036919207407</v>
      </c>
      <c r="H133" s="24">
        <f t="shared" si="25"/>
        <v>2.5092468182557544</v>
      </c>
      <c r="I133" s="24">
        <f t="shared" si="25"/>
        <v>-2.9347540251105726</v>
      </c>
      <c r="J133" s="24">
        <f t="shared" si="25"/>
        <v>0.4255150844059204</v>
      </c>
      <c r="K133" s="25">
        <f t="shared" ref="K133:K170" si="29">K132+1</f>
        <v>180</v>
      </c>
      <c r="L133" s="26">
        <f t="shared" si="26"/>
        <v>3981.0717055349769</v>
      </c>
      <c r="M133" s="24">
        <f t="shared" si="22"/>
        <v>0.52112106764678634</v>
      </c>
      <c r="N133" s="24">
        <f t="shared" si="23"/>
        <v>1.2451842074276243</v>
      </c>
      <c r="O133" s="24">
        <f t="shared" si="24"/>
        <v>0.17862837937565676</v>
      </c>
      <c r="P133" s="24">
        <f t="shared" si="27"/>
        <v>2.6402288537142944</v>
      </c>
      <c r="Q133" s="27">
        <f t="shared" si="28"/>
        <v>8.4328314585907336</v>
      </c>
    </row>
    <row r="134" spans="4:17" x14ac:dyDescent="0.25">
      <c r="D134" s="23">
        <f t="shared" si="25"/>
        <v>48000</v>
      </c>
      <c r="E134" s="24">
        <f t="shared" si="25"/>
        <v>4.6607988218690819</v>
      </c>
      <c r="F134" s="24">
        <f t="shared" si="25"/>
        <v>-2.9347540251105722</v>
      </c>
      <c r="G134" s="24">
        <f t="shared" si="25"/>
        <v>-1.726036919207407</v>
      </c>
      <c r="H134" s="24">
        <f t="shared" si="25"/>
        <v>2.5092468182557544</v>
      </c>
      <c r="I134" s="24">
        <f t="shared" si="25"/>
        <v>-2.9347540251105726</v>
      </c>
      <c r="J134" s="24">
        <f t="shared" si="25"/>
        <v>0.4255150844059204</v>
      </c>
      <c r="K134" s="25">
        <f t="shared" si="29"/>
        <v>181</v>
      </c>
      <c r="L134" s="26">
        <f t="shared" si="26"/>
        <v>4168.6938347033583</v>
      </c>
      <c r="M134" s="24">
        <f t="shared" si="22"/>
        <v>0.54568074692371393</v>
      </c>
      <c r="N134" s="24">
        <f t="shared" si="23"/>
        <v>1.3560643377640771</v>
      </c>
      <c r="O134" s="24">
        <f t="shared" si="24"/>
        <v>0.19697551221782425</v>
      </c>
      <c r="P134" s="24">
        <f t="shared" si="27"/>
        <v>2.6238199399390627</v>
      </c>
      <c r="Q134" s="27">
        <f t="shared" si="28"/>
        <v>8.3786805639655366</v>
      </c>
    </row>
    <row r="135" spans="4:17" x14ac:dyDescent="0.25">
      <c r="D135" s="23">
        <f t="shared" si="25"/>
        <v>48000</v>
      </c>
      <c r="E135" s="24">
        <f t="shared" si="25"/>
        <v>4.6607988218690819</v>
      </c>
      <c r="F135" s="24">
        <f t="shared" si="25"/>
        <v>-2.9347540251105722</v>
      </c>
      <c r="G135" s="24">
        <f t="shared" si="25"/>
        <v>-1.726036919207407</v>
      </c>
      <c r="H135" s="24">
        <f t="shared" si="25"/>
        <v>2.5092468182557544</v>
      </c>
      <c r="I135" s="24">
        <f t="shared" si="25"/>
        <v>-2.9347540251105726</v>
      </c>
      <c r="J135" s="24">
        <f t="shared" si="25"/>
        <v>0.4255150844059204</v>
      </c>
      <c r="K135" s="25">
        <f t="shared" si="29"/>
        <v>182</v>
      </c>
      <c r="L135" s="26">
        <f t="shared" si="26"/>
        <v>4365.1583224016631</v>
      </c>
      <c r="M135" s="24">
        <f t="shared" si="22"/>
        <v>0.5713978882255587</v>
      </c>
      <c r="N135" s="24">
        <f t="shared" si="23"/>
        <v>1.4758467715700845</v>
      </c>
      <c r="O135" s="24">
        <f t="shared" si="24"/>
        <v>0.21730189006628023</v>
      </c>
      <c r="P135" s="24">
        <f t="shared" si="27"/>
        <v>2.6060868384278497</v>
      </c>
      <c r="Q135" s="27">
        <f t="shared" si="28"/>
        <v>8.3197776582426979</v>
      </c>
    </row>
    <row r="136" spans="4:17" x14ac:dyDescent="0.25">
      <c r="D136" s="23">
        <f t="shared" si="25"/>
        <v>48000</v>
      </c>
      <c r="E136" s="24">
        <f t="shared" si="25"/>
        <v>4.6607988218690819</v>
      </c>
      <c r="F136" s="24">
        <f t="shared" si="25"/>
        <v>-2.9347540251105722</v>
      </c>
      <c r="G136" s="24">
        <f t="shared" si="25"/>
        <v>-1.726036919207407</v>
      </c>
      <c r="H136" s="24">
        <f t="shared" si="25"/>
        <v>2.5092468182557544</v>
      </c>
      <c r="I136" s="24">
        <f t="shared" si="25"/>
        <v>-2.9347540251105726</v>
      </c>
      <c r="J136" s="24">
        <f t="shared" si="25"/>
        <v>0.4255150844059204</v>
      </c>
      <c r="K136" s="25">
        <f t="shared" si="29"/>
        <v>183</v>
      </c>
      <c r="L136" s="26">
        <f t="shared" si="26"/>
        <v>4570.8818961487532</v>
      </c>
      <c r="M136" s="24">
        <f t="shared" si="22"/>
        <v>0.59832704105697943</v>
      </c>
      <c r="N136" s="24">
        <f t="shared" si="23"/>
        <v>1.605050914043511</v>
      </c>
      <c r="O136" s="24">
        <f t="shared" si="24"/>
        <v>0.2398357579292332</v>
      </c>
      <c r="P136" s="24">
        <f t="shared" si="27"/>
        <v>2.5869464544233725</v>
      </c>
      <c r="Q136" s="27">
        <f t="shared" si="28"/>
        <v>8.2557487924280952</v>
      </c>
    </row>
    <row r="137" spans="4:17" x14ac:dyDescent="0.25">
      <c r="D137" s="23">
        <f t="shared" si="25"/>
        <v>48000</v>
      </c>
      <c r="E137" s="24">
        <f t="shared" si="25"/>
        <v>4.6607988218690819</v>
      </c>
      <c r="F137" s="24">
        <f t="shared" si="25"/>
        <v>-2.9347540251105722</v>
      </c>
      <c r="G137" s="24">
        <f t="shared" si="25"/>
        <v>-1.726036919207407</v>
      </c>
      <c r="H137" s="24">
        <f t="shared" si="25"/>
        <v>2.5092468182557544</v>
      </c>
      <c r="I137" s="24">
        <f t="shared" si="25"/>
        <v>-2.9347540251105726</v>
      </c>
      <c r="J137" s="24">
        <f t="shared" si="25"/>
        <v>0.4255150844059204</v>
      </c>
      <c r="K137" s="25">
        <f t="shared" si="29"/>
        <v>184</v>
      </c>
      <c r="L137" s="26">
        <f t="shared" si="26"/>
        <v>4786.3009232263848</v>
      </c>
      <c r="M137" s="24">
        <f t="shared" si="22"/>
        <v>0.62652532576158559</v>
      </c>
      <c r="N137" s="24">
        <f t="shared" si="23"/>
        <v>1.7441848721064765</v>
      </c>
      <c r="O137" s="24">
        <f t="shared" si="24"/>
        <v>0.26483339280647872</v>
      </c>
      <c r="P137" s="24">
        <f t="shared" si="27"/>
        <v>2.5663145457461733</v>
      </c>
      <c r="Q137" s="27">
        <f t="shared" si="28"/>
        <v>8.1861977103795809</v>
      </c>
    </row>
    <row r="138" spans="4:17" x14ac:dyDescent="0.25">
      <c r="D138" s="23">
        <f t="shared" si="25"/>
        <v>48000</v>
      </c>
      <c r="E138" s="24">
        <f t="shared" si="25"/>
        <v>4.6607988218690819</v>
      </c>
      <c r="F138" s="24">
        <f t="shared" si="25"/>
        <v>-2.9347540251105722</v>
      </c>
      <c r="G138" s="24">
        <f t="shared" si="25"/>
        <v>-1.726036919207407</v>
      </c>
      <c r="H138" s="24">
        <f t="shared" si="25"/>
        <v>2.5092468182557544</v>
      </c>
      <c r="I138" s="24">
        <f t="shared" si="25"/>
        <v>-2.9347540251105726</v>
      </c>
      <c r="J138" s="24">
        <f t="shared" si="25"/>
        <v>0.4255150844059204</v>
      </c>
      <c r="K138" s="25">
        <f t="shared" si="29"/>
        <v>185</v>
      </c>
      <c r="L138" s="26">
        <f t="shared" si="26"/>
        <v>5011.8723362727324</v>
      </c>
      <c r="M138" s="24">
        <f t="shared" si="22"/>
        <v>0.65605255468184709</v>
      </c>
      <c r="N138" s="24">
        <f t="shared" si="23"/>
        <v>1.893734135299483</v>
      </c>
      <c r="O138" s="24">
        <f t="shared" si="24"/>
        <v>0.29258256441673036</v>
      </c>
      <c r="P138" s="24">
        <f t="shared" si="27"/>
        <v>2.5441064718286208</v>
      </c>
      <c r="Q138" s="27">
        <f t="shared" si="28"/>
        <v>8.1107056549367318</v>
      </c>
    </row>
    <row r="139" spans="4:17" x14ac:dyDescent="0.25">
      <c r="D139" s="23">
        <f t="shared" si="25"/>
        <v>48000</v>
      </c>
      <c r="E139" s="24">
        <f t="shared" si="25"/>
        <v>4.6607988218690819</v>
      </c>
      <c r="F139" s="24">
        <f t="shared" si="25"/>
        <v>-2.9347540251105722</v>
      </c>
      <c r="G139" s="24">
        <f t="shared" si="25"/>
        <v>-1.726036919207407</v>
      </c>
      <c r="H139" s="24">
        <f t="shared" si="25"/>
        <v>2.5092468182557544</v>
      </c>
      <c r="I139" s="24">
        <f t="shared" si="25"/>
        <v>-2.9347540251105726</v>
      </c>
      <c r="J139" s="24">
        <f t="shared" si="25"/>
        <v>0.4255150844059204</v>
      </c>
      <c r="K139" s="25">
        <f t="shared" si="29"/>
        <v>186</v>
      </c>
      <c r="L139" s="26">
        <f t="shared" si="26"/>
        <v>5248.0746024977352</v>
      </c>
      <c r="M139" s="24">
        <f t="shared" si="22"/>
        <v>0.68697135902908579</v>
      </c>
      <c r="N139" s="24">
        <f t="shared" si="23"/>
        <v>2.0541477428562303</v>
      </c>
      <c r="O139" s="24">
        <f t="shared" si="24"/>
        <v>0.32340634845799515</v>
      </c>
      <c r="P139" s="24">
        <f t="shared" si="27"/>
        <v>2.5202380717163804</v>
      </c>
      <c r="Q139" s="27">
        <f t="shared" si="28"/>
        <v>8.0288313580840516</v>
      </c>
    </row>
    <row r="140" spans="4:17" x14ac:dyDescent="0.25">
      <c r="D140" s="23">
        <f t="shared" si="25"/>
        <v>48000</v>
      </c>
      <c r="E140" s="24">
        <f t="shared" si="25"/>
        <v>4.6607988218690819</v>
      </c>
      <c r="F140" s="24">
        <f t="shared" si="25"/>
        <v>-2.9347540251105722</v>
      </c>
      <c r="G140" s="24">
        <f t="shared" si="25"/>
        <v>-1.726036919207407</v>
      </c>
      <c r="H140" s="24">
        <f t="shared" si="25"/>
        <v>2.5092468182557544</v>
      </c>
      <c r="I140" s="24">
        <f t="shared" si="25"/>
        <v>-2.9347540251105726</v>
      </c>
      <c r="J140" s="24">
        <f t="shared" si="25"/>
        <v>0.4255150844059204</v>
      </c>
      <c r="K140" s="25">
        <f t="shared" si="29"/>
        <v>187</v>
      </c>
      <c r="L140" s="26">
        <f t="shared" si="26"/>
        <v>5495.4087385762541</v>
      </c>
      <c r="M140" s="24">
        <f t="shared" si="22"/>
        <v>0.71934732173267968</v>
      </c>
      <c r="N140" s="24">
        <f t="shared" si="23"/>
        <v>2.2258215912969819</v>
      </c>
      <c r="O140" s="24">
        <f t="shared" si="24"/>
        <v>0.35766729254643104</v>
      </c>
      <c r="P140" s="24">
        <f t="shared" si="27"/>
        <v>2.4946266745029497</v>
      </c>
      <c r="Q140" s="27">
        <f t="shared" si="28"/>
        <v>7.9401112369878968</v>
      </c>
    </row>
    <row r="141" spans="4:17" x14ac:dyDescent="0.25">
      <c r="D141" s="23">
        <f t="shared" si="25"/>
        <v>48000</v>
      </c>
      <c r="E141" s="24">
        <f t="shared" si="25"/>
        <v>4.6607988218690819</v>
      </c>
      <c r="F141" s="24">
        <f t="shared" si="25"/>
        <v>-2.9347540251105722</v>
      </c>
      <c r="G141" s="24">
        <f t="shared" si="25"/>
        <v>-1.726036919207407</v>
      </c>
      <c r="H141" s="24">
        <f t="shared" si="25"/>
        <v>2.5092468182557544</v>
      </c>
      <c r="I141" s="24">
        <f t="shared" si="25"/>
        <v>-2.9347540251105726</v>
      </c>
      <c r="J141" s="24">
        <f t="shared" si="25"/>
        <v>0.4255150844059204</v>
      </c>
      <c r="K141" s="25">
        <f t="shared" si="29"/>
        <v>188</v>
      </c>
      <c r="L141" s="26">
        <f t="shared" si="26"/>
        <v>5754.399373371567</v>
      </c>
      <c r="M141" s="24">
        <f t="shared" si="22"/>
        <v>0.75324911655024263</v>
      </c>
      <c r="N141" s="24">
        <f t="shared" si="23"/>
        <v>2.4090785322907902</v>
      </c>
      <c r="O141" s="24">
        <f t="shared" si="24"/>
        <v>0.3957719183140323</v>
      </c>
      <c r="P141" s="24">
        <f t="shared" si="27"/>
        <v>2.467192242369574</v>
      </c>
      <c r="Q141" s="27">
        <f t="shared" si="28"/>
        <v>7.8440598162841244</v>
      </c>
    </row>
    <row r="142" spans="4:17" x14ac:dyDescent="0.25">
      <c r="D142" s="23">
        <f t="shared" si="25"/>
        <v>48000</v>
      </c>
      <c r="E142" s="24">
        <f t="shared" si="25"/>
        <v>4.6607988218690819</v>
      </c>
      <c r="F142" s="24">
        <f t="shared" si="25"/>
        <v>-2.9347540251105722</v>
      </c>
      <c r="G142" s="24">
        <f t="shared" si="25"/>
        <v>-1.726036919207407</v>
      </c>
      <c r="H142" s="24">
        <f t="shared" si="25"/>
        <v>2.5092468182557544</v>
      </c>
      <c r="I142" s="24">
        <f t="shared" si="25"/>
        <v>-2.9347540251105726</v>
      </c>
      <c r="J142" s="24">
        <f t="shared" si="25"/>
        <v>0.4255150844059204</v>
      </c>
      <c r="K142" s="25">
        <f t="shared" si="29"/>
        <v>189</v>
      </c>
      <c r="L142" s="26">
        <f t="shared" si="26"/>
        <v>6025.595860743585</v>
      </c>
      <c r="M142" s="24">
        <f t="shared" si="22"/>
        <v>0.7887486537338797</v>
      </c>
      <c r="N142" s="24">
        <f t="shared" si="23"/>
        <v>2.6041449233650318</v>
      </c>
      <c r="O142" s="24">
        <f t="shared" si="24"/>
        <v>0.43817551925716058</v>
      </c>
      <c r="P142" s="24">
        <f t="shared" si="27"/>
        <v>2.4378586425096387</v>
      </c>
      <c r="Q142" s="27">
        <f t="shared" si="28"/>
        <v>7.7401703951480378</v>
      </c>
    </row>
    <row r="143" spans="4:17" x14ac:dyDescent="0.25">
      <c r="D143" s="23">
        <f t="shared" si="25"/>
        <v>48000</v>
      </c>
      <c r="E143" s="24">
        <f t="shared" si="25"/>
        <v>4.6607988218690819</v>
      </c>
      <c r="F143" s="24">
        <f t="shared" si="25"/>
        <v>-2.9347540251105722</v>
      </c>
      <c r="G143" s="24">
        <f t="shared" si="25"/>
        <v>-1.726036919207407</v>
      </c>
      <c r="H143" s="24">
        <f t="shared" si="25"/>
        <v>2.5092468182557544</v>
      </c>
      <c r="I143" s="24">
        <f t="shared" si="25"/>
        <v>-2.9347540251105726</v>
      </c>
      <c r="J143" s="24">
        <f t="shared" si="25"/>
        <v>0.4255150844059204</v>
      </c>
      <c r="K143" s="25">
        <f t="shared" si="29"/>
        <v>190</v>
      </c>
      <c r="L143" s="26">
        <f t="shared" si="26"/>
        <v>6309.5734448019384</v>
      </c>
      <c r="M143" s="24">
        <f t="shared" si="22"/>
        <v>0.825921232561459</v>
      </c>
      <c r="N143" s="24">
        <f t="shared" si="23"/>
        <v>2.811123331899307</v>
      </c>
      <c r="O143" s="24">
        <f t="shared" si="24"/>
        <v>0.48538718062501862</v>
      </c>
      <c r="P143" s="24">
        <f t="shared" si="27"/>
        <v>2.4065550398590143</v>
      </c>
      <c r="Q143" s="27">
        <f t="shared" si="28"/>
        <v>7.6279159758562116</v>
      </c>
    </row>
    <row r="144" spans="4:17" x14ac:dyDescent="0.25">
      <c r="D144" s="23">
        <f t="shared" si="25"/>
        <v>48000</v>
      </c>
      <c r="E144" s="24">
        <f t="shared" si="25"/>
        <v>4.6607988218690819</v>
      </c>
      <c r="F144" s="24">
        <f t="shared" si="25"/>
        <v>-2.9347540251105722</v>
      </c>
      <c r="G144" s="24">
        <f t="shared" si="25"/>
        <v>-1.726036919207407</v>
      </c>
      <c r="H144" s="24">
        <f t="shared" si="25"/>
        <v>2.5092468182557544</v>
      </c>
      <c r="I144" s="24">
        <f t="shared" si="25"/>
        <v>-2.9347540251105726</v>
      </c>
      <c r="J144" s="24">
        <f t="shared" si="25"/>
        <v>0.4255150844059204</v>
      </c>
      <c r="K144" s="25">
        <f t="shared" si="29"/>
        <v>191</v>
      </c>
      <c r="L144" s="26">
        <f t="shared" si="26"/>
        <v>6606.9344800759654</v>
      </c>
      <c r="M144" s="24">
        <f t="shared" si="22"/>
        <v>0.86484570105648961</v>
      </c>
      <c r="N144" s="24">
        <f t="shared" si="23"/>
        <v>3.0299611654402483</v>
      </c>
      <c r="O144" s="24">
        <f t="shared" si="24"/>
        <v>0.53797490223697619</v>
      </c>
      <c r="P144" s="24">
        <f t="shared" si="27"/>
        <v>2.373217397961767</v>
      </c>
      <c r="Q144" s="27">
        <f t="shared" si="28"/>
        <v>7.5067504694510498</v>
      </c>
    </row>
    <row r="145" spans="4:17" x14ac:dyDescent="0.25">
      <c r="D145" s="23">
        <f t="shared" si="25"/>
        <v>48000</v>
      </c>
      <c r="E145" s="24">
        <f t="shared" si="25"/>
        <v>4.6607988218690819</v>
      </c>
      <c r="F145" s="24">
        <f t="shared" si="25"/>
        <v>-2.9347540251105722</v>
      </c>
      <c r="G145" s="24">
        <f t="shared" si="25"/>
        <v>-1.726036919207407</v>
      </c>
      <c r="H145" s="24">
        <f t="shared" si="25"/>
        <v>2.5092468182557544</v>
      </c>
      <c r="I145" s="24">
        <f t="shared" si="25"/>
        <v>-2.9347540251105726</v>
      </c>
      <c r="J145" s="24">
        <f t="shared" si="25"/>
        <v>0.4255150844059204</v>
      </c>
      <c r="K145" s="25">
        <f t="shared" si="29"/>
        <v>192</v>
      </c>
      <c r="L145" s="26">
        <f t="shared" si="26"/>
        <v>6918.3097091893687</v>
      </c>
      <c r="M145" s="24">
        <f t="shared" si="22"/>
        <v>0.90560462323534408</v>
      </c>
      <c r="N145" s="24">
        <f t="shared" si="23"/>
        <v>3.2604151208315004</v>
      </c>
      <c r="O145" s="24">
        <f t="shared" si="24"/>
        <v>0.59657064439703511</v>
      </c>
      <c r="P145" s="24">
        <f t="shared" si="27"/>
        <v>2.3377900708135742</v>
      </c>
      <c r="Q145" s="27">
        <f t="shared" si="28"/>
        <v>7.3761101948515027</v>
      </c>
    </row>
    <row r="146" spans="4:17" x14ac:dyDescent="0.25">
      <c r="D146" s="23">
        <f t="shared" si="25"/>
        <v>48000</v>
      </c>
      <c r="E146" s="24">
        <f t="shared" si="25"/>
        <v>4.6607988218690819</v>
      </c>
      <c r="F146" s="24">
        <f t="shared" si="25"/>
        <v>-2.9347540251105722</v>
      </c>
      <c r="G146" s="24">
        <f t="shared" si="25"/>
        <v>-1.726036919207407</v>
      </c>
      <c r="H146" s="24">
        <f t="shared" si="25"/>
        <v>2.5092468182557544</v>
      </c>
      <c r="I146" s="24">
        <f t="shared" si="25"/>
        <v>-2.9347540251105726</v>
      </c>
      <c r="J146" s="24">
        <f t="shared" si="25"/>
        <v>0.4255150844059204</v>
      </c>
      <c r="K146" s="25">
        <f t="shared" si="29"/>
        <v>193</v>
      </c>
      <c r="L146" s="26">
        <f t="shared" si="26"/>
        <v>7244.3596007499036</v>
      </c>
      <c r="M146" s="24">
        <f t="shared" si="22"/>
        <v>0.94828445423660768</v>
      </c>
      <c r="N146" s="24">
        <f t="shared" si="23"/>
        <v>3.5020115257522559</v>
      </c>
      <c r="O146" s="24">
        <f t="shared" si="24"/>
        <v>0.66187503724976637</v>
      </c>
      <c r="P146" s="24">
        <f t="shared" si="27"/>
        <v>2.3002274646028673</v>
      </c>
      <c r="Q146" s="27">
        <f t="shared" si="28"/>
        <v>7.2354156919804922</v>
      </c>
    </row>
    <row r="147" spans="4:17" x14ac:dyDescent="0.25">
      <c r="D147" s="23">
        <f t="shared" si="25"/>
        <v>48000</v>
      </c>
      <c r="E147" s="24">
        <f t="shared" si="25"/>
        <v>4.6607988218690819</v>
      </c>
      <c r="F147" s="24">
        <f t="shared" si="25"/>
        <v>-2.9347540251105722</v>
      </c>
      <c r="G147" s="24">
        <f t="shared" si="25"/>
        <v>-1.726036919207407</v>
      </c>
      <c r="H147" s="24">
        <f t="shared" si="25"/>
        <v>2.5092468182557544</v>
      </c>
      <c r="I147" s="24">
        <f t="shared" si="25"/>
        <v>-2.9347540251105726</v>
      </c>
      <c r="J147" s="24">
        <f t="shared" si="25"/>
        <v>0.4255150844059204</v>
      </c>
      <c r="K147" s="25">
        <f t="shared" si="29"/>
        <v>194</v>
      </c>
      <c r="L147" s="26">
        <f t="shared" si="26"/>
        <v>7585.7757502918394</v>
      </c>
      <c r="M147" s="24">
        <f t="shared" si="22"/>
        <v>0.99297572370401854</v>
      </c>
      <c r="N147" s="24">
        <f t="shared" si="23"/>
        <v>3.7540029065480502</v>
      </c>
      <c r="O147" s="24">
        <f t="shared" si="24"/>
        <v>0.73466139068254444</v>
      </c>
      <c r="P147" s="24">
        <f t="shared" si="27"/>
        <v>2.2604957454970624</v>
      </c>
      <c r="Q147" s="27">
        <f t="shared" si="28"/>
        <v>7.0840738796169411</v>
      </c>
    </row>
    <row r="148" spans="4:17" x14ac:dyDescent="0.25">
      <c r="D148" s="23">
        <f t="shared" ref="D148:J163" si="30">D147</f>
        <v>48000</v>
      </c>
      <c r="E148" s="24">
        <f t="shared" si="30"/>
        <v>4.6607988218690819</v>
      </c>
      <c r="F148" s="24">
        <f t="shared" si="30"/>
        <v>-2.9347540251105722</v>
      </c>
      <c r="G148" s="24">
        <f t="shared" si="30"/>
        <v>-1.726036919207407</v>
      </c>
      <c r="H148" s="24">
        <f t="shared" si="30"/>
        <v>2.5092468182557544</v>
      </c>
      <c r="I148" s="24">
        <f t="shared" si="30"/>
        <v>-2.9347540251105726</v>
      </c>
      <c r="J148" s="24">
        <f t="shared" si="30"/>
        <v>0.4255150844059204</v>
      </c>
      <c r="K148" s="25">
        <f t="shared" si="29"/>
        <v>195</v>
      </c>
      <c r="L148" s="26">
        <f t="shared" si="26"/>
        <v>7943.2823472428154</v>
      </c>
      <c r="M148" s="24">
        <f t="shared" si="22"/>
        <v>1.0397732278119798</v>
      </c>
      <c r="N148" s="24">
        <f t="shared" si="23"/>
        <v>4.0153214758833737</v>
      </c>
      <c r="O148" s="24">
        <f t="shared" si="24"/>
        <v>0.81577851050066574</v>
      </c>
      <c r="P148" s="24">
        <f t="shared" si="27"/>
        <v>2.2185745687048866</v>
      </c>
      <c r="Q148" s="27">
        <f t="shared" si="28"/>
        <v>6.9214806081581219</v>
      </c>
    </row>
    <row r="149" spans="4:17" x14ac:dyDescent="0.25">
      <c r="D149" s="23">
        <f t="shared" si="30"/>
        <v>48000</v>
      </c>
      <c r="E149" s="24">
        <f t="shared" si="30"/>
        <v>4.6607988218690819</v>
      </c>
      <c r="F149" s="24">
        <f t="shared" si="30"/>
        <v>-2.9347540251105722</v>
      </c>
      <c r="G149" s="24">
        <f t="shared" si="30"/>
        <v>-1.726036919207407</v>
      </c>
      <c r="H149" s="24">
        <f t="shared" si="30"/>
        <v>2.5092468182557544</v>
      </c>
      <c r="I149" s="24">
        <f t="shared" si="30"/>
        <v>-2.9347540251105726</v>
      </c>
      <c r="J149" s="24">
        <f t="shared" si="30"/>
        <v>0.4255150844059204</v>
      </c>
      <c r="K149" s="25">
        <f t="shared" si="29"/>
        <v>196</v>
      </c>
      <c r="L149" s="26">
        <f t="shared" si="26"/>
        <v>8317.6377110267094</v>
      </c>
      <c r="M149" s="24">
        <f t="shared" si="22"/>
        <v>1.0887762303409556</v>
      </c>
      <c r="N149" s="24">
        <f t="shared" si="23"/>
        <v>4.2845307149249496</v>
      </c>
      <c r="O149" s="24">
        <f t="shared" si="24"/>
        <v>0.90615166220287002</v>
      </c>
      <c r="P149" s="24">
        <f t="shared" si="27"/>
        <v>2.17445880580423</v>
      </c>
      <c r="Q149" s="27">
        <f t="shared" si="28"/>
        <v>6.747023691106687</v>
      </c>
    </row>
    <row r="150" spans="4:17" x14ac:dyDescent="0.25">
      <c r="D150" s="23">
        <f t="shared" si="30"/>
        <v>48000</v>
      </c>
      <c r="E150" s="24">
        <f t="shared" si="30"/>
        <v>4.6607988218690819</v>
      </c>
      <c r="F150" s="24">
        <f t="shared" si="30"/>
        <v>-2.9347540251105722</v>
      </c>
      <c r="G150" s="24">
        <f t="shared" si="30"/>
        <v>-1.726036919207407</v>
      </c>
      <c r="H150" s="24">
        <f t="shared" si="30"/>
        <v>2.5092468182557544</v>
      </c>
      <c r="I150" s="24">
        <f t="shared" si="30"/>
        <v>-2.9347540251105726</v>
      </c>
      <c r="J150" s="24">
        <f t="shared" si="30"/>
        <v>0.4255150844059204</v>
      </c>
      <c r="K150" s="25">
        <f t="shared" si="29"/>
        <v>197</v>
      </c>
      <c r="L150" s="26">
        <f t="shared" si="26"/>
        <v>8709.6358995608189</v>
      </c>
      <c r="M150" s="24">
        <f t="shared" si="22"/>
        <v>1.1400886732292581</v>
      </c>
      <c r="N150" s="24">
        <f t="shared" si="23"/>
        <v>4.559776850385747</v>
      </c>
      <c r="O150" s="24">
        <f t="shared" si="24"/>
        <v>1.0067808216787868</v>
      </c>
      <c r="P150" s="24">
        <f t="shared" si="27"/>
        <v>2.1281602526723153</v>
      </c>
      <c r="Q150" s="27">
        <f t="shared" si="28"/>
        <v>6.5600865535774435</v>
      </c>
    </row>
    <row r="151" spans="4:17" x14ac:dyDescent="0.25">
      <c r="D151" s="23">
        <f t="shared" si="30"/>
        <v>48000</v>
      </c>
      <c r="E151" s="24">
        <f t="shared" si="30"/>
        <v>4.6607988218690819</v>
      </c>
      <c r="F151" s="24">
        <f t="shared" si="30"/>
        <v>-2.9347540251105722</v>
      </c>
      <c r="G151" s="24">
        <f t="shared" si="30"/>
        <v>-1.726036919207407</v>
      </c>
      <c r="H151" s="24">
        <f t="shared" si="30"/>
        <v>2.5092468182557544</v>
      </c>
      <c r="I151" s="24">
        <f t="shared" si="30"/>
        <v>-2.9347540251105726</v>
      </c>
      <c r="J151" s="24">
        <f t="shared" si="30"/>
        <v>0.4255150844059204</v>
      </c>
      <c r="K151" s="25">
        <f t="shared" si="29"/>
        <v>198</v>
      </c>
      <c r="L151" s="26">
        <f t="shared" si="26"/>
        <v>9120.1083935591087</v>
      </c>
      <c r="M151" s="24">
        <f t="shared" si="22"/>
        <v>1.1938193970478292</v>
      </c>
      <c r="N151" s="24">
        <f t="shared" si="23"/>
        <v>4.8387428181597949</v>
      </c>
      <c r="O151" s="24">
        <f t="shared" si="24"/>
        <v>1.118735108993322</v>
      </c>
      <c r="P151" s="24">
        <f t="shared" si="27"/>
        <v>2.0797093102858111</v>
      </c>
      <c r="Q151" s="27">
        <f t="shared" si="28"/>
        <v>6.3600527207811908</v>
      </c>
    </row>
    <row r="152" spans="4:17" x14ac:dyDescent="0.25">
      <c r="D152" s="23">
        <f t="shared" si="30"/>
        <v>48000</v>
      </c>
      <c r="E152" s="24">
        <f t="shared" si="30"/>
        <v>4.6607988218690819</v>
      </c>
      <c r="F152" s="24">
        <f t="shared" si="30"/>
        <v>-2.9347540251105722</v>
      </c>
      <c r="G152" s="24">
        <f t="shared" si="30"/>
        <v>-1.726036919207407</v>
      </c>
      <c r="H152" s="24">
        <f t="shared" si="30"/>
        <v>2.5092468182557544</v>
      </c>
      <c r="I152" s="24">
        <f t="shared" si="30"/>
        <v>-2.9347540251105726</v>
      </c>
      <c r="J152" s="24">
        <f t="shared" si="30"/>
        <v>0.4255150844059204</v>
      </c>
      <c r="K152" s="25">
        <f t="shared" si="29"/>
        <v>199</v>
      </c>
      <c r="L152" s="26">
        <f t="shared" si="26"/>
        <v>9549.9258602143691</v>
      </c>
      <c r="M152" s="24">
        <f t="shared" si="22"/>
        <v>1.2500823718656937</v>
      </c>
      <c r="N152" s="24">
        <f t="shared" si="23"/>
        <v>5.1186082784698028</v>
      </c>
      <c r="O152" s="24">
        <f t="shared" si="24"/>
        <v>1.2431420157689725</v>
      </c>
      <c r="P152" s="24">
        <f t="shared" si="27"/>
        <v>2.0291566462381452</v>
      </c>
      <c r="Q152" s="27">
        <f t="shared" si="28"/>
        <v>6.1463114973043442</v>
      </c>
    </row>
    <row r="153" spans="4:17" x14ac:dyDescent="0.25">
      <c r="D153" s="23">
        <f t="shared" si="30"/>
        <v>48000</v>
      </c>
      <c r="E153" s="24">
        <f t="shared" si="30"/>
        <v>4.6607988218690819</v>
      </c>
      <c r="F153" s="24">
        <f t="shared" si="30"/>
        <v>-2.9347540251105722</v>
      </c>
      <c r="G153" s="24">
        <f t="shared" si="30"/>
        <v>-1.726036919207407</v>
      </c>
      <c r="H153" s="24">
        <f t="shared" si="30"/>
        <v>2.5092468182557544</v>
      </c>
      <c r="I153" s="24">
        <f t="shared" si="30"/>
        <v>-2.9347540251105726</v>
      </c>
      <c r="J153" s="24">
        <f t="shared" si="30"/>
        <v>0.4255150844059204</v>
      </c>
      <c r="K153" s="25">
        <f t="shared" si="29"/>
        <v>200</v>
      </c>
      <c r="L153" s="26">
        <f t="shared" si="26"/>
        <v>10000</v>
      </c>
      <c r="M153" s="24">
        <f t="shared" si="22"/>
        <v>1.3089969389957472</v>
      </c>
      <c r="N153" s="24">
        <f t="shared" si="23"/>
        <v>5.3960204073826281</v>
      </c>
      <c r="O153" s="24">
        <f t="shared" si="24"/>
        <v>1.3811697110768502</v>
      </c>
      <c r="P153" s="24">
        <f t="shared" si="27"/>
        <v>1.9765748671942249</v>
      </c>
      <c r="Q153" s="27">
        <f t="shared" si="28"/>
        <v>5.918265377309023</v>
      </c>
    </row>
    <row r="154" spans="4:17" x14ac:dyDescent="0.25">
      <c r="D154" s="23">
        <f t="shared" si="30"/>
        <v>48000</v>
      </c>
      <c r="E154" s="24">
        <f t="shared" si="30"/>
        <v>4.6607988218690819</v>
      </c>
      <c r="F154" s="24">
        <f t="shared" si="30"/>
        <v>-2.9347540251105722</v>
      </c>
      <c r="G154" s="24">
        <f t="shared" si="30"/>
        <v>-1.726036919207407</v>
      </c>
      <c r="H154" s="24">
        <f t="shared" si="30"/>
        <v>2.5092468182557544</v>
      </c>
      <c r="I154" s="24">
        <f t="shared" si="30"/>
        <v>-2.9347540251105726</v>
      </c>
      <c r="J154" s="24">
        <f t="shared" si="30"/>
        <v>0.4255150844059204</v>
      </c>
      <c r="K154" s="25">
        <f t="shared" si="29"/>
        <v>201</v>
      </c>
      <c r="L154" s="26">
        <f t="shared" si="26"/>
        <v>10471.285480509003</v>
      </c>
      <c r="M154" s="24">
        <f t="shared" si="22"/>
        <v>1.3706880641336896</v>
      </c>
      <c r="N154" s="24">
        <f t="shared" si="23"/>
        <v>5.6670815217562485</v>
      </c>
      <c r="O154" s="24">
        <f t="shared" si="24"/>
        <v>1.5340003540663465</v>
      </c>
      <c r="P154" s="24">
        <f t="shared" si="27"/>
        <v>1.9220602629256276</v>
      </c>
      <c r="Q154" s="27">
        <f t="shared" si="28"/>
        <v>5.6753400021944644</v>
      </c>
    </row>
    <row r="155" spans="4:17" x14ac:dyDescent="0.25">
      <c r="D155" s="23">
        <f t="shared" si="30"/>
        <v>48000</v>
      </c>
      <c r="E155" s="24">
        <f t="shared" si="30"/>
        <v>4.6607988218690819</v>
      </c>
      <c r="F155" s="24">
        <f t="shared" si="30"/>
        <v>-2.9347540251105722</v>
      </c>
      <c r="G155" s="24">
        <f t="shared" si="30"/>
        <v>-1.726036919207407</v>
      </c>
      <c r="H155" s="24">
        <f t="shared" si="30"/>
        <v>2.5092468182557544</v>
      </c>
      <c r="I155" s="24">
        <f t="shared" si="30"/>
        <v>-2.9347540251105726</v>
      </c>
      <c r="J155" s="24">
        <f t="shared" si="30"/>
        <v>0.4255150844059204</v>
      </c>
      <c r="K155" s="25">
        <f t="shared" si="29"/>
        <v>202</v>
      </c>
      <c r="L155" s="26">
        <f t="shared" si="26"/>
        <v>10964.781961431856</v>
      </c>
      <c r="M155" s="24">
        <f t="shared" si="22"/>
        <v>1.4352866024270086</v>
      </c>
      <c r="N155" s="24">
        <f t="shared" si="23"/>
        <v>5.9273610536460346</v>
      </c>
      <c r="O155" s="24">
        <f t="shared" si="24"/>
        <v>1.7027919722788147</v>
      </c>
      <c r="P155" s="24">
        <f t="shared" si="27"/>
        <v>1.8657347224773433</v>
      </c>
      <c r="Q155" s="27">
        <f t="shared" si="28"/>
        <v>5.4169978819472577</v>
      </c>
    </row>
    <row r="156" spans="4:17" x14ac:dyDescent="0.25">
      <c r="D156" s="23">
        <f t="shared" si="30"/>
        <v>48000</v>
      </c>
      <c r="E156" s="24">
        <f t="shared" si="30"/>
        <v>4.6607988218690819</v>
      </c>
      <c r="F156" s="24">
        <f t="shared" si="30"/>
        <v>-2.9347540251105722</v>
      </c>
      <c r="G156" s="24">
        <f t="shared" si="30"/>
        <v>-1.726036919207407</v>
      </c>
      <c r="H156" s="24">
        <f t="shared" si="30"/>
        <v>2.5092468182557544</v>
      </c>
      <c r="I156" s="24">
        <f t="shared" si="30"/>
        <v>-2.9347540251105726</v>
      </c>
      <c r="J156" s="24">
        <f t="shared" si="30"/>
        <v>0.4255150844059204</v>
      </c>
      <c r="K156" s="25">
        <f t="shared" si="29"/>
        <v>203</v>
      </c>
      <c r="L156" s="26">
        <f t="shared" si="26"/>
        <v>11481.536214968832</v>
      </c>
      <c r="M156" s="24">
        <f t="shared" si="22"/>
        <v>1.5029295760363017</v>
      </c>
      <c r="N156" s="24">
        <f t="shared" si="23"/>
        <v>6.1719408838278458</v>
      </c>
      <c r="O156" s="24">
        <f t="shared" si="24"/>
        <v>1.8886261151282038</v>
      </c>
      <c r="P156" s="24">
        <f t="shared" si="27"/>
        <v>1.8077479741140186</v>
      </c>
      <c r="Q156" s="27">
        <f t="shared" si="28"/>
        <v>5.1427576701219424</v>
      </c>
    </row>
    <row r="157" spans="4:17" x14ac:dyDescent="0.25">
      <c r="D157" s="23">
        <f t="shared" si="30"/>
        <v>48000</v>
      </c>
      <c r="E157" s="24">
        <f t="shared" si="30"/>
        <v>4.6607988218690819</v>
      </c>
      <c r="F157" s="24">
        <f t="shared" si="30"/>
        <v>-2.9347540251105722</v>
      </c>
      <c r="G157" s="24">
        <f t="shared" si="30"/>
        <v>-1.726036919207407</v>
      </c>
      <c r="H157" s="24">
        <f t="shared" si="30"/>
        <v>2.5092468182557544</v>
      </c>
      <c r="I157" s="24">
        <f t="shared" si="30"/>
        <v>-2.9347540251105726</v>
      </c>
      <c r="J157" s="24">
        <f t="shared" si="30"/>
        <v>0.4255150844059204</v>
      </c>
      <c r="K157" s="25">
        <f t="shared" si="29"/>
        <v>204</v>
      </c>
      <c r="L157" s="26">
        <f t="shared" si="26"/>
        <v>12022.644346174151</v>
      </c>
      <c r="M157" s="24">
        <f t="shared" si="22"/>
        <v>1.5737604647776489</v>
      </c>
      <c r="N157" s="24">
        <f t="shared" si="23"/>
        <v>6.39550441398855</v>
      </c>
      <c r="O157" s="24">
        <f t="shared" si="24"/>
        <v>2.0924382142134466</v>
      </c>
      <c r="P157" s="24">
        <f t="shared" si="27"/>
        <v>1.7482803650379137</v>
      </c>
      <c r="Q157" s="27">
        <f t="shared" si="28"/>
        <v>4.8522216005808474</v>
      </c>
    </row>
    <row r="158" spans="4:17" x14ac:dyDescent="0.25">
      <c r="D158" s="23">
        <f t="shared" si="30"/>
        <v>48000</v>
      </c>
      <c r="E158" s="24">
        <f t="shared" si="30"/>
        <v>4.6607988218690819</v>
      </c>
      <c r="F158" s="24">
        <f t="shared" si="30"/>
        <v>-2.9347540251105722</v>
      </c>
      <c r="G158" s="24">
        <f t="shared" si="30"/>
        <v>-1.726036919207407</v>
      </c>
      <c r="H158" s="24">
        <f t="shared" si="30"/>
        <v>2.5092468182557544</v>
      </c>
      <c r="I158" s="24">
        <f t="shared" si="30"/>
        <v>-2.9347540251105726</v>
      </c>
      <c r="J158" s="24">
        <f t="shared" si="30"/>
        <v>0.4255150844059204</v>
      </c>
      <c r="K158" s="25">
        <f t="shared" si="29"/>
        <v>205</v>
      </c>
      <c r="L158" s="26">
        <f t="shared" si="26"/>
        <v>12589.254117941671</v>
      </c>
      <c r="M158" s="24">
        <f t="shared" si="22"/>
        <v>1.6479295104625253</v>
      </c>
      <c r="N158" s="24">
        <f t="shared" si="23"/>
        <v>6.5924807549044218</v>
      </c>
      <c r="O158" s="24">
        <f t="shared" si="24"/>
        <v>2.3149274536549567</v>
      </c>
      <c r="P158" s="24">
        <f t="shared" si="27"/>
        <v>1.6875464768689104</v>
      </c>
      <c r="Q158" s="27">
        <f t="shared" si="28"/>
        <v>4.5451148522212232</v>
      </c>
    </row>
    <row r="159" spans="4:17" x14ac:dyDescent="0.25">
      <c r="D159" s="23">
        <f t="shared" si="30"/>
        <v>48000</v>
      </c>
      <c r="E159" s="24">
        <f t="shared" si="30"/>
        <v>4.6607988218690819</v>
      </c>
      <c r="F159" s="24">
        <f t="shared" si="30"/>
        <v>-2.9347540251105722</v>
      </c>
      <c r="G159" s="24">
        <f t="shared" si="30"/>
        <v>-1.726036919207407</v>
      </c>
      <c r="H159" s="24">
        <f t="shared" si="30"/>
        <v>2.5092468182557544</v>
      </c>
      <c r="I159" s="24">
        <f t="shared" si="30"/>
        <v>-2.9347540251105726</v>
      </c>
      <c r="J159" s="24">
        <f t="shared" si="30"/>
        <v>0.4255150844059204</v>
      </c>
      <c r="K159" s="25">
        <f t="shared" si="29"/>
        <v>206</v>
      </c>
      <c r="L159" s="26">
        <f t="shared" si="26"/>
        <v>13182.567385564091</v>
      </c>
      <c r="M159" s="24">
        <f t="shared" si="22"/>
        <v>1.7255940355808566</v>
      </c>
      <c r="N159" s="24">
        <f t="shared" si="23"/>
        <v>6.7572556690107177</v>
      </c>
      <c r="O159" s="24">
        <f t="shared" si="24"/>
        <v>2.5564430852230142</v>
      </c>
      <c r="P159" s="24">
        <f t="shared" si="27"/>
        <v>1.6257999710014339</v>
      </c>
      <c r="Q159" s="27">
        <f t="shared" si="28"/>
        <v>4.2213422294148506</v>
      </c>
    </row>
    <row r="160" spans="4:17" x14ac:dyDescent="0.25">
      <c r="D160" s="23">
        <f t="shared" si="30"/>
        <v>48000</v>
      </c>
      <c r="E160" s="24">
        <f t="shared" si="30"/>
        <v>4.6607988218690819</v>
      </c>
      <c r="F160" s="24">
        <f t="shared" si="30"/>
        <v>-2.9347540251105722</v>
      </c>
      <c r="G160" s="24">
        <f t="shared" si="30"/>
        <v>-1.726036919207407</v>
      </c>
      <c r="H160" s="24">
        <f t="shared" si="30"/>
        <v>2.5092468182557544</v>
      </c>
      <c r="I160" s="24">
        <f t="shared" si="30"/>
        <v>-2.9347540251105726</v>
      </c>
      <c r="J160" s="24">
        <f t="shared" si="30"/>
        <v>0.4255150844059204</v>
      </c>
      <c r="K160" s="25">
        <f t="shared" si="29"/>
        <v>207</v>
      </c>
      <c r="L160" s="26">
        <f t="shared" si="26"/>
        <v>13803.842646028841</v>
      </c>
      <c r="M160" s="24">
        <f t="shared" si="22"/>
        <v>1.8069187770030706</v>
      </c>
      <c r="N160" s="24">
        <f t="shared" si="23"/>
        <v>6.8844599240900832</v>
      </c>
      <c r="O160" s="24">
        <f t="shared" si="24"/>
        <v>2.8168446652227344</v>
      </c>
      <c r="P160" s="24">
        <f t="shared" si="27"/>
        <v>1.5633401757986687</v>
      </c>
      <c r="Q160" s="27">
        <f t="shared" si="28"/>
        <v>3.8810697766048072</v>
      </c>
    </row>
    <row r="161" spans="4:17" x14ac:dyDescent="0.25">
      <c r="D161" s="23">
        <f t="shared" si="30"/>
        <v>48000</v>
      </c>
      <c r="E161" s="24">
        <f t="shared" si="30"/>
        <v>4.6607988218690819</v>
      </c>
      <c r="F161" s="24">
        <f t="shared" si="30"/>
        <v>-2.9347540251105722</v>
      </c>
      <c r="G161" s="24">
        <f t="shared" si="30"/>
        <v>-1.726036919207407</v>
      </c>
      <c r="H161" s="24">
        <f t="shared" si="30"/>
        <v>2.5092468182557544</v>
      </c>
      <c r="I161" s="24">
        <f t="shared" si="30"/>
        <v>-2.9347540251105726</v>
      </c>
      <c r="J161" s="24">
        <f t="shared" si="30"/>
        <v>0.4255150844059204</v>
      </c>
      <c r="K161" s="25">
        <f t="shared" si="29"/>
        <v>208</v>
      </c>
      <c r="L161" s="26">
        <f t="shared" si="26"/>
        <v>14454.397707459291</v>
      </c>
      <c r="M161" s="24">
        <f t="shared" si="22"/>
        <v>1.8920762354091358</v>
      </c>
      <c r="N161" s="24">
        <f t="shared" si="23"/>
        <v>6.9693428247351523</v>
      </c>
      <c r="O161" s="24">
        <f t="shared" si="24"/>
        <v>3.0953348382948875</v>
      </c>
      <c r="P161" s="24">
        <f t="shared" si="27"/>
        <v>1.5005210635164179</v>
      </c>
      <c r="Q161" s="27">
        <f t="shared" si="28"/>
        <v>3.5248419239710933</v>
      </c>
    </row>
    <row r="162" spans="4:17" x14ac:dyDescent="0.25">
      <c r="D162" s="23">
        <f t="shared" si="30"/>
        <v>48000</v>
      </c>
      <c r="E162" s="24">
        <f t="shared" si="30"/>
        <v>4.6607988218690819</v>
      </c>
      <c r="F162" s="24">
        <f t="shared" si="30"/>
        <v>-2.9347540251105722</v>
      </c>
      <c r="G162" s="24">
        <f t="shared" si="30"/>
        <v>-1.726036919207407</v>
      </c>
      <c r="H162" s="24">
        <f t="shared" si="30"/>
        <v>2.5092468182557544</v>
      </c>
      <c r="I162" s="24">
        <f t="shared" si="30"/>
        <v>-2.9347540251105726</v>
      </c>
      <c r="J162" s="24">
        <f t="shared" si="30"/>
        <v>0.4255150844059204</v>
      </c>
      <c r="K162" s="25">
        <f t="shared" si="29"/>
        <v>209</v>
      </c>
      <c r="L162" s="26">
        <f t="shared" si="26"/>
        <v>15135.612484362096</v>
      </c>
      <c r="M162" s="24">
        <f t="shared" si="22"/>
        <v>1.9812470411855798</v>
      </c>
      <c r="N162" s="24">
        <f t="shared" si="23"/>
        <v>7.0082330646217148</v>
      </c>
      <c r="O162" s="24">
        <f t="shared" si="24"/>
        <v>3.3902652877919586</v>
      </c>
      <c r="P162" s="24">
        <f t="shared" si="27"/>
        <v>1.4377634088635984</v>
      </c>
      <c r="Q162" s="27">
        <f t="shared" si="28"/>
        <v>3.1537485320836787</v>
      </c>
    </row>
    <row r="163" spans="4:17" x14ac:dyDescent="0.25">
      <c r="D163" s="23">
        <f t="shared" si="30"/>
        <v>48000</v>
      </c>
      <c r="E163" s="24">
        <f t="shared" si="30"/>
        <v>4.6607988218690819</v>
      </c>
      <c r="F163" s="24">
        <f t="shared" si="30"/>
        <v>-2.9347540251105722</v>
      </c>
      <c r="G163" s="24">
        <f t="shared" si="30"/>
        <v>-1.726036919207407</v>
      </c>
      <c r="H163" s="24">
        <f t="shared" si="30"/>
        <v>2.5092468182557544</v>
      </c>
      <c r="I163" s="24">
        <f t="shared" si="30"/>
        <v>-2.9347540251105726</v>
      </c>
      <c r="J163" s="24">
        <f t="shared" si="30"/>
        <v>0.4255150844059204</v>
      </c>
      <c r="K163" s="25">
        <f t="shared" si="29"/>
        <v>210</v>
      </c>
      <c r="L163" s="26">
        <f t="shared" si="26"/>
        <v>15848.931924611146</v>
      </c>
      <c r="M163" s="24">
        <f t="shared" si="22"/>
        <v>2.0746203375667966</v>
      </c>
      <c r="N163" s="24">
        <f t="shared" si="23"/>
        <v>6.9990797358797705</v>
      </c>
      <c r="O163" s="24">
        <f t="shared" si="24"/>
        <v>3.6989195893726134</v>
      </c>
      <c r="P163" s="24">
        <f t="shared" si="27"/>
        <v>1.3755710444896083</v>
      </c>
      <c r="Q163" s="27">
        <f t="shared" si="28"/>
        <v>2.7696605085892836</v>
      </c>
    </row>
    <row r="164" spans="4:17" x14ac:dyDescent="0.25">
      <c r="D164" s="23">
        <f t="shared" ref="D164:J170" si="31">D163</f>
        <v>48000</v>
      </c>
      <c r="E164" s="24">
        <f t="shared" si="31"/>
        <v>4.6607988218690819</v>
      </c>
      <c r="F164" s="24">
        <f t="shared" si="31"/>
        <v>-2.9347540251105722</v>
      </c>
      <c r="G164" s="24">
        <f t="shared" si="31"/>
        <v>-1.726036919207407</v>
      </c>
      <c r="H164" s="24">
        <f t="shared" si="31"/>
        <v>2.5092468182557544</v>
      </c>
      <c r="I164" s="24">
        <f t="shared" si="31"/>
        <v>-2.9347540251105726</v>
      </c>
      <c r="J164" s="24">
        <f t="shared" si="31"/>
        <v>0.4255150844059204</v>
      </c>
      <c r="K164" s="25">
        <f t="shared" si="29"/>
        <v>211</v>
      </c>
      <c r="L164" s="26">
        <f t="shared" si="26"/>
        <v>16595.869074375616</v>
      </c>
      <c r="M164" s="24">
        <f t="shared" si="22"/>
        <v>2.1723941818331864</v>
      </c>
      <c r="N164" s="24">
        <f t="shared" si="23"/>
        <v>6.9420523623807231</v>
      </c>
      <c r="O164" s="24">
        <f t="shared" si="24"/>
        <v>4.0172812312918404</v>
      </c>
      <c r="P164" s="24">
        <f t="shared" si="27"/>
        <v>1.3145521647773355</v>
      </c>
      <c r="Q164" s="27">
        <f t="shared" si="28"/>
        <v>2.3755564939056599</v>
      </c>
    </row>
    <row r="165" spans="4:17" x14ac:dyDescent="0.25">
      <c r="D165" s="23">
        <f t="shared" si="31"/>
        <v>48000</v>
      </c>
      <c r="E165" s="24">
        <f t="shared" si="31"/>
        <v>4.6607988218690819</v>
      </c>
      <c r="F165" s="24">
        <f t="shared" si="31"/>
        <v>-2.9347540251105722</v>
      </c>
      <c r="G165" s="24">
        <f t="shared" si="31"/>
        <v>-1.726036919207407</v>
      </c>
      <c r="H165" s="24">
        <f t="shared" si="31"/>
        <v>2.5092468182557544</v>
      </c>
      <c r="I165" s="24">
        <f t="shared" si="31"/>
        <v>-2.9347540251105726</v>
      </c>
      <c r="J165" s="24">
        <f t="shared" si="31"/>
        <v>0.4255150844059204</v>
      </c>
      <c r="K165" s="25">
        <f t="shared" si="29"/>
        <v>212</v>
      </c>
      <c r="L165" s="26">
        <f t="shared" si="26"/>
        <v>17378.008287493791</v>
      </c>
      <c r="M165" s="24">
        <f t="shared" si="22"/>
        <v>2.2747759654172097</v>
      </c>
      <c r="N165" s="24">
        <f t="shared" si="23"/>
        <v>6.8401593682451471</v>
      </c>
      <c r="O165" s="24">
        <f t="shared" si="24"/>
        <v>4.3398012513397308</v>
      </c>
      <c r="P165" s="24">
        <f t="shared" si="27"/>
        <v>1.2554464409735384</v>
      </c>
      <c r="Q165" s="27">
        <f t="shared" si="28"/>
        <v>1.9759637971986412</v>
      </c>
    </row>
    <row r="166" spans="4:17" x14ac:dyDescent="0.25">
      <c r="D166" s="23">
        <f t="shared" si="31"/>
        <v>48000</v>
      </c>
      <c r="E166" s="24">
        <f t="shared" si="31"/>
        <v>4.6607988218690819</v>
      </c>
      <c r="F166" s="24">
        <f t="shared" si="31"/>
        <v>-2.9347540251105722</v>
      </c>
      <c r="G166" s="24">
        <f t="shared" si="31"/>
        <v>-1.726036919207407</v>
      </c>
      <c r="H166" s="24">
        <f t="shared" si="31"/>
        <v>2.5092468182557544</v>
      </c>
      <c r="I166" s="24">
        <f t="shared" si="31"/>
        <v>-2.9347540251105726</v>
      </c>
      <c r="J166" s="24">
        <f t="shared" si="31"/>
        <v>0.4255150844059204</v>
      </c>
      <c r="K166" s="25">
        <f t="shared" si="29"/>
        <v>213</v>
      </c>
      <c r="L166" s="26">
        <f t="shared" si="26"/>
        <v>18197.008586099837</v>
      </c>
      <c r="M166" s="24">
        <f t="shared" si="22"/>
        <v>2.3819828538084016</v>
      </c>
      <c r="N166" s="24">
        <f t="shared" si="23"/>
        <v>6.6998191013680231</v>
      </c>
      <c r="O166" s="24">
        <f t="shared" si="24"/>
        <v>4.6591879154726428</v>
      </c>
      <c r="P166" s="24">
        <f t="shared" si="27"/>
        <v>1.1991580435673499</v>
      </c>
      <c r="Q166" s="27">
        <f t="shared" si="28"/>
        <v>1.577528498106249</v>
      </c>
    </row>
    <row r="167" spans="4:17" x14ac:dyDescent="0.25">
      <c r="D167" s="23">
        <f t="shared" si="31"/>
        <v>48000</v>
      </c>
      <c r="E167" s="24">
        <f t="shared" si="31"/>
        <v>4.6607988218690819</v>
      </c>
      <c r="F167" s="24">
        <f t="shared" si="31"/>
        <v>-2.9347540251105722</v>
      </c>
      <c r="G167" s="24">
        <f t="shared" si="31"/>
        <v>-1.726036919207407</v>
      </c>
      <c r="H167" s="24">
        <f t="shared" si="31"/>
        <v>2.5092468182557544</v>
      </c>
      <c r="I167" s="24">
        <f t="shared" si="31"/>
        <v>-2.9347540251105726</v>
      </c>
      <c r="J167" s="24">
        <f t="shared" si="31"/>
        <v>0.4255150844059204</v>
      </c>
      <c r="K167" s="25">
        <f t="shared" si="29"/>
        <v>214</v>
      </c>
      <c r="L167" s="26">
        <f t="shared" si="26"/>
        <v>19054.607179632505</v>
      </c>
      <c r="M167" s="24">
        <f t="shared" si="22"/>
        <v>2.4942422471905337</v>
      </c>
      <c r="N167" s="24">
        <f t="shared" si="23"/>
        <v>6.5312870155594078</v>
      </c>
      <c r="O167" s="24">
        <f t="shared" si="24"/>
        <v>4.9662505066283886</v>
      </c>
      <c r="P167" s="24">
        <f t="shared" si="27"/>
        <v>1.1467931056816032</v>
      </c>
      <c r="Q167" s="27">
        <f t="shared" si="28"/>
        <v>1.1897014676054987</v>
      </c>
    </row>
    <row r="168" spans="4:17" x14ac:dyDescent="0.25">
      <c r="D168" s="23">
        <f t="shared" si="31"/>
        <v>48000</v>
      </c>
      <c r="E168" s="24">
        <f t="shared" si="31"/>
        <v>4.6607988218690819</v>
      </c>
      <c r="F168" s="24">
        <f t="shared" si="31"/>
        <v>-2.9347540251105722</v>
      </c>
      <c r="G168" s="24">
        <f t="shared" si="31"/>
        <v>-1.726036919207407</v>
      </c>
      <c r="H168" s="24">
        <f t="shared" si="31"/>
        <v>2.5092468182557544</v>
      </c>
      <c r="I168" s="24">
        <f t="shared" si="31"/>
        <v>-2.9347540251105726</v>
      </c>
      <c r="J168" s="24">
        <f t="shared" si="31"/>
        <v>0.4255150844059204</v>
      </c>
      <c r="K168" s="25">
        <f t="shared" si="29"/>
        <v>215</v>
      </c>
      <c r="L168" s="26">
        <f t="shared" si="26"/>
        <v>19952.623149688792</v>
      </c>
      <c r="M168" s="24">
        <f t="shared" si="22"/>
        <v>2.6117922627878314</v>
      </c>
      <c r="N168" s="24">
        <f t="shared" si="23"/>
        <v>6.3488091328743934</v>
      </c>
      <c r="O168" s="24">
        <f t="shared" si="24"/>
        <v>5.2498400529283717</v>
      </c>
      <c r="P168" s="24">
        <f t="shared" si="27"/>
        <v>1.0996971498491015</v>
      </c>
      <c r="Q168" s="27">
        <f t="shared" si="28"/>
        <v>0.82546198937392101</v>
      </c>
    </row>
    <row r="169" spans="4:17" x14ac:dyDescent="0.25">
      <c r="D169" s="23">
        <f t="shared" si="31"/>
        <v>48000</v>
      </c>
      <c r="E169" s="24">
        <f t="shared" si="31"/>
        <v>4.6607988218690819</v>
      </c>
      <c r="F169" s="24">
        <f t="shared" si="31"/>
        <v>-2.9347540251105722</v>
      </c>
      <c r="G169" s="24">
        <f t="shared" si="31"/>
        <v>-1.726036919207407</v>
      </c>
      <c r="H169" s="24">
        <f t="shared" si="31"/>
        <v>2.5092468182557544</v>
      </c>
      <c r="I169" s="24">
        <f t="shared" si="31"/>
        <v>-2.9347540251105726</v>
      </c>
      <c r="J169" s="24">
        <f t="shared" si="31"/>
        <v>0.4255150844059204</v>
      </c>
      <c r="K169" s="25">
        <f t="shared" si="29"/>
        <v>216</v>
      </c>
      <c r="L169" s="26">
        <f t="shared" si="26"/>
        <v>20892.961308540423</v>
      </c>
      <c r="M169" s="24">
        <f t="shared" si="22"/>
        <v>2.7348822399435995</v>
      </c>
      <c r="N169" s="24">
        <f t="shared" si="23"/>
        <v>6.1703402420948574</v>
      </c>
      <c r="O169" s="24">
        <f t="shared" si="24"/>
        <v>5.4969404866317113</v>
      </c>
      <c r="P169" s="24">
        <f t="shared" si="27"/>
        <v>1.059483112355232</v>
      </c>
      <c r="Q169" s="27">
        <f t="shared" si="28"/>
        <v>0.50188077318946878</v>
      </c>
    </row>
    <row r="170" spans="4:17" ht="14.4" thickBot="1" x14ac:dyDescent="0.3">
      <c r="D170" s="28">
        <f t="shared" si="31"/>
        <v>48000</v>
      </c>
      <c r="E170" s="29">
        <f t="shared" si="31"/>
        <v>4.6607988218690819</v>
      </c>
      <c r="F170" s="29">
        <f t="shared" si="31"/>
        <v>-2.9347540251105722</v>
      </c>
      <c r="G170" s="29">
        <f t="shared" si="31"/>
        <v>-1.726036919207407</v>
      </c>
      <c r="H170" s="29">
        <f t="shared" si="31"/>
        <v>2.5092468182557544</v>
      </c>
      <c r="I170" s="29">
        <f t="shared" si="31"/>
        <v>-2.9347540251105726</v>
      </c>
      <c r="J170" s="29">
        <f t="shared" si="31"/>
        <v>0.4255150844059204</v>
      </c>
      <c r="K170" s="30">
        <f t="shared" si="29"/>
        <v>217</v>
      </c>
      <c r="L170" s="31">
        <f t="shared" si="26"/>
        <v>21877.61623949555</v>
      </c>
      <c r="M170" s="29">
        <f t="shared" si="22"/>
        <v>2.8637732690023325</v>
      </c>
      <c r="N170" s="29">
        <f t="shared" si="23"/>
        <v>6.0166437252378371</v>
      </c>
      <c r="O170" s="29">
        <f t="shared" si="24"/>
        <v>5.6929721418072958</v>
      </c>
      <c r="P170" s="29">
        <f t="shared" si="27"/>
        <v>1.0280343319246559</v>
      </c>
      <c r="Q170" s="32">
        <f t="shared" si="28"/>
        <v>0.24015236938087192</v>
      </c>
    </row>
  </sheetData>
  <mergeCells count="9">
    <mergeCell ref="A35:B35"/>
    <mergeCell ref="A1:B1"/>
    <mergeCell ref="D1:J1"/>
    <mergeCell ref="K1:M1"/>
    <mergeCell ref="N1:P1"/>
    <mergeCell ref="A6:B6"/>
    <mergeCell ref="A12:B12"/>
    <mergeCell ref="A19:B19"/>
    <mergeCell ref="A25:B25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CD60-A93F-485A-8A81-4C75A882BA39}">
  <dimension ref="A1:U170"/>
  <sheetViews>
    <sheetView zoomScale="85" zoomScaleNormal="85" workbookViewId="0">
      <selection activeCell="B3" sqref="B3"/>
    </sheetView>
  </sheetViews>
  <sheetFormatPr defaultColWidth="8.77734375" defaultRowHeight="13.8" x14ac:dyDescent="0.25"/>
  <cols>
    <col min="1" max="1" width="18.6640625" style="2" customWidth="1"/>
    <col min="2" max="2" width="15.33203125" customWidth="1"/>
    <col min="3" max="3" width="71" customWidth="1"/>
    <col min="4" max="4" width="11" style="14" customWidth="1"/>
    <col min="5" max="5" width="20.44140625" customWidth="1"/>
    <col min="6" max="6" width="20.6640625" customWidth="1"/>
    <col min="7" max="7" width="16.44140625" customWidth="1"/>
    <col min="8" max="8" width="18.109375" customWidth="1"/>
    <col min="9" max="9" width="15" customWidth="1"/>
    <col min="10" max="10" width="11.44140625" customWidth="1"/>
    <col min="11" max="11" width="9.44140625" style="1" customWidth="1"/>
    <col min="12" max="12" width="10" style="16" bestFit="1" customWidth="1"/>
    <col min="14" max="14" width="15.6640625" customWidth="1"/>
    <col min="15" max="15" width="15.44140625" customWidth="1"/>
    <col min="16" max="16" width="14.109375" customWidth="1"/>
    <col min="17" max="17" width="14.33203125" style="19" customWidth="1"/>
  </cols>
  <sheetData>
    <row r="1" spans="1:21" s="2" customFormat="1" ht="14.4" thickBot="1" x14ac:dyDescent="0.3">
      <c r="A1" s="86" t="s">
        <v>30</v>
      </c>
      <c r="B1" s="87"/>
      <c r="D1" s="88" t="s">
        <v>43</v>
      </c>
      <c r="E1" s="89"/>
      <c r="F1" s="89"/>
      <c r="G1" s="89"/>
      <c r="H1" s="89"/>
      <c r="I1" s="89"/>
      <c r="J1" s="89"/>
      <c r="K1" s="90" t="s">
        <v>41</v>
      </c>
      <c r="L1" s="91"/>
      <c r="M1" s="92"/>
      <c r="N1" s="90" t="s">
        <v>40</v>
      </c>
      <c r="O1" s="91"/>
      <c r="P1" s="92"/>
      <c r="Q1" s="33" t="s">
        <v>42</v>
      </c>
    </row>
    <row r="2" spans="1:21" s="1" customFormat="1" ht="14.4" thickBot="1" x14ac:dyDescent="0.3">
      <c r="A2" s="4" t="s">
        <v>33</v>
      </c>
      <c r="B2" s="7">
        <v>48000</v>
      </c>
      <c r="D2" s="13" t="s">
        <v>0</v>
      </c>
      <c r="E2" s="12" t="s">
        <v>15</v>
      </c>
      <c r="F2" s="12" t="s">
        <v>19</v>
      </c>
      <c r="G2" s="12" t="s">
        <v>21</v>
      </c>
      <c r="H2" s="12" t="s">
        <v>22</v>
      </c>
      <c r="I2" s="12" t="s">
        <v>23</v>
      </c>
      <c r="J2" s="12" t="s">
        <v>20</v>
      </c>
      <c r="K2" s="12" t="s">
        <v>24</v>
      </c>
      <c r="L2" s="15" t="s">
        <v>37</v>
      </c>
      <c r="M2" s="12" t="s">
        <v>39</v>
      </c>
      <c r="N2" s="12" t="s">
        <v>25</v>
      </c>
      <c r="O2" s="12" t="s">
        <v>26</v>
      </c>
      <c r="P2" s="12" t="s">
        <v>27</v>
      </c>
      <c r="Q2" s="18" t="s">
        <v>38</v>
      </c>
      <c r="R2" s="60"/>
      <c r="S2" s="60"/>
      <c r="T2" s="60"/>
      <c r="U2" s="60"/>
    </row>
    <row r="3" spans="1:21" x14ac:dyDescent="0.25">
      <c r="A3" s="5" t="s">
        <v>36</v>
      </c>
      <c r="B3" s="8">
        <f>NasalEQ!N4</f>
        <v>7</v>
      </c>
      <c r="D3" s="20">
        <f>B2</f>
        <v>48000</v>
      </c>
      <c r="E3" s="11">
        <f>B32</f>
        <v>3.5907257475030123</v>
      </c>
      <c r="F3" s="11">
        <f>B33</f>
        <v>-2.8658413700513607</v>
      </c>
      <c r="G3" s="11">
        <f>B34</f>
        <v>-0.7201898088310551</v>
      </c>
      <c r="H3" s="11">
        <f>B39</f>
        <v>2.406945466771889</v>
      </c>
      <c r="I3" s="11">
        <f>B40</f>
        <v>-2.8658413700513607</v>
      </c>
      <c r="J3" s="11">
        <f>B41</f>
        <v>0.4635904719000683</v>
      </c>
      <c r="K3" s="10">
        <v>50</v>
      </c>
      <c r="L3" s="21">
        <f>10 ^ (K3/50)</f>
        <v>10</v>
      </c>
      <c r="M3" s="11">
        <f t="shared" ref="M3:M66" si="0" xml:space="preserve"> 2*PI()*L3/D3</f>
        <v>1.308996938995747E-3</v>
      </c>
      <c r="N3" s="11">
        <f t="shared" ref="N3:N66" si="1">E3+F3*COS(M3)+G3*COS(2*M3)</f>
        <v>4.6994919412866043E-3</v>
      </c>
      <c r="O3" s="11">
        <f t="shared" ref="O3:O66" si="2">H3+I3*COS(M3) + J3*COS(2*M3)</f>
        <v>4.6954351925382887E-3</v>
      </c>
      <c r="P3" s="11">
        <f>SQRT(N3/O3)</f>
        <v>1.0004318953116973</v>
      </c>
      <c r="Q3" s="22">
        <f>20*LOG(P3,10)</f>
        <v>3.7505851408194254E-3</v>
      </c>
    </row>
    <row r="4" spans="1:21" x14ac:dyDescent="0.25">
      <c r="A4" s="5" t="s">
        <v>34</v>
      </c>
      <c r="B4" s="8">
        <f>NasalEQ!P4</f>
        <v>2560</v>
      </c>
      <c r="D4" s="23">
        <f t="shared" ref="D4:J19" si="3">D3</f>
        <v>48000</v>
      </c>
      <c r="E4" s="24">
        <f t="shared" si="3"/>
        <v>3.5907257475030123</v>
      </c>
      <c r="F4" s="24">
        <f t="shared" si="3"/>
        <v>-2.8658413700513607</v>
      </c>
      <c r="G4" s="24">
        <f t="shared" si="3"/>
        <v>-0.7201898088310551</v>
      </c>
      <c r="H4" s="24">
        <f t="shared" si="3"/>
        <v>2.406945466771889</v>
      </c>
      <c r="I4" s="24">
        <f t="shared" si="3"/>
        <v>-2.8658413700513607</v>
      </c>
      <c r="J4" s="24">
        <f t="shared" si="3"/>
        <v>0.4635904719000683</v>
      </c>
      <c r="K4" s="25">
        <f>K3+1</f>
        <v>51</v>
      </c>
      <c r="L4" s="26">
        <f t="shared" ref="L4:L67" si="4">10 ^ (K4/50)</f>
        <v>10.471285480509</v>
      </c>
      <c r="M4" s="24">
        <f t="shared" si="0"/>
        <v>1.3706880641336891E-3</v>
      </c>
      <c r="N4" s="24">
        <f t="shared" si="1"/>
        <v>4.6999669341996064E-3</v>
      </c>
      <c r="O4" s="24">
        <f t="shared" si="2"/>
        <v>4.6955187978948709E-3</v>
      </c>
      <c r="P4" s="24">
        <f t="shared" ref="P4:P67" si="5">SQRT(N4/O4)</f>
        <v>1.000473545474744</v>
      </c>
      <c r="Q4" s="27">
        <f t="shared" ref="Q4:Q67" si="6">20*LOG(P4,10)</f>
        <v>4.1121901545386509E-3</v>
      </c>
    </row>
    <row r="5" spans="1:21" ht="14.4" thickBot="1" x14ac:dyDescent="0.3">
      <c r="A5" s="6" t="s">
        <v>35</v>
      </c>
      <c r="B5" s="9">
        <v>5</v>
      </c>
      <c r="D5" s="23">
        <f t="shared" si="3"/>
        <v>48000</v>
      </c>
      <c r="E5" s="24">
        <f t="shared" si="3"/>
        <v>3.5907257475030123</v>
      </c>
      <c r="F5" s="24">
        <f t="shared" si="3"/>
        <v>-2.8658413700513607</v>
      </c>
      <c r="G5" s="24">
        <f t="shared" si="3"/>
        <v>-0.7201898088310551</v>
      </c>
      <c r="H5" s="24">
        <f t="shared" si="3"/>
        <v>2.406945466771889</v>
      </c>
      <c r="I5" s="24">
        <f t="shared" si="3"/>
        <v>-2.8658413700513607</v>
      </c>
      <c r="J5" s="24">
        <f t="shared" si="3"/>
        <v>0.4635904719000683</v>
      </c>
      <c r="K5" s="25">
        <f t="shared" ref="K5:K68" si="7">K4+1</f>
        <v>52</v>
      </c>
      <c r="L5" s="26">
        <f t="shared" si="4"/>
        <v>10.964781961431854</v>
      </c>
      <c r="M5" s="24">
        <f t="shared" si="0"/>
        <v>1.435286602427008E-3</v>
      </c>
      <c r="N5" s="24">
        <f t="shared" si="1"/>
        <v>4.700487753534266E-3</v>
      </c>
      <c r="O5" s="24">
        <f t="shared" si="2"/>
        <v>4.6956104693573475E-3</v>
      </c>
      <c r="P5" s="24">
        <f t="shared" si="5"/>
        <v>1.0005192102676899</v>
      </c>
      <c r="Q5" s="27">
        <f t="shared" si="6"/>
        <v>4.5086327211631997E-3</v>
      </c>
    </row>
    <row r="6" spans="1:21" x14ac:dyDescent="0.25">
      <c r="A6" s="93"/>
      <c r="B6" s="93"/>
      <c r="D6" s="23">
        <f t="shared" si="3"/>
        <v>48000</v>
      </c>
      <c r="E6" s="24">
        <f t="shared" si="3"/>
        <v>3.5907257475030123</v>
      </c>
      <c r="F6" s="24">
        <f t="shared" si="3"/>
        <v>-2.8658413700513607</v>
      </c>
      <c r="G6" s="24">
        <f t="shared" si="3"/>
        <v>-0.7201898088310551</v>
      </c>
      <c r="H6" s="24">
        <f t="shared" si="3"/>
        <v>2.406945466771889</v>
      </c>
      <c r="I6" s="24">
        <f t="shared" si="3"/>
        <v>-2.8658413700513607</v>
      </c>
      <c r="J6" s="24">
        <f t="shared" si="3"/>
        <v>0.4635904719000683</v>
      </c>
      <c r="K6" s="25">
        <f t="shared" si="7"/>
        <v>53</v>
      </c>
      <c r="L6" s="26">
        <f t="shared" si="4"/>
        <v>11.481536214968834</v>
      </c>
      <c r="M6" s="24">
        <f t="shared" si="0"/>
        <v>1.5029295760363023E-3</v>
      </c>
      <c r="N6" s="24">
        <f t="shared" si="1"/>
        <v>4.7010588205336212E-3</v>
      </c>
      <c r="O6" s="24">
        <f t="shared" si="2"/>
        <v>4.695710985131607E-3</v>
      </c>
      <c r="P6" s="24">
        <f t="shared" si="5"/>
        <v>1.0005692762665983</v>
      </c>
      <c r="Q6" s="27">
        <f t="shared" si="6"/>
        <v>4.9432639172899842E-3</v>
      </c>
    </row>
    <row r="7" spans="1:21" x14ac:dyDescent="0.25">
      <c r="A7" s="2" t="s">
        <v>2</v>
      </c>
      <c r="B7">
        <f xml:space="preserve"> 10^(B3/40)</f>
        <v>1.4962356560944334</v>
      </c>
      <c r="D7" s="23">
        <f t="shared" si="3"/>
        <v>48000</v>
      </c>
      <c r="E7" s="24">
        <f t="shared" si="3"/>
        <v>3.5907257475030123</v>
      </c>
      <c r="F7" s="24">
        <f t="shared" si="3"/>
        <v>-2.8658413700513607</v>
      </c>
      <c r="G7" s="24">
        <f t="shared" si="3"/>
        <v>-0.7201898088310551</v>
      </c>
      <c r="H7" s="24">
        <f t="shared" si="3"/>
        <v>2.406945466771889</v>
      </c>
      <c r="I7" s="24">
        <f t="shared" si="3"/>
        <v>-2.8658413700513607</v>
      </c>
      <c r="J7" s="24">
        <f t="shared" si="3"/>
        <v>0.4635904719000683</v>
      </c>
      <c r="K7" s="25">
        <f t="shared" si="7"/>
        <v>54</v>
      </c>
      <c r="L7" s="26">
        <f t="shared" si="4"/>
        <v>12.022644346174133</v>
      </c>
      <c r="M7" s="24">
        <f t="shared" si="0"/>
        <v>1.5737604647776467E-3</v>
      </c>
      <c r="N7" s="24">
        <f t="shared" si="1"/>
        <v>4.7016849829925045E-3</v>
      </c>
      <c r="O7" s="24">
        <f t="shared" si="2"/>
        <v>4.6958211985035359E-3</v>
      </c>
      <c r="P7" s="24">
        <f t="shared" si="5"/>
        <v>1.0006241671926113</v>
      </c>
      <c r="Q7" s="27">
        <f t="shared" si="6"/>
        <v>5.4197561096441761E-3</v>
      </c>
    </row>
    <row r="8" spans="1:21" x14ac:dyDescent="0.25">
      <c r="A8" s="2" t="s">
        <v>1</v>
      </c>
      <c r="B8">
        <f>2*PI()*B4/B2</f>
        <v>0.33510321638291124</v>
      </c>
      <c r="D8" s="23">
        <f t="shared" si="3"/>
        <v>48000</v>
      </c>
      <c r="E8" s="24">
        <f t="shared" si="3"/>
        <v>3.5907257475030123</v>
      </c>
      <c r="F8" s="24">
        <f t="shared" si="3"/>
        <v>-2.8658413700513607</v>
      </c>
      <c r="G8" s="24">
        <f t="shared" si="3"/>
        <v>-0.7201898088310551</v>
      </c>
      <c r="H8" s="24">
        <f t="shared" si="3"/>
        <v>2.406945466771889</v>
      </c>
      <c r="I8" s="24">
        <f t="shared" si="3"/>
        <v>-2.8658413700513607</v>
      </c>
      <c r="J8" s="24">
        <f t="shared" si="3"/>
        <v>0.4635904719000683</v>
      </c>
      <c r="K8" s="25">
        <f t="shared" si="7"/>
        <v>55</v>
      </c>
      <c r="L8" s="26">
        <f t="shared" si="4"/>
        <v>12.58925411794168</v>
      </c>
      <c r="M8" s="24">
        <f t="shared" si="0"/>
        <v>1.6479295104625262E-3</v>
      </c>
      <c r="N8" s="24">
        <f t="shared" si="1"/>
        <v>4.7023715564105117E-3</v>
      </c>
      <c r="O8" s="24">
        <f t="shared" si="2"/>
        <v>4.695942045083501E-3</v>
      </c>
      <c r="P8" s="24">
        <f t="shared" si="5"/>
        <v>1.0006843474651033</v>
      </c>
      <c r="Q8" s="27">
        <f t="shared" si="6"/>
        <v>5.9421335457898435E-3</v>
      </c>
    </row>
    <row r="9" spans="1:21" x14ac:dyDescent="0.25">
      <c r="D9" s="23">
        <f t="shared" si="3"/>
        <v>48000</v>
      </c>
      <c r="E9" s="24">
        <f t="shared" si="3"/>
        <v>3.5907257475030123</v>
      </c>
      <c r="F9" s="24">
        <f t="shared" si="3"/>
        <v>-2.8658413700513607</v>
      </c>
      <c r="G9" s="24">
        <f t="shared" si="3"/>
        <v>-0.7201898088310551</v>
      </c>
      <c r="H9" s="24">
        <f t="shared" si="3"/>
        <v>2.406945466771889</v>
      </c>
      <c r="I9" s="24">
        <f t="shared" si="3"/>
        <v>-2.8658413700513607</v>
      </c>
      <c r="J9" s="24">
        <f t="shared" si="3"/>
        <v>0.4635904719000683</v>
      </c>
      <c r="K9" s="25">
        <f t="shared" si="7"/>
        <v>56</v>
      </c>
      <c r="L9" s="26">
        <f t="shared" si="4"/>
        <v>13.182567385564075</v>
      </c>
      <c r="M9" s="24">
        <f t="shared" si="0"/>
        <v>1.7255940355808545E-3</v>
      </c>
      <c r="N9" s="24">
        <f t="shared" si="1"/>
        <v>4.7031243691145752E-3</v>
      </c>
      <c r="O9" s="24">
        <f t="shared" si="2"/>
        <v>4.6960745507483859E-3</v>
      </c>
      <c r="P9" s="24">
        <f t="shared" si="5"/>
        <v>1.0007503260915658</v>
      </c>
      <c r="Q9" s="27">
        <f t="shared" si="6"/>
        <v>6.5148058150412969E-3</v>
      </c>
    </row>
    <row r="10" spans="1:21" x14ac:dyDescent="0.25">
      <c r="A10" s="2" t="s">
        <v>28</v>
      </c>
      <c r="B10">
        <f>SIN(B8)*SINH(LN(2)/2 * B5 * B8/SIN(B8))</f>
        <v>0.93312210147222419</v>
      </c>
      <c r="D10" s="23">
        <f t="shared" si="3"/>
        <v>48000</v>
      </c>
      <c r="E10" s="24">
        <f t="shared" si="3"/>
        <v>3.5907257475030123</v>
      </c>
      <c r="F10" s="24">
        <f t="shared" si="3"/>
        <v>-2.8658413700513607</v>
      </c>
      <c r="G10" s="24">
        <f t="shared" si="3"/>
        <v>-0.7201898088310551</v>
      </c>
      <c r="H10" s="24">
        <f t="shared" si="3"/>
        <v>2.406945466771889</v>
      </c>
      <c r="I10" s="24">
        <f t="shared" si="3"/>
        <v>-2.8658413700513607</v>
      </c>
      <c r="J10" s="24">
        <f t="shared" si="3"/>
        <v>0.4635904719000683</v>
      </c>
      <c r="K10" s="25">
        <f>K9+1</f>
        <v>57</v>
      </c>
      <c r="L10" s="26">
        <f t="shared" si="4"/>
        <v>13.803842646028851</v>
      </c>
      <c r="M10" s="24">
        <f t="shared" si="0"/>
        <v>1.8069187770030721E-3</v>
      </c>
      <c r="N10" s="24">
        <f t="shared" si="1"/>
        <v>4.7039498117358303E-3</v>
      </c>
      <c r="O10" s="24">
        <f t="shared" si="2"/>
        <v>4.6962198403507349E-3</v>
      </c>
      <c r="P10" s="24">
        <f t="shared" si="5"/>
        <v>1.0008226609254232</v>
      </c>
      <c r="Q10" s="27">
        <f t="shared" si="6"/>
        <v>7.1426044396448929E-3</v>
      </c>
    </row>
    <row r="11" spans="1:21" x14ac:dyDescent="0.25">
      <c r="D11" s="23">
        <f t="shared" si="3"/>
        <v>48000</v>
      </c>
      <c r="E11" s="24">
        <f t="shared" si="3"/>
        <v>3.5907257475030123</v>
      </c>
      <c r="F11" s="24">
        <f t="shared" si="3"/>
        <v>-2.8658413700513607</v>
      </c>
      <c r="G11" s="24">
        <f t="shared" si="3"/>
        <v>-0.7201898088310551</v>
      </c>
      <c r="H11" s="24">
        <f t="shared" si="3"/>
        <v>2.406945466771889</v>
      </c>
      <c r="I11" s="24">
        <f t="shared" si="3"/>
        <v>-2.8658413700513607</v>
      </c>
      <c r="J11" s="24">
        <f t="shared" si="3"/>
        <v>0.4635904719000683</v>
      </c>
      <c r="K11" s="25">
        <f t="shared" si="7"/>
        <v>58</v>
      </c>
      <c r="L11" s="26">
        <f t="shared" si="4"/>
        <v>14.454397707459275</v>
      </c>
      <c r="M11" s="24">
        <f t="shared" si="0"/>
        <v>1.8920762354091337E-3</v>
      </c>
      <c r="N11" s="24">
        <f t="shared" si="1"/>
        <v>4.7048548914592203E-3</v>
      </c>
      <c r="O11" s="24">
        <f t="shared" si="2"/>
        <v>4.6963791472685035E-3</v>
      </c>
      <c r="P11" s="24">
        <f t="shared" si="5"/>
        <v>1.0009019633256711</v>
      </c>
      <c r="Q11" s="27">
        <f t="shared" si="6"/>
        <v>7.8308228774881476E-3</v>
      </c>
    </row>
    <row r="12" spans="1:21" x14ac:dyDescent="0.25">
      <c r="A12" s="85" t="s">
        <v>32</v>
      </c>
      <c r="B12" s="85"/>
      <c r="D12" s="23">
        <f t="shared" si="3"/>
        <v>48000</v>
      </c>
      <c r="E12" s="24">
        <f t="shared" si="3"/>
        <v>3.5907257475030123</v>
      </c>
      <c r="F12" s="24">
        <f t="shared" si="3"/>
        <v>-2.8658413700513607</v>
      </c>
      <c r="G12" s="24">
        <f t="shared" si="3"/>
        <v>-0.7201898088310551</v>
      </c>
      <c r="H12" s="24">
        <f t="shared" si="3"/>
        <v>2.406945466771889</v>
      </c>
      <c r="I12" s="24">
        <f t="shared" si="3"/>
        <v>-2.8658413700513607</v>
      </c>
      <c r="J12" s="24">
        <f t="shared" si="3"/>
        <v>0.4635904719000683</v>
      </c>
      <c r="K12" s="25">
        <f t="shared" si="7"/>
        <v>59</v>
      </c>
      <c r="L12" s="26">
        <f t="shared" si="4"/>
        <v>15.135612484362087</v>
      </c>
      <c r="M12" s="24">
        <f t="shared" si="0"/>
        <v>1.9812470411855786E-3</v>
      </c>
      <c r="N12" s="24">
        <f t="shared" si="1"/>
        <v>4.7058472915036953E-3</v>
      </c>
      <c r="O12" s="24">
        <f t="shared" si="2"/>
        <v>4.6965538238725735E-3</v>
      </c>
      <c r="P12" s="24">
        <f t="shared" si="5"/>
        <v>1.000988903255476</v>
      </c>
      <c r="Q12" s="27">
        <f t="shared" si="6"/>
        <v>8.5852602431882689E-3</v>
      </c>
    </row>
    <row r="13" spans="1:21" x14ac:dyDescent="0.25">
      <c r="A13" s="2" t="s">
        <v>3</v>
      </c>
      <c r="B13">
        <f xml:space="preserve"> (1 + B10*B7)</f>
        <v>2.3961705597125098</v>
      </c>
      <c r="D13" s="23">
        <f t="shared" si="3"/>
        <v>48000</v>
      </c>
      <c r="E13" s="24">
        <f t="shared" si="3"/>
        <v>3.5907257475030123</v>
      </c>
      <c r="F13" s="24">
        <f t="shared" si="3"/>
        <v>-2.8658413700513607</v>
      </c>
      <c r="G13" s="24">
        <f t="shared" si="3"/>
        <v>-0.7201898088310551</v>
      </c>
      <c r="H13" s="24">
        <f t="shared" si="3"/>
        <v>2.406945466771889</v>
      </c>
      <c r="I13" s="24">
        <f t="shared" si="3"/>
        <v>-2.8658413700513607</v>
      </c>
      <c r="J13" s="24">
        <f t="shared" si="3"/>
        <v>0.4635904719000683</v>
      </c>
      <c r="K13" s="25">
        <f t="shared" si="7"/>
        <v>60</v>
      </c>
      <c r="L13" s="26">
        <f t="shared" si="4"/>
        <v>15.848931924611136</v>
      </c>
      <c r="M13" s="24">
        <f t="shared" si="0"/>
        <v>2.0746203375667954E-3</v>
      </c>
      <c r="N13" s="24">
        <f t="shared" si="1"/>
        <v>4.70693543635059E-3</v>
      </c>
      <c r="O13" s="24">
        <f t="shared" si="2"/>
        <v>4.6967453530128433E-3</v>
      </c>
      <c r="P13" s="24">
        <f t="shared" si="5"/>
        <v>1.0010842148600165</v>
      </c>
      <c r="Q13" s="27">
        <f t="shared" si="6"/>
        <v>9.4122690785808216E-3</v>
      </c>
    </row>
    <row r="14" spans="1:21" x14ac:dyDescent="0.25">
      <c r="A14" s="2" t="s">
        <v>4</v>
      </c>
      <c r="B14">
        <f>-2*COS(B8)</f>
        <v>-1.8887527404749622</v>
      </c>
      <c r="D14" s="23">
        <f t="shared" si="3"/>
        <v>48000</v>
      </c>
      <c r="E14" s="24">
        <f t="shared" si="3"/>
        <v>3.5907257475030123</v>
      </c>
      <c r="F14" s="24">
        <f t="shared" si="3"/>
        <v>-2.8658413700513607</v>
      </c>
      <c r="G14" s="24">
        <f t="shared" si="3"/>
        <v>-0.7201898088310551</v>
      </c>
      <c r="H14" s="24">
        <f t="shared" si="3"/>
        <v>2.406945466771889</v>
      </c>
      <c r="I14" s="24">
        <f t="shared" si="3"/>
        <v>-2.8658413700513607</v>
      </c>
      <c r="J14" s="24">
        <f t="shared" si="3"/>
        <v>0.4635904719000683</v>
      </c>
      <c r="K14" s="25">
        <f t="shared" si="7"/>
        <v>61</v>
      </c>
      <c r="L14" s="26">
        <f t="shared" si="4"/>
        <v>16.595869074375614</v>
      </c>
      <c r="M14" s="24">
        <f t="shared" si="0"/>
        <v>2.1723941818331863E-3</v>
      </c>
      <c r="N14" s="24">
        <f t="shared" si="1"/>
        <v>4.7081285632516456E-3</v>
      </c>
      <c r="O14" s="24">
        <f t="shared" si="2"/>
        <v>4.6969553606014958E-3</v>
      </c>
      <c r="P14" s="24">
        <f t="shared" si="5"/>
        <v>1.0011887025668913</v>
      </c>
      <c r="Q14" s="27">
        <f t="shared" si="6"/>
        <v>1.031880752633535E-2</v>
      </c>
    </row>
    <row r="15" spans="1:21" x14ac:dyDescent="0.25">
      <c r="A15" s="2" t="s">
        <v>5</v>
      </c>
      <c r="B15">
        <f>(1 -B10*B7)</f>
        <v>-0.39617055971250981</v>
      </c>
      <c r="D15" s="23">
        <f t="shared" si="3"/>
        <v>48000</v>
      </c>
      <c r="E15" s="24">
        <f t="shared" si="3"/>
        <v>3.5907257475030123</v>
      </c>
      <c r="F15" s="24">
        <f t="shared" si="3"/>
        <v>-2.8658413700513607</v>
      </c>
      <c r="G15" s="24">
        <f t="shared" si="3"/>
        <v>-0.7201898088310551</v>
      </c>
      <c r="H15" s="24">
        <f t="shared" si="3"/>
        <v>2.406945466771889</v>
      </c>
      <c r="I15" s="24">
        <f t="shared" si="3"/>
        <v>-2.8658413700513607</v>
      </c>
      <c r="J15" s="24">
        <f t="shared" si="3"/>
        <v>0.4635904719000683</v>
      </c>
      <c r="K15" s="25">
        <f t="shared" si="7"/>
        <v>62</v>
      </c>
      <c r="L15" s="26">
        <f t="shared" si="4"/>
        <v>17.378008287493756</v>
      </c>
      <c r="M15" s="24">
        <f t="shared" si="0"/>
        <v>2.2747759654172051E-3</v>
      </c>
      <c r="N15" s="24">
        <f t="shared" si="1"/>
        <v>4.7094368006467269E-3</v>
      </c>
      <c r="O15" s="24">
        <f t="shared" si="2"/>
        <v>4.697185629418954E-3</v>
      </c>
      <c r="P15" s="24">
        <f t="shared" si="5"/>
        <v>1.001303247756913</v>
      </c>
      <c r="Q15" s="27">
        <f t="shared" si="6"/>
        <v>1.1312496294996106E-2</v>
      </c>
    </row>
    <row r="16" spans="1:21" x14ac:dyDescent="0.25">
      <c r="A16" s="2" t="s">
        <v>6</v>
      </c>
      <c r="B16">
        <f xml:space="preserve"> 1 + B10/B7</f>
        <v>1.6236464808678046</v>
      </c>
      <c r="D16" s="23">
        <f t="shared" si="3"/>
        <v>48000</v>
      </c>
      <c r="E16" s="24">
        <f t="shared" si="3"/>
        <v>3.5907257475030123</v>
      </c>
      <c r="F16" s="24">
        <f t="shared" si="3"/>
        <v>-2.8658413700513607</v>
      </c>
      <c r="G16" s="24">
        <f t="shared" si="3"/>
        <v>-0.7201898088310551</v>
      </c>
      <c r="H16" s="24">
        <f t="shared" si="3"/>
        <v>2.406945466771889</v>
      </c>
      <c r="I16" s="24">
        <f t="shared" si="3"/>
        <v>-2.8658413700513607</v>
      </c>
      <c r="J16" s="24">
        <f t="shared" si="3"/>
        <v>0.4635904719000683</v>
      </c>
      <c r="K16" s="25">
        <f t="shared" si="7"/>
        <v>63</v>
      </c>
      <c r="L16" s="26">
        <f>10 ^ (K16/50)</f>
        <v>18.197008586099841</v>
      </c>
      <c r="M16" s="24">
        <f t="shared" si="0"/>
        <v>2.3819828538084024E-3</v>
      </c>
      <c r="N16" s="24">
        <f t="shared" si="1"/>
        <v>4.7108712541397146E-3</v>
      </c>
      <c r="O16" s="24">
        <f t="shared" si="2"/>
        <v>4.6974381142467769E-3</v>
      </c>
      <c r="P16" s="24">
        <f>SQRT(N16/O16)</f>
        <v>1.0014288160561753</v>
      </c>
      <c r="Q16" s="27">
        <f>20*LOG(P16,10)</f>
        <v>1.2401680825036532E-2</v>
      </c>
    </row>
    <row r="17" spans="1:17" x14ac:dyDescent="0.25">
      <c r="A17" s="2" t="s">
        <v>7</v>
      </c>
      <c r="B17">
        <f xml:space="preserve"> -2 * COS(B8)</f>
        <v>-1.8887527404749622</v>
      </c>
      <c r="D17" s="23">
        <f t="shared" si="3"/>
        <v>48000</v>
      </c>
      <c r="E17" s="24">
        <f t="shared" si="3"/>
        <v>3.5907257475030123</v>
      </c>
      <c r="F17" s="24">
        <f t="shared" si="3"/>
        <v>-2.8658413700513607</v>
      </c>
      <c r="G17" s="24">
        <f t="shared" si="3"/>
        <v>-0.7201898088310551</v>
      </c>
      <c r="H17" s="24">
        <f t="shared" si="3"/>
        <v>2.406945466771889</v>
      </c>
      <c r="I17" s="24">
        <f t="shared" si="3"/>
        <v>-2.8658413700513607</v>
      </c>
      <c r="J17" s="24">
        <f t="shared" si="3"/>
        <v>0.4635904719000683</v>
      </c>
      <c r="K17" s="25">
        <f t="shared" si="7"/>
        <v>64</v>
      </c>
      <c r="L17" s="26">
        <f>10 ^ (K17/50)</f>
        <v>19.054607179632477</v>
      </c>
      <c r="M17" s="24">
        <f t="shared" si="0"/>
        <v>2.49424224719053E-3</v>
      </c>
      <c r="N17" s="24">
        <f t="shared" si="1"/>
        <v>4.7124441007745377E-3</v>
      </c>
      <c r="O17" s="24">
        <f t="shared" si="2"/>
        <v>4.6977149584637168E-3</v>
      </c>
      <c r="P17" s="24">
        <f>SQRT(N17/O17)</f>
        <v>1.0015664653054004</v>
      </c>
      <c r="Q17" s="27">
        <f>20*LOG(P17,10)</f>
        <v>1.3595499103630945E-2</v>
      </c>
    </row>
    <row r="18" spans="1:17" x14ac:dyDescent="0.25">
      <c r="A18" s="2" t="s">
        <v>8</v>
      </c>
      <c r="B18">
        <f>(1 - B10/B7)</f>
        <v>0.37635351913219539</v>
      </c>
      <c r="D18" s="23">
        <f t="shared" si="3"/>
        <v>48000</v>
      </c>
      <c r="E18" s="24">
        <f t="shared" si="3"/>
        <v>3.5907257475030123</v>
      </c>
      <c r="F18" s="24">
        <f t="shared" si="3"/>
        <v>-2.8658413700513607</v>
      </c>
      <c r="G18" s="24">
        <f t="shared" si="3"/>
        <v>-0.7201898088310551</v>
      </c>
      <c r="H18" s="24">
        <f t="shared" si="3"/>
        <v>2.406945466771889</v>
      </c>
      <c r="I18" s="24">
        <f t="shared" si="3"/>
        <v>-2.8658413700513607</v>
      </c>
      <c r="J18" s="24">
        <f t="shared" si="3"/>
        <v>0.4635904719000683</v>
      </c>
      <c r="K18" s="25">
        <f t="shared" si="7"/>
        <v>65</v>
      </c>
      <c r="L18" s="26">
        <f>10 ^ (K18/50)</f>
        <v>19.952623149688804</v>
      </c>
      <c r="M18" s="24">
        <f t="shared" si="0"/>
        <v>2.6117922627878327E-3</v>
      </c>
      <c r="N18" s="24">
        <f t="shared" si="1"/>
        <v>4.7141686924021542E-3</v>
      </c>
      <c r="O18" s="24">
        <f t="shared" si="2"/>
        <v>4.698018512241664E-3</v>
      </c>
      <c r="P18" s="24">
        <f>SQRT(N18/O18)</f>
        <v>1.0017173542660363</v>
      </c>
      <c r="Q18" s="27">
        <f>20*LOG(P18,10)</f>
        <v>1.4903955598272112E-2</v>
      </c>
    </row>
    <row r="19" spans="1:17" x14ac:dyDescent="0.25">
      <c r="A19" s="85" t="s">
        <v>29</v>
      </c>
      <c r="B19" s="85"/>
      <c r="D19" s="23">
        <f t="shared" si="3"/>
        <v>48000</v>
      </c>
      <c r="E19" s="24">
        <f t="shared" si="3"/>
        <v>3.5907257475030123</v>
      </c>
      <c r="F19" s="24">
        <f t="shared" si="3"/>
        <v>-2.8658413700513607</v>
      </c>
      <c r="G19" s="24">
        <f t="shared" si="3"/>
        <v>-0.7201898088310551</v>
      </c>
      <c r="H19" s="24">
        <f t="shared" si="3"/>
        <v>2.406945466771889</v>
      </c>
      <c r="I19" s="24">
        <f t="shared" si="3"/>
        <v>-2.8658413700513607</v>
      </c>
      <c r="J19" s="24">
        <f t="shared" si="3"/>
        <v>0.4635904719000683</v>
      </c>
      <c r="K19" s="25">
        <f t="shared" si="7"/>
        <v>66</v>
      </c>
      <c r="L19" s="26">
        <f t="shared" si="4"/>
        <v>20.8929613085404</v>
      </c>
      <c r="M19" s="24">
        <f t="shared" si="0"/>
        <v>2.7348822399435964E-3</v>
      </c>
      <c r="N19" s="24">
        <f t="shared" si="1"/>
        <v>4.7160596690234424E-3</v>
      </c>
      <c r="O19" s="24">
        <f t="shared" si="2"/>
        <v>4.6983513524983533E-3</v>
      </c>
      <c r="P19" s="24">
        <f t="shared" si="5"/>
        <v>1.0018827521284166</v>
      </c>
      <c r="Q19" s="27">
        <f t="shared" si="6"/>
        <v>1.6338001821054701E-2</v>
      </c>
    </row>
    <row r="20" spans="1:17" x14ac:dyDescent="0.25">
      <c r="A20" s="2" t="s">
        <v>3</v>
      </c>
      <c r="B20">
        <f>B13/B16</f>
        <v>1.4757957399887982</v>
      </c>
      <c r="D20" s="23">
        <f t="shared" ref="D20:J35" si="8">D19</f>
        <v>48000</v>
      </c>
      <c r="E20" s="24">
        <f t="shared" si="8"/>
        <v>3.5907257475030123</v>
      </c>
      <c r="F20" s="24">
        <f t="shared" si="8"/>
        <v>-2.8658413700513607</v>
      </c>
      <c r="G20" s="24">
        <f t="shared" si="8"/>
        <v>-0.7201898088310551</v>
      </c>
      <c r="H20" s="24">
        <f t="shared" si="8"/>
        <v>2.406945466771889</v>
      </c>
      <c r="I20" s="24">
        <f t="shared" si="8"/>
        <v>-2.8658413700513607</v>
      </c>
      <c r="J20" s="24">
        <f t="shared" si="8"/>
        <v>0.4635904719000683</v>
      </c>
      <c r="K20" s="25">
        <f t="shared" si="7"/>
        <v>67</v>
      </c>
      <c r="L20" s="26">
        <f t="shared" si="4"/>
        <v>21.877616239495538</v>
      </c>
      <c r="M20" s="24">
        <f t="shared" si="0"/>
        <v>2.8637732690023304E-3</v>
      </c>
      <c r="N20" s="24">
        <f t="shared" si="1"/>
        <v>4.7181330830604606E-3</v>
      </c>
      <c r="O20" s="24">
        <f t="shared" si="2"/>
        <v>4.6987163047708669E-3</v>
      </c>
      <c r="P20" s="24">
        <f t="shared" si="5"/>
        <v>1.0020640488912942</v>
      </c>
      <c r="Q20" s="27">
        <f t="shared" si="6"/>
        <v>1.7909624059317883E-2</v>
      </c>
    </row>
    <row r="21" spans="1:17" x14ac:dyDescent="0.25">
      <c r="A21" s="2" t="s">
        <v>4</v>
      </c>
      <c r="B21">
        <f>B14/B16</f>
        <v>-1.1632783138023148</v>
      </c>
      <c r="D21" s="23">
        <f t="shared" si="8"/>
        <v>48000</v>
      </c>
      <c r="E21" s="24">
        <f t="shared" si="8"/>
        <v>3.5907257475030123</v>
      </c>
      <c r="F21" s="24">
        <f t="shared" si="8"/>
        <v>-2.8658413700513607</v>
      </c>
      <c r="G21" s="24">
        <f t="shared" si="8"/>
        <v>-0.7201898088310551</v>
      </c>
      <c r="H21" s="24">
        <f t="shared" si="8"/>
        <v>2.406945466771889</v>
      </c>
      <c r="I21" s="24">
        <f t="shared" si="8"/>
        <v>-2.8658413700513607</v>
      </c>
      <c r="J21" s="24">
        <f t="shared" si="8"/>
        <v>0.4635904719000683</v>
      </c>
      <c r="K21" s="25">
        <f t="shared" si="7"/>
        <v>68</v>
      </c>
      <c r="L21" s="26">
        <f t="shared" si="4"/>
        <v>22.908676527677738</v>
      </c>
      <c r="M21" s="24">
        <f t="shared" si="0"/>
        <v>2.9987387451173883E-3</v>
      </c>
      <c r="N21" s="24">
        <f t="shared" si="1"/>
        <v>4.7204065356263314E-3</v>
      </c>
      <c r="O21" s="24">
        <f t="shared" si="2"/>
        <v>4.6991164672075536E-3</v>
      </c>
      <c r="P21" s="24">
        <f t="shared" si="5"/>
        <v>1.0022627666881072</v>
      </c>
      <c r="Q21" s="27">
        <f t="shared" si="6"/>
        <v>1.9631938847980531E-2</v>
      </c>
    </row>
    <row r="22" spans="1:17" x14ac:dyDescent="0.25">
      <c r="A22" s="2" t="s">
        <v>5</v>
      </c>
      <c r="B22">
        <f>B15/B16</f>
        <v>-0.24400050403876405</v>
      </c>
      <c r="D22" s="23">
        <f t="shared" si="8"/>
        <v>48000</v>
      </c>
      <c r="E22" s="24">
        <f t="shared" si="8"/>
        <v>3.5907257475030123</v>
      </c>
      <c r="F22" s="24">
        <f t="shared" si="8"/>
        <v>-2.8658413700513607</v>
      </c>
      <c r="G22" s="24">
        <f t="shared" si="8"/>
        <v>-0.7201898088310551</v>
      </c>
      <c r="H22" s="24">
        <f t="shared" si="8"/>
        <v>2.406945466771889</v>
      </c>
      <c r="I22" s="24">
        <f t="shared" si="8"/>
        <v>-2.8658413700513607</v>
      </c>
      <c r="J22" s="24">
        <f t="shared" si="8"/>
        <v>0.4635904719000683</v>
      </c>
      <c r="K22" s="25">
        <f t="shared" si="7"/>
        <v>69</v>
      </c>
      <c r="L22" s="26">
        <f t="shared" si="4"/>
        <v>23.988329190194907</v>
      </c>
      <c r="M22" s="24">
        <f t="shared" si="0"/>
        <v>3.1400649481587461E-3</v>
      </c>
      <c r="N22" s="24">
        <f t="shared" si="1"/>
        <v>4.7228993259320617E-3</v>
      </c>
      <c r="O22" s="24">
        <f t="shared" si="2"/>
        <v>4.699555236867492E-3</v>
      </c>
      <c r="P22" s="24">
        <f t="shared" si="5"/>
        <v>1.0024805721400114</v>
      </c>
      <c r="Q22" s="27">
        <f t="shared" si="6"/>
        <v>2.1519296784142262E-2</v>
      </c>
    </row>
    <row r="23" spans="1:17" x14ac:dyDescent="0.25">
      <c r="A23" s="2" t="s">
        <v>7</v>
      </c>
      <c r="B23">
        <f>B17/B16</f>
        <v>-1.1632783138023148</v>
      </c>
      <c r="D23" s="23">
        <f t="shared" si="8"/>
        <v>48000</v>
      </c>
      <c r="E23" s="24">
        <f t="shared" si="8"/>
        <v>3.5907257475030123</v>
      </c>
      <c r="F23" s="24">
        <f t="shared" si="8"/>
        <v>-2.8658413700513607</v>
      </c>
      <c r="G23" s="24">
        <f t="shared" si="8"/>
        <v>-0.7201898088310551</v>
      </c>
      <c r="H23" s="24">
        <f t="shared" si="8"/>
        <v>2.406945466771889</v>
      </c>
      <c r="I23" s="24">
        <f t="shared" si="8"/>
        <v>-2.8658413700513607</v>
      </c>
      <c r="J23" s="24">
        <f t="shared" si="8"/>
        <v>0.4635904719000683</v>
      </c>
      <c r="K23" s="25">
        <f t="shared" si="7"/>
        <v>70</v>
      </c>
      <c r="L23" s="26">
        <f t="shared" si="4"/>
        <v>25.118864315095799</v>
      </c>
      <c r="M23" s="24">
        <f t="shared" si="0"/>
        <v>3.2880516499509903E-3</v>
      </c>
      <c r="N23" s="24">
        <f t="shared" si="1"/>
        <v>4.725632615112163E-3</v>
      </c>
      <c r="O23" s="24">
        <f t="shared" si="2"/>
        <v>4.7000363385601984E-3</v>
      </c>
      <c r="P23" s="24">
        <f t="shared" si="5"/>
        <v>1.0027192898221873</v>
      </c>
      <c r="Q23" s="27">
        <f t="shared" si="6"/>
        <v>2.35873953225103E-2</v>
      </c>
    </row>
    <row r="24" spans="1:17" x14ac:dyDescent="0.25">
      <c r="A24" s="2" t="s">
        <v>8</v>
      </c>
      <c r="B24">
        <f>B18/B16</f>
        <v>0.23179523595003415</v>
      </c>
      <c r="D24" s="23">
        <f t="shared" si="8"/>
        <v>48000</v>
      </c>
      <c r="E24" s="24">
        <f t="shared" si="8"/>
        <v>3.5907257475030123</v>
      </c>
      <c r="F24" s="24">
        <f t="shared" si="8"/>
        <v>-2.8658413700513607</v>
      </c>
      <c r="G24" s="24">
        <f t="shared" si="8"/>
        <v>-0.7201898088310551</v>
      </c>
      <c r="H24" s="24">
        <f t="shared" si="8"/>
        <v>2.406945466771889</v>
      </c>
      <c r="I24" s="24">
        <f t="shared" si="8"/>
        <v>-2.8658413700513607</v>
      </c>
      <c r="J24" s="24">
        <f t="shared" si="8"/>
        <v>0.4635904719000683</v>
      </c>
      <c r="K24" s="25">
        <f t="shared" si="7"/>
        <v>71</v>
      </c>
      <c r="L24" s="26">
        <f t="shared" si="4"/>
        <v>26.302679918953825</v>
      </c>
      <c r="M24" s="24">
        <f t="shared" si="0"/>
        <v>3.4430127501295462E-3</v>
      </c>
      <c r="N24" s="24">
        <f t="shared" si="1"/>
        <v>4.7286296058552946E-3</v>
      </c>
      <c r="O24" s="24">
        <f t="shared" si="2"/>
        <v>4.7005638564717178E-3</v>
      </c>
      <c r="P24" s="24">
        <f t="shared" si="5"/>
        <v>1.0029809169346264</v>
      </c>
      <c r="Q24" s="27">
        <f t="shared" si="6"/>
        <v>2.5853401209337608E-2</v>
      </c>
    </row>
    <row r="25" spans="1:17" x14ac:dyDescent="0.25">
      <c r="A25" s="85" t="s">
        <v>31</v>
      </c>
      <c r="B25" s="85"/>
      <c r="D25" s="23">
        <f t="shared" si="8"/>
        <v>48000</v>
      </c>
      <c r="E25" s="24">
        <f t="shared" si="8"/>
        <v>3.5907257475030123</v>
      </c>
      <c r="F25" s="24">
        <f t="shared" si="8"/>
        <v>-2.8658413700513607</v>
      </c>
      <c r="G25" s="24">
        <f t="shared" si="8"/>
        <v>-0.7201898088310551</v>
      </c>
      <c r="H25" s="24">
        <f t="shared" si="8"/>
        <v>2.406945466771889</v>
      </c>
      <c r="I25" s="24">
        <f t="shared" si="8"/>
        <v>-2.8658413700513607</v>
      </c>
      <c r="J25" s="24">
        <f t="shared" si="8"/>
        <v>0.4635904719000683</v>
      </c>
      <c r="K25" s="25">
        <f t="shared" si="7"/>
        <v>72</v>
      </c>
      <c r="L25" s="26">
        <f t="shared" si="4"/>
        <v>27.542287033381665</v>
      </c>
      <c r="M25" s="24">
        <f t="shared" si="0"/>
        <v>3.6052769419638859E-3</v>
      </c>
      <c r="N25" s="24">
        <f t="shared" si="1"/>
        <v>4.7319157393591604E-3</v>
      </c>
      <c r="O25" s="24">
        <f t="shared" si="2"/>
        <v>4.701142268833336E-3</v>
      </c>
      <c r="P25" s="24">
        <f t="shared" si="5"/>
        <v>1.0032676392757478</v>
      </c>
      <c r="Q25" s="27">
        <f t="shared" si="6"/>
        <v>2.8336083248902518E-2</v>
      </c>
    </row>
    <row r="26" spans="1:17" x14ac:dyDescent="0.25">
      <c r="A26" s="2" t="s">
        <v>9</v>
      </c>
      <c r="B26">
        <f>B20^2</f>
        <v>2.1779730661690846</v>
      </c>
      <c r="D26" s="23">
        <f t="shared" si="8"/>
        <v>48000</v>
      </c>
      <c r="E26" s="24">
        <f t="shared" si="8"/>
        <v>3.5907257475030123</v>
      </c>
      <c r="F26" s="24">
        <f t="shared" si="8"/>
        <v>-2.8658413700513607</v>
      </c>
      <c r="G26" s="24">
        <f t="shared" si="8"/>
        <v>-0.7201898088310551</v>
      </c>
      <c r="H26" s="24">
        <f t="shared" si="8"/>
        <v>2.406945466771889</v>
      </c>
      <c r="I26" s="24">
        <f t="shared" si="8"/>
        <v>-2.8658413700513607</v>
      </c>
      <c r="J26" s="24">
        <f t="shared" si="8"/>
        <v>0.4635904719000683</v>
      </c>
      <c r="K26" s="25">
        <f t="shared" si="7"/>
        <v>73</v>
      </c>
      <c r="L26" s="26">
        <f t="shared" si="4"/>
        <v>28.840315031266066</v>
      </c>
      <c r="M26" s="24">
        <f t="shared" si="0"/>
        <v>3.7751884095600314E-3</v>
      </c>
      <c r="N26" s="24">
        <f t="shared" si="1"/>
        <v>4.7355189112937568E-3</v>
      </c>
      <c r="O26" s="24">
        <f t="shared" si="2"/>
        <v>4.7017764859472178E-3</v>
      </c>
      <c r="P26" s="24">
        <f t="shared" si="5"/>
        <v>1.0035818486214374</v>
      </c>
      <c r="Q26" s="27">
        <f t="shared" si="6"/>
        <v>3.1055956103013746E-2</v>
      </c>
    </row>
    <row r="27" spans="1:17" x14ac:dyDescent="0.25">
      <c r="A27" s="2" t="s">
        <v>10</v>
      </c>
      <c r="B27">
        <f>B21^2</f>
        <v>1.3532164353627569</v>
      </c>
      <c r="D27" s="23">
        <f t="shared" si="8"/>
        <v>48000</v>
      </c>
      <c r="E27" s="24">
        <f t="shared" si="8"/>
        <v>3.5907257475030123</v>
      </c>
      <c r="F27" s="24">
        <f t="shared" si="8"/>
        <v>-2.8658413700513607</v>
      </c>
      <c r="G27" s="24">
        <f t="shared" si="8"/>
        <v>-0.7201898088310551</v>
      </c>
      <c r="H27" s="24">
        <f t="shared" si="8"/>
        <v>2.406945466771889</v>
      </c>
      <c r="I27" s="24">
        <f t="shared" si="8"/>
        <v>-2.8658413700513607</v>
      </c>
      <c r="J27" s="24">
        <f t="shared" si="8"/>
        <v>0.4635904719000683</v>
      </c>
      <c r="K27" s="25">
        <f t="shared" si="7"/>
        <v>74</v>
      </c>
      <c r="L27" s="26">
        <f t="shared" si="4"/>
        <v>30.199517204020164</v>
      </c>
      <c r="M27" s="24">
        <f t="shared" si="0"/>
        <v>3.9531075579211797E-3</v>
      </c>
      <c r="N27" s="24">
        <f t="shared" si="1"/>
        <v>4.7394697085891835E-3</v>
      </c>
      <c r="O27" s="24">
        <f t="shared" si="2"/>
        <v>4.7024718918692865E-3</v>
      </c>
      <c r="P27" s="24">
        <f t="shared" si="5"/>
        <v>1.003926161619209</v>
      </c>
      <c r="Q27" s="27">
        <f t="shared" si="6"/>
        <v>3.4035435849709264E-2</v>
      </c>
    </row>
    <row r="28" spans="1:17" x14ac:dyDescent="0.25">
      <c r="A28" s="2" t="s">
        <v>11</v>
      </c>
      <c r="B28">
        <f>B22^2</f>
        <v>5.9536245971170916E-2</v>
      </c>
      <c r="D28" s="23">
        <f t="shared" si="8"/>
        <v>48000</v>
      </c>
      <c r="E28" s="24">
        <f t="shared" si="8"/>
        <v>3.5907257475030123</v>
      </c>
      <c r="F28" s="24">
        <f t="shared" si="8"/>
        <v>-2.8658413700513607</v>
      </c>
      <c r="G28" s="24">
        <f t="shared" si="8"/>
        <v>-0.7201898088310551</v>
      </c>
      <c r="H28" s="24">
        <f t="shared" si="8"/>
        <v>2.406945466771889</v>
      </c>
      <c r="I28" s="24">
        <f t="shared" si="8"/>
        <v>-2.8658413700513607</v>
      </c>
      <c r="J28" s="24">
        <f t="shared" si="8"/>
        <v>0.4635904719000683</v>
      </c>
      <c r="K28" s="25">
        <f t="shared" si="7"/>
        <v>75</v>
      </c>
      <c r="L28" s="26">
        <f t="shared" si="4"/>
        <v>31.622776601683803</v>
      </c>
      <c r="M28" s="24">
        <f t="shared" si="0"/>
        <v>4.1394117774150438E-3</v>
      </c>
      <c r="N28" s="24">
        <f t="shared" si="1"/>
        <v>4.7438016690750651E-3</v>
      </c>
      <c r="O28" s="24">
        <f t="shared" si="2"/>
        <v>4.7032343901241003E-3</v>
      </c>
      <c r="P28" s="24">
        <f t="shared" si="5"/>
        <v>1.0043034403115585</v>
      </c>
      <c r="Q28" s="27">
        <f t="shared" si="6"/>
        <v>3.7299008022874253E-2</v>
      </c>
    </row>
    <row r="29" spans="1:17" x14ac:dyDescent="0.25">
      <c r="A29" s="2" t="s">
        <v>12</v>
      </c>
      <c r="B29">
        <f>B20*B21</f>
        <v>-1.7167611799308087</v>
      </c>
      <c r="D29" s="23">
        <f t="shared" si="8"/>
        <v>48000</v>
      </c>
      <c r="E29" s="24">
        <f t="shared" si="8"/>
        <v>3.5907257475030123</v>
      </c>
      <c r="F29" s="24">
        <f t="shared" si="8"/>
        <v>-2.8658413700513607</v>
      </c>
      <c r="G29" s="24">
        <f t="shared" si="8"/>
        <v>-0.7201898088310551</v>
      </c>
      <c r="H29" s="24">
        <f t="shared" si="8"/>
        <v>2.406945466771889</v>
      </c>
      <c r="I29" s="24">
        <f t="shared" si="8"/>
        <v>-2.8658413700513607</v>
      </c>
      <c r="J29" s="24">
        <f t="shared" si="8"/>
        <v>0.4635904719000683</v>
      </c>
      <c r="K29" s="25">
        <f t="shared" si="7"/>
        <v>76</v>
      </c>
      <c r="L29" s="26">
        <f t="shared" si="4"/>
        <v>33.113112148259127</v>
      </c>
      <c r="M29" s="24">
        <f t="shared" si="0"/>
        <v>4.3344962442694087E-3</v>
      </c>
      <c r="N29" s="24">
        <f t="shared" si="1"/>
        <v>4.7485515661624955E-3</v>
      </c>
      <c r="O29" s="24">
        <f t="shared" si="2"/>
        <v>4.7040704538270361E-3</v>
      </c>
      <c r="P29" s="24">
        <f t="shared" si="5"/>
        <v>1.0047168144079535</v>
      </c>
      <c r="Q29" s="27">
        <f t="shared" si="6"/>
        <v>4.087340885109611E-2</v>
      </c>
    </row>
    <row r="30" spans="1:17" x14ac:dyDescent="0.25">
      <c r="A30" s="2" t="s">
        <v>13</v>
      </c>
      <c r="B30">
        <f>B21*B22</f>
        <v>0.28384049490512836</v>
      </c>
      <c r="D30" s="23">
        <f t="shared" si="8"/>
        <v>48000</v>
      </c>
      <c r="E30" s="24">
        <f t="shared" si="8"/>
        <v>3.5907257475030123</v>
      </c>
      <c r="F30" s="24">
        <f t="shared" si="8"/>
        <v>-2.8658413700513607</v>
      </c>
      <c r="G30" s="24">
        <f t="shared" si="8"/>
        <v>-0.7201898088310551</v>
      </c>
      <c r="H30" s="24">
        <f t="shared" si="8"/>
        <v>2.406945466771889</v>
      </c>
      <c r="I30" s="24">
        <f t="shared" si="8"/>
        <v>-2.8658413700513607</v>
      </c>
      <c r="J30" s="24">
        <f t="shared" si="8"/>
        <v>0.4635904719000683</v>
      </c>
      <c r="K30" s="25">
        <f t="shared" si="7"/>
        <v>77</v>
      </c>
      <c r="L30" s="26">
        <f t="shared" si="4"/>
        <v>34.67368504525318</v>
      </c>
      <c r="M30" s="24">
        <f t="shared" si="0"/>
        <v>4.5387747587939025E-3</v>
      </c>
      <c r="N30" s="24">
        <f t="shared" si="1"/>
        <v>4.7537597209863502E-3</v>
      </c>
      <c r="O30" s="24">
        <f t="shared" si="2"/>
        <v>4.7049871806389421E-3</v>
      </c>
      <c r="P30" s="24">
        <f t="shared" si="5"/>
        <v>1.0051697054293858</v>
      </c>
      <c r="Q30" s="27">
        <f t="shared" si="6"/>
        <v>4.4787820394219462E-2</v>
      </c>
    </row>
    <row r="31" spans="1:17" x14ac:dyDescent="0.25">
      <c r="A31" s="2" t="s">
        <v>14</v>
      </c>
      <c r="B31">
        <f>B20*B22</f>
        <v>-0.36009490441552755</v>
      </c>
      <c r="D31" s="23">
        <f t="shared" si="8"/>
        <v>48000</v>
      </c>
      <c r="E31" s="24">
        <f t="shared" si="8"/>
        <v>3.5907257475030123</v>
      </c>
      <c r="F31" s="24">
        <f t="shared" si="8"/>
        <v>-2.8658413700513607</v>
      </c>
      <c r="G31" s="24">
        <f t="shared" si="8"/>
        <v>-0.7201898088310551</v>
      </c>
      <c r="H31" s="24">
        <f t="shared" si="8"/>
        <v>2.406945466771889</v>
      </c>
      <c r="I31" s="24">
        <f t="shared" si="8"/>
        <v>-2.8658413700513607</v>
      </c>
      <c r="J31" s="24">
        <f t="shared" si="8"/>
        <v>0.4635904719000683</v>
      </c>
      <c r="K31" s="25">
        <f t="shared" si="7"/>
        <v>78</v>
      </c>
      <c r="L31" s="26">
        <f t="shared" si="4"/>
        <v>36.307805477010156</v>
      </c>
      <c r="M31" s="24">
        <f t="shared" si="0"/>
        <v>4.7526806231059319E-3</v>
      </c>
      <c r="N31" s="24">
        <f t="shared" si="1"/>
        <v>4.7594703446640629E-3</v>
      </c>
      <c r="O31" s="24">
        <f t="shared" si="2"/>
        <v>4.7059923530317627E-3</v>
      </c>
      <c r="P31" s="24">
        <f t="shared" si="5"/>
        <v>1.0056658528520508</v>
      </c>
      <c r="Q31" s="27">
        <f t="shared" si="6"/>
        <v>4.9074080230020592E-2</v>
      </c>
    </row>
    <row r="32" spans="1:17" x14ac:dyDescent="0.25">
      <c r="A32" s="2" t="s">
        <v>15</v>
      </c>
      <c r="B32">
        <f>B26+B27+B28</f>
        <v>3.5907257475030123</v>
      </c>
      <c r="D32" s="23">
        <f t="shared" si="8"/>
        <v>48000</v>
      </c>
      <c r="E32" s="24">
        <f t="shared" si="8"/>
        <v>3.5907257475030123</v>
      </c>
      <c r="F32" s="24">
        <f t="shared" si="8"/>
        <v>-2.8658413700513607</v>
      </c>
      <c r="G32" s="24">
        <f t="shared" si="8"/>
        <v>-0.7201898088310551</v>
      </c>
      <c r="H32" s="24">
        <f t="shared" si="8"/>
        <v>2.406945466771889</v>
      </c>
      <c r="I32" s="24">
        <f t="shared" si="8"/>
        <v>-2.8658413700513607</v>
      </c>
      <c r="J32" s="24">
        <f t="shared" si="8"/>
        <v>0.4635904719000683</v>
      </c>
      <c r="K32" s="25">
        <f t="shared" si="7"/>
        <v>79</v>
      </c>
      <c r="L32" s="26">
        <f t="shared" si="4"/>
        <v>38.018939632056139</v>
      </c>
      <c r="M32" s="24">
        <f t="shared" si="0"/>
        <v>4.9766675602225582E-3</v>
      </c>
      <c r="N32" s="24">
        <f t="shared" si="1"/>
        <v>4.7657319135697707E-3</v>
      </c>
      <c r="O32" s="24">
        <f t="shared" si="2"/>
        <v>4.7070945043665713E-3</v>
      </c>
      <c r="P32" s="24">
        <f t="shared" si="5"/>
        <v>1.0062093423798508</v>
      </c>
      <c r="Q32" s="27">
        <f t="shared" si="6"/>
        <v>5.3766906289942726E-2</v>
      </c>
    </row>
    <row r="33" spans="1:17" x14ac:dyDescent="0.25">
      <c r="A33" s="2" t="s">
        <v>19</v>
      </c>
      <c r="B33">
        <f>2*(B29+B30)</f>
        <v>-2.8658413700513607</v>
      </c>
      <c r="D33" s="23">
        <f t="shared" si="8"/>
        <v>48000</v>
      </c>
      <c r="E33" s="24">
        <f t="shared" si="8"/>
        <v>3.5907257475030123</v>
      </c>
      <c r="F33" s="24">
        <f t="shared" si="8"/>
        <v>-2.8658413700513607</v>
      </c>
      <c r="G33" s="24">
        <f t="shared" si="8"/>
        <v>-0.7201898088310551</v>
      </c>
      <c r="H33" s="24">
        <f t="shared" si="8"/>
        <v>2.406945466771889</v>
      </c>
      <c r="I33" s="24">
        <f t="shared" si="8"/>
        <v>-2.8658413700513607</v>
      </c>
      <c r="J33" s="24">
        <f t="shared" si="8"/>
        <v>0.4635904719000683</v>
      </c>
      <c r="K33" s="25">
        <f t="shared" si="7"/>
        <v>80</v>
      </c>
      <c r="L33" s="26">
        <f t="shared" si="4"/>
        <v>39.810717055349755</v>
      </c>
      <c r="M33" s="24">
        <f t="shared" si="0"/>
        <v>5.2112106764678617E-3</v>
      </c>
      <c r="N33" s="24">
        <f t="shared" si="1"/>
        <v>4.7725975808028398E-3</v>
      </c>
      <c r="O33" s="24">
        <f t="shared" si="2"/>
        <v>4.7083029913439489E-3</v>
      </c>
      <c r="P33" s="24">
        <f t="shared" si="5"/>
        <v>1.006804636474981</v>
      </c>
      <c r="Q33" s="27">
        <f t="shared" si="6"/>
        <v>5.8904137345001634E-2</v>
      </c>
    </row>
    <row r="34" spans="1:17" x14ac:dyDescent="0.25">
      <c r="A34" s="2" t="s">
        <v>21</v>
      </c>
      <c r="B34">
        <f>B31*2</f>
        <v>-0.7201898088310551</v>
      </c>
      <c r="D34" s="23">
        <f t="shared" si="8"/>
        <v>48000</v>
      </c>
      <c r="E34" s="24">
        <f t="shared" si="8"/>
        <v>3.5907257475030123</v>
      </c>
      <c r="F34" s="24">
        <f t="shared" si="8"/>
        <v>-2.8658413700513607</v>
      </c>
      <c r="G34" s="24">
        <f t="shared" si="8"/>
        <v>-0.7201898088310551</v>
      </c>
      <c r="H34" s="24">
        <f t="shared" si="8"/>
        <v>2.406945466771889</v>
      </c>
      <c r="I34" s="24">
        <f t="shared" si="8"/>
        <v>-2.8658413700513607</v>
      </c>
      <c r="J34" s="24">
        <f t="shared" si="8"/>
        <v>0.4635904719000683</v>
      </c>
      <c r="K34" s="25">
        <f t="shared" si="7"/>
        <v>81</v>
      </c>
      <c r="L34" s="26">
        <f t="shared" si="4"/>
        <v>41.686938347033561</v>
      </c>
      <c r="M34" s="24">
        <f t="shared" si="0"/>
        <v>5.4568074692371363E-3</v>
      </c>
      <c r="N34" s="24">
        <f t="shared" si="1"/>
        <v>4.7801256273575232E-3</v>
      </c>
      <c r="O34" s="24">
        <f t="shared" si="2"/>
        <v>4.709628073454708E-3</v>
      </c>
      <c r="P34" s="24">
        <f t="shared" si="5"/>
        <v>1.0074566072749571</v>
      </c>
      <c r="Q34" s="27">
        <f t="shared" si="6"/>
        <v>6.4526989525838394E-2</v>
      </c>
    </row>
    <row r="35" spans="1:17" x14ac:dyDescent="0.25">
      <c r="A35" s="85" t="s">
        <v>31</v>
      </c>
      <c r="B35" s="85"/>
      <c r="D35" s="23">
        <f t="shared" si="8"/>
        <v>48000</v>
      </c>
      <c r="E35" s="24">
        <f t="shared" si="8"/>
        <v>3.5907257475030123</v>
      </c>
      <c r="F35" s="24">
        <f t="shared" si="8"/>
        <v>-2.8658413700513607</v>
      </c>
      <c r="G35" s="24">
        <f t="shared" si="8"/>
        <v>-0.7201898088310551</v>
      </c>
      <c r="H35" s="24">
        <f t="shared" si="8"/>
        <v>2.406945466771889</v>
      </c>
      <c r="I35" s="24">
        <f t="shared" si="8"/>
        <v>-2.8658413700513607</v>
      </c>
      <c r="J35" s="24">
        <f t="shared" si="8"/>
        <v>0.4635904719000683</v>
      </c>
      <c r="K35" s="25">
        <f t="shared" si="7"/>
        <v>82</v>
      </c>
      <c r="L35" s="26">
        <f t="shared" si="4"/>
        <v>43.651583224016612</v>
      </c>
      <c r="M35" s="24">
        <f t="shared" si="0"/>
        <v>5.7139788822555852E-3</v>
      </c>
      <c r="N35" s="24">
        <f t="shared" si="1"/>
        <v>4.7883799568035901E-3</v>
      </c>
      <c r="O35" s="24">
        <f t="shared" si="2"/>
        <v>4.7110810000894898E-3</v>
      </c>
      <c r="P35" s="24">
        <f t="shared" si="5"/>
        <v>1.0081705720197744</v>
      </c>
      <c r="Q35" s="27">
        <f t="shared" si="6"/>
        <v>7.0680329093805977E-2</v>
      </c>
    </row>
    <row r="36" spans="1:17" x14ac:dyDescent="0.25">
      <c r="A36" s="2" t="s">
        <v>16</v>
      </c>
      <c r="B36">
        <f>B23^2</f>
        <v>1.3532164353627569</v>
      </c>
      <c r="D36" s="23">
        <f t="shared" ref="D36:J51" si="9">D35</f>
        <v>48000</v>
      </c>
      <c r="E36" s="24">
        <f t="shared" si="9"/>
        <v>3.5907257475030123</v>
      </c>
      <c r="F36" s="24">
        <f t="shared" si="9"/>
        <v>-2.8658413700513607</v>
      </c>
      <c r="G36" s="24">
        <f t="shared" si="9"/>
        <v>-0.7201898088310551</v>
      </c>
      <c r="H36" s="24">
        <f t="shared" si="9"/>
        <v>2.406945466771889</v>
      </c>
      <c r="I36" s="24">
        <f t="shared" si="9"/>
        <v>-2.8658413700513607</v>
      </c>
      <c r="J36" s="24">
        <f t="shared" si="9"/>
        <v>0.4635904719000683</v>
      </c>
      <c r="K36" s="25">
        <f t="shared" si="7"/>
        <v>83</v>
      </c>
      <c r="L36" s="26">
        <f t="shared" si="4"/>
        <v>45.708818961487509</v>
      </c>
      <c r="M36" s="24">
        <f t="shared" si="0"/>
        <v>5.9832704105697923E-3</v>
      </c>
      <c r="N36" s="24">
        <f t="shared" si="1"/>
        <v>4.7974306376907805E-3</v>
      </c>
      <c r="O36" s="24">
        <f t="shared" si="2"/>
        <v>4.7126741060629085E-3</v>
      </c>
      <c r="P36" s="24">
        <f t="shared" si="5"/>
        <v>1.0089523311055362</v>
      </c>
      <c r="Q36" s="27">
        <f t="shared" si="6"/>
        <v>7.7412961470281733E-2</v>
      </c>
    </row>
    <row r="37" spans="1:17" x14ac:dyDescent="0.25">
      <c r="A37" s="2" t="s">
        <v>17</v>
      </c>
      <c r="B37">
        <f>B24^2</f>
        <v>5.3729031409132003E-2</v>
      </c>
      <c r="D37" s="23">
        <f t="shared" si="9"/>
        <v>48000</v>
      </c>
      <c r="E37" s="24">
        <f t="shared" si="9"/>
        <v>3.5907257475030123</v>
      </c>
      <c r="F37" s="24">
        <f t="shared" si="9"/>
        <v>-2.8658413700513607</v>
      </c>
      <c r="G37" s="24">
        <f t="shared" si="9"/>
        <v>-0.7201898088310551</v>
      </c>
      <c r="H37" s="24">
        <f t="shared" si="9"/>
        <v>2.406945466771889</v>
      </c>
      <c r="I37" s="24">
        <f t="shared" si="9"/>
        <v>-2.8658413700513607</v>
      </c>
      <c r="J37" s="24">
        <f t="shared" si="9"/>
        <v>0.4635904719000683</v>
      </c>
      <c r="K37" s="25">
        <f t="shared" si="7"/>
        <v>84</v>
      </c>
      <c r="L37" s="26">
        <f t="shared" si="4"/>
        <v>47.863009232263856</v>
      </c>
      <c r="M37" s="24">
        <f t="shared" si="0"/>
        <v>6.2652532576158567E-3</v>
      </c>
      <c r="N37" s="24">
        <f t="shared" si="1"/>
        <v>4.8073544982697447E-3</v>
      </c>
      <c r="O37" s="24">
        <f t="shared" si="2"/>
        <v>4.7144209163529904E-3</v>
      </c>
      <c r="P37" s="24">
        <f t="shared" si="5"/>
        <v>1.0098082088695326</v>
      </c>
      <c r="Q37" s="27">
        <f t="shared" si="6"/>
        <v>8.4777936265407611E-2</v>
      </c>
    </row>
    <row r="38" spans="1:17" x14ac:dyDescent="0.25">
      <c r="A38" s="2" t="s">
        <v>18</v>
      </c>
      <c r="B38">
        <f>B23*B24</f>
        <v>-0.26964237122336543</v>
      </c>
      <c r="D38" s="23">
        <f t="shared" si="9"/>
        <v>48000</v>
      </c>
      <c r="E38" s="24">
        <f t="shared" si="9"/>
        <v>3.5907257475030123</v>
      </c>
      <c r="F38" s="24">
        <f t="shared" si="9"/>
        <v>-2.8658413700513607</v>
      </c>
      <c r="G38" s="24">
        <f t="shared" si="9"/>
        <v>-0.7201898088310551</v>
      </c>
      <c r="H38" s="24">
        <f t="shared" si="9"/>
        <v>2.406945466771889</v>
      </c>
      <c r="I38" s="24">
        <f t="shared" si="9"/>
        <v>-2.8658413700513607</v>
      </c>
      <c r="J38" s="24">
        <f t="shared" si="9"/>
        <v>0.4635904719000683</v>
      </c>
      <c r="K38" s="25">
        <f t="shared" si="7"/>
        <v>85</v>
      </c>
      <c r="L38" s="26">
        <f t="shared" si="4"/>
        <v>50.118723362727238</v>
      </c>
      <c r="M38" s="24">
        <f t="shared" si="0"/>
        <v>6.5605255468184596E-3</v>
      </c>
      <c r="N38" s="24">
        <f t="shared" si="1"/>
        <v>4.8182357785754304E-3</v>
      </c>
      <c r="O38" s="24">
        <f t="shared" si="2"/>
        <v>4.7163362609491388E-3</v>
      </c>
      <c r="P38" s="24">
        <f t="shared" si="5"/>
        <v>1.0107450971947713</v>
      </c>
      <c r="Q38" s="27">
        <f t="shared" si="6"/>
        <v>9.2832867709175509E-2</v>
      </c>
    </row>
    <row r="39" spans="1:17" x14ac:dyDescent="0.25">
      <c r="A39" s="2" t="s">
        <v>22</v>
      </c>
      <c r="B39">
        <f>B36+B37+1</f>
        <v>2.406945466771889</v>
      </c>
      <c r="D39" s="23">
        <f t="shared" si="9"/>
        <v>48000</v>
      </c>
      <c r="E39" s="24">
        <f t="shared" si="9"/>
        <v>3.5907257475030123</v>
      </c>
      <c r="F39" s="24">
        <f t="shared" si="9"/>
        <v>-2.8658413700513607</v>
      </c>
      <c r="G39" s="24">
        <f t="shared" si="9"/>
        <v>-0.7201898088310551</v>
      </c>
      <c r="H39" s="24">
        <f t="shared" si="9"/>
        <v>2.406945466771889</v>
      </c>
      <c r="I39" s="24">
        <f t="shared" si="9"/>
        <v>-2.8658413700513607</v>
      </c>
      <c r="J39" s="24">
        <f t="shared" si="9"/>
        <v>0.4635904719000683</v>
      </c>
      <c r="K39" s="25">
        <f t="shared" si="7"/>
        <v>86</v>
      </c>
      <c r="L39" s="26">
        <f t="shared" si="4"/>
        <v>52.480746024977286</v>
      </c>
      <c r="M39" s="24">
        <f t="shared" si="0"/>
        <v>6.8697135902908487E-3</v>
      </c>
      <c r="N39" s="24">
        <f t="shared" si="1"/>
        <v>4.8301668454110436E-3</v>
      </c>
      <c r="O39" s="24">
        <f t="shared" si="2"/>
        <v>4.7184364007891721E-3</v>
      </c>
      <c r="P39" s="24">
        <f t="shared" si="5"/>
        <v>1.0117705019999741</v>
      </c>
      <c r="Q39" s="27">
        <f t="shared" si="6"/>
        <v>0.10164026948051734</v>
      </c>
    </row>
    <row r="40" spans="1:17" x14ac:dyDescent="0.25">
      <c r="A40" s="2" t="s">
        <v>23</v>
      </c>
      <c r="B40">
        <f>2*(B23+B38)</f>
        <v>-2.8658413700513607</v>
      </c>
      <c r="D40" s="23">
        <f t="shared" si="9"/>
        <v>48000</v>
      </c>
      <c r="E40" s="24">
        <f t="shared" si="9"/>
        <v>3.5907257475030123</v>
      </c>
      <c r="F40" s="24">
        <f t="shared" si="9"/>
        <v>-2.8658413700513607</v>
      </c>
      <c r="G40" s="24">
        <f t="shared" si="9"/>
        <v>-0.7201898088310551</v>
      </c>
      <c r="H40" s="24">
        <f t="shared" si="9"/>
        <v>2.406945466771889</v>
      </c>
      <c r="I40" s="24">
        <f t="shared" si="9"/>
        <v>-2.8658413700513607</v>
      </c>
      <c r="J40" s="24">
        <f t="shared" si="9"/>
        <v>0.4635904719000683</v>
      </c>
      <c r="K40" s="25">
        <f t="shared" si="7"/>
        <v>87</v>
      </c>
      <c r="L40" s="26">
        <f t="shared" si="4"/>
        <v>54.95408738576247</v>
      </c>
      <c r="M40" s="24">
        <f t="shared" si="0"/>
        <v>7.1934732173267865E-3</v>
      </c>
      <c r="N40" s="24">
        <f t="shared" si="1"/>
        <v>4.8432489762895159E-3</v>
      </c>
      <c r="O40" s="24">
        <f t="shared" si="2"/>
        <v>4.7207391658497522E-3</v>
      </c>
      <c r="P40" s="24">
        <f t="shared" si="5"/>
        <v>1.0128925926510943</v>
      </c>
      <c r="Q40" s="27">
        <f t="shared" si="6"/>
        <v>0.11126790242660881</v>
      </c>
    </row>
    <row r="41" spans="1:17" x14ac:dyDescent="0.25">
      <c r="A41" s="2" t="s">
        <v>20</v>
      </c>
      <c r="B41">
        <f>B24*2</f>
        <v>0.4635904719000683</v>
      </c>
      <c r="D41" s="23">
        <f t="shared" si="9"/>
        <v>48000</v>
      </c>
      <c r="E41" s="24">
        <f t="shared" si="9"/>
        <v>3.5907257475030123</v>
      </c>
      <c r="F41" s="24">
        <f t="shared" si="9"/>
        <v>-2.8658413700513607</v>
      </c>
      <c r="G41" s="24">
        <f t="shared" si="9"/>
        <v>-0.7201898088310551</v>
      </c>
      <c r="H41" s="24">
        <f t="shared" si="9"/>
        <v>2.406945466771889</v>
      </c>
      <c r="I41" s="24">
        <f t="shared" si="9"/>
        <v>-2.8658413700513607</v>
      </c>
      <c r="J41" s="24">
        <f t="shared" si="9"/>
        <v>0.4635904719000683</v>
      </c>
      <c r="K41" s="25">
        <f t="shared" si="7"/>
        <v>88</v>
      </c>
      <c r="L41" s="26">
        <f t="shared" si="4"/>
        <v>57.543993733715695</v>
      </c>
      <c r="M41" s="24">
        <f t="shared" si="0"/>
        <v>7.53249116550243E-3</v>
      </c>
      <c r="N41" s="24">
        <f t="shared" si="1"/>
        <v>4.857593218986489E-3</v>
      </c>
      <c r="O41" s="24">
        <f t="shared" si="2"/>
        <v>4.7232641065668157E-3</v>
      </c>
      <c r="P41" s="24">
        <f t="shared" si="5"/>
        <v>1.014120254292767</v>
      </c>
      <c r="Q41" s="27">
        <f t="shared" si="6"/>
        <v>0.12178913306641184</v>
      </c>
    </row>
    <row r="42" spans="1:17" x14ac:dyDescent="0.25">
      <c r="D42" s="23">
        <f t="shared" si="9"/>
        <v>48000</v>
      </c>
      <c r="E42" s="24">
        <f t="shared" si="9"/>
        <v>3.5907257475030123</v>
      </c>
      <c r="F42" s="24">
        <f t="shared" si="9"/>
        <v>-2.8658413700513607</v>
      </c>
      <c r="G42" s="24">
        <f t="shared" si="9"/>
        <v>-0.7201898088310551</v>
      </c>
      <c r="H42" s="24">
        <f t="shared" si="9"/>
        <v>2.406945466771889</v>
      </c>
      <c r="I42" s="24">
        <f t="shared" si="9"/>
        <v>-2.8658413700513607</v>
      </c>
      <c r="J42" s="24">
        <f t="shared" si="9"/>
        <v>0.4635904719000683</v>
      </c>
      <c r="K42" s="25">
        <f t="shared" si="7"/>
        <v>89</v>
      </c>
      <c r="L42" s="26">
        <f t="shared" si="4"/>
        <v>60.255958607435822</v>
      </c>
      <c r="M42" s="24">
        <f t="shared" si="0"/>
        <v>7.8874865373387941E-3</v>
      </c>
      <c r="N42" s="24">
        <f t="shared" si="1"/>
        <v>4.8733213339954284E-3</v>
      </c>
      <c r="O42" s="24">
        <f t="shared" si="2"/>
        <v>4.7260326598750346E-3</v>
      </c>
      <c r="P42" s="24">
        <f t="shared" si="5"/>
        <v>1.0154631430498171</v>
      </c>
      <c r="Q42" s="27">
        <f t="shared" si="6"/>
        <v>0.13328330005394695</v>
      </c>
    </row>
    <row r="43" spans="1:17" x14ac:dyDescent="0.25">
      <c r="D43" s="23">
        <f t="shared" si="9"/>
        <v>48000</v>
      </c>
      <c r="E43" s="24">
        <f t="shared" si="9"/>
        <v>3.5907257475030123</v>
      </c>
      <c r="F43" s="24">
        <f t="shared" si="9"/>
        <v>-2.8658413700513607</v>
      </c>
      <c r="G43" s="24">
        <f t="shared" si="9"/>
        <v>-0.7201898088310551</v>
      </c>
      <c r="H43" s="24">
        <f t="shared" si="9"/>
        <v>2.406945466771889</v>
      </c>
      <c r="I43" s="24">
        <f t="shared" si="9"/>
        <v>-2.8658413700513607</v>
      </c>
      <c r="J43" s="24">
        <f t="shared" si="9"/>
        <v>0.4635904719000683</v>
      </c>
      <c r="K43" s="25">
        <f t="shared" si="7"/>
        <v>90</v>
      </c>
      <c r="L43" s="26">
        <f t="shared" si="4"/>
        <v>63.095734448019364</v>
      </c>
      <c r="M43" s="24">
        <f t="shared" si="0"/>
        <v>8.2592123256145858E-3</v>
      </c>
      <c r="N43" s="24">
        <f t="shared" si="1"/>
        <v>4.8905668278728109E-3</v>
      </c>
      <c r="O43" s="24">
        <f t="shared" si="2"/>
        <v>4.7290683312750659E-3</v>
      </c>
      <c r="P43" s="24">
        <f t="shared" si="5"/>
        <v>1.0169317439894281</v>
      </c>
      <c r="Q43" s="27">
        <f t="shared" si="6"/>
        <v>0.14583608493384165</v>
      </c>
    </row>
    <row r="44" spans="1:17" x14ac:dyDescent="0.25">
      <c r="D44" s="23">
        <f t="shared" si="9"/>
        <v>48000</v>
      </c>
      <c r="E44" s="24">
        <f t="shared" si="9"/>
        <v>3.5907257475030123</v>
      </c>
      <c r="F44" s="24">
        <f t="shared" si="9"/>
        <v>-2.8658413700513607</v>
      </c>
      <c r="G44" s="24">
        <f t="shared" si="9"/>
        <v>-0.7201898088310551</v>
      </c>
      <c r="H44" s="24">
        <f t="shared" si="9"/>
        <v>2.406945466771889</v>
      </c>
      <c r="I44" s="24">
        <f t="shared" si="9"/>
        <v>-2.8658413700513607</v>
      </c>
      <c r="J44" s="24">
        <f t="shared" si="9"/>
        <v>0.4635904719000683</v>
      </c>
      <c r="K44" s="25">
        <f t="shared" si="7"/>
        <v>91</v>
      </c>
      <c r="L44" s="26">
        <f t="shared" si="4"/>
        <v>66.069344800759623</v>
      </c>
      <c r="M44" s="24">
        <f t="shared" si="0"/>
        <v>8.6484570105648927E-3</v>
      </c>
      <c r="N44" s="24">
        <f t="shared" si="1"/>
        <v>4.9094760862424813E-3</v>
      </c>
      <c r="O44" s="24">
        <f t="shared" si="2"/>
        <v>4.7323968944810724E-3</v>
      </c>
      <c r="P44" s="24">
        <f t="shared" si="5"/>
        <v>1.0185374316621003</v>
      </c>
      <c r="Q44" s="27">
        <f t="shared" si="6"/>
        <v>0.15953988254262746</v>
      </c>
    </row>
    <row r="45" spans="1:17" x14ac:dyDescent="0.25">
      <c r="D45" s="23">
        <f t="shared" si="9"/>
        <v>48000</v>
      </c>
      <c r="E45" s="24">
        <f t="shared" si="9"/>
        <v>3.5907257475030123</v>
      </c>
      <c r="F45" s="24">
        <f t="shared" si="9"/>
        <v>-2.8658413700513607</v>
      </c>
      <c r="G45" s="24">
        <f t="shared" si="9"/>
        <v>-0.7201898088310551</v>
      </c>
      <c r="H45" s="24">
        <f t="shared" si="9"/>
        <v>2.406945466771889</v>
      </c>
      <c r="I45" s="24">
        <f t="shared" si="9"/>
        <v>-2.8658413700513607</v>
      </c>
      <c r="J45" s="24">
        <f t="shared" si="9"/>
        <v>0.4635904719000683</v>
      </c>
      <c r="K45" s="25">
        <f t="shared" si="7"/>
        <v>92</v>
      </c>
      <c r="L45" s="26">
        <f t="shared" si="4"/>
        <v>69.183097091893657</v>
      </c>
      <c r="M45" s="24">
        <f t="shared" si="0"/>
        <v>9.0560462323534367E-3</v>
      </c>
      <c r="N45" s="24">
        <f t="shared" si="1"/>
        <v>4.9302096160590558E-3</v>
      </c>
      <c r="O45" s="24">
        <f t="shared" si="2"/>
        <v>4.736046610342548E-3</v>
      </c>
      <c r="P45" s="24">
        <f t="shared" si="5"/>
        <v>1.0202925329509327</v>
      </c>
      <c r="Q45" s="27">
        <f t="shared" si="6"/>
        <v>0.17449416527208342</v>
      </c>
    </row>
    <row r="46" spans="1:17" x14ac:dyDescent="0.25">
      <c r="D46" s="23">
        <f t="shared" si="9"/>
        <v>48000</v>
      </c>
      <c r="E46" s="24">
        <f t="shared" si="9"/>
        <v>3.5907257475030123</v>
      </c>
      <c r="F46" s="24">
        <f t="shared" si="9"/>
        <v>-2.8658413700513607</v>
      </c>
      <c r="G46" s="24">
        <f t="shared" si="9"/>
        <v>-0.7201898088310551</v>
      </c>
      <c r="H46" s="24">
        <f t="shared" si="9"/>
        <v>2.406945466771889</v>
      </c>
      <c r="I46" s="24">
        <f t="shared" si="9"/>
        <v>-2.8658413700513607</v>
      </c>
      <c r="J46" s="24">
        <f t="shared" si="9"/>
        <v>0.4635904719000683</v>
      </c>
      <c r="K46" s="25">
        <f t="shared" si="7"/>
        <v>93</v>
      </c>
      <c r="L46" s="26">
        <f t="shared" si="4"/>
        <v>72.443596007499067</v>
      </c>
      <c r="M46" s="24">
        <f t="shared" si="0"/>
        <v>9.4828445423660816E-3</v>
      </c>
      <c r="N46" s="24">
        <f t="shared" si="1"/>
        <v>4.9529434076681644E-3</v>
      </c>
      <c r="O46" s="24">
        <f t="shared" si="2"/>
        <v>4.7400484669072873E-3</v>
      </c>
      <c r="P46" s="24">
        <f t="shared" si="5"/>
        <v>1.0222103918538197</v>
      </c>
      <c r="Q46" s="27">
        <f t="shared" si="6"/>
        <v>0.19080583412238269</v>
      </c>
    </row>
    <row r="47" spans="1:17" x14ac:dyDescent="0.25">
      <c r="D47" s="23">
        <f t="shared" si="9"/>
        <v>48000</v>
      </c>
      <c r="E47" s="24">
        <f t="shared" si="9"/>
        <v>3.5907257475030123</v>
      </c>
      <c r="F47" s="24">
        <f t="shared" si="9"/>
        <v>-2.8658413700513607</v>
      </c>
      <c r="G47" s="24">
        <f t="shared" si="9"/>
        <v>-0.7201898088310551</v>
      </c>
      <c r="H47" s="24">
        <f t="shared" si="9"/>
        <v>2.406945466771889</v>
      </c>
      <c r="I47" s="24">
        <f t="shared" si="9"/>
        <v>-2.8658413700513607</v>
      </c>
      <c r="J47" s="24">
        <f t="shared" si="9"/>
        <v>0.4635904719000683</v>
      </c>
      <c r="K47" s="25">
        <f t="shared" si="7"/>
        <v>94</v>
      </c>
      <c r="L47" s="26">
        <f t="shared" si="4"/>
        <v>75.857757502918361</v>
      </c>
      <c r="M47" s="24">
        <f t="shared" si="0"/>
        <v>9.92975723704018E-3</v>
      </c>
      <c r="N47" s="24">
        <f t="shared" si="1"/>
        <v>4.9778704282041897E-3</v>
      </c>
      <c r="O47" s="24">
        <f t="shared" si="2"/>
        <v>4.7444364426665886E-3</v>
      </c>
      <c r="P47" s="24">
        <f t="shared" si="5"/>
        <v>1.0243054356980303</v>
      </c>
      <c r="Q47" s="27">
        <f t="shared" si="6"/>
        <v>0.20858954801268492</v>
      </c>
    </row>
    <row r="48" spans="1:17" x14ac:dyDescent="0.25">
      <c r="D48" s="23">
        <f t="shared" si="9"/>
        <v>48000</v>
      </c>
      <c r="E48" s="24">
        <f t="shared" si="9"/>
        <v>3.5907257475030123</v>
      </c>
      <c r="F48" s="24">
        <f t="shared" si="9"/>
        <v>-2.8658413700513607</v>
      </c>
      <c r="G48" s="24">
        <f t="shared" si="9"/>
        <v>-0.7201898088310551</v>
      </c>
      <c r="H48" s="24">
        <f t="shared" si="9"/>
        <v>2.406945466771889</v>
      </c>
      <c r="I48" s="24">
        <f t="shared" si="9"/>
        <v>-2.8658413700513607</v>
      </c>
      <c r="J48" s="24">
        <f t="shared" si="9"/>
        <v>0.4635904719000683</v>
      </c>
      <c r="K48" s="25">
        <f t="shared" si="7"/>
        <v>95</v>
      </c>
      <c r="L48" s="26">
        <f t="shared" si="4"/>
        <v>79.432823472428197</v>
      </c>
      <c r="M48" s="24">
        <f t="shared" si="0"/>
        <v>1.0397732278119805E-2</v>
      </c>
      <c r="N48" s="24">
        <f t="shared" si="1"/>
        <v>5.0052022589861522E-3</v>
      </c>
      <c r="O48" s="24">
        <f t="shared" si="2"/>
        <v>4.7492477952231216E-3</v>
      </c>
      <c r="P48" s="24">
        <f t="shared" si="5"/>
        <v>1.0265932421414852</v>
      </c>
      <c r="Q48" s="27">
        <f t="shared" si="6"/>
        <v>0.22796802120435833</v>
      </c>
    </row>
    <row r="49" spans="4:17" x14ac:dyDescent="0.25">
      <c r="D49" s="23">
        <f t="shared" si="9"/>
        <v>48000</v>
      </c>
      <c r="E49" s="24">
        <f t="shared" si="9"/>
        <v>3.5907257475030123</v>
      </c>
      <c r="F49" s="24">
        <f t="shared" si="9"/>
        <v>-2.8658413700513607</v>
      </c>
      <c r="G49" s="24">
        <f t="shared" si="9"/>
        <v>-0.7201898088310551</v>
      </c>
      <c r="H49" s="24">
        <f t="shared" si="9"/>
        <v>2.406945466771889</v>
      </c>
      <c r="I49" s="24">
        <f t="shared" si="9"/>
        <v>-2.8658413700513607</v>
      </c>
      <c r="J49" s="24">
        <f t="shared" si="9"/>
        <v>0.4635904719000683</v>
      </c>
      <c r="K49" s="25">
        <f t="shared" si="7"/>
        <v>96</v>
      </c>
      <c r="L49" s="26">
        <f t="shared" si="4"/>
        <v>83.176377110267126</v>
      </c>
      <c r="M49" s="24">
        <f t="shared" si="0"/>
        <v>1.0887762303409558E-2</v>
      </c>
      <c r="N49" s="24">
        <f t="shared" si="1"/>
        <v>5.035170890789642E-3</v>
      </c>
      <c r="O49" s="24">
        <f t="shared" si="2"/>
        <v>4.754523377844655E-3</v>
      </c>
      <c r="P49" s="24">
        <f t="shared" si="5"/>
        <v>1.0290906061454019</v>
      </c>
      <c r="Q49" s="27">
        <f t="shared" si="6"/>
        <v>0.24907227691342121</v>
      </c>
    </row>
    <row r="50" spans="4:17" x14ac:dyDescent="0.25">
      <c r="D50" s="23">
        <f t="shared" si="9"/>
        <v>48000</v>
      </c>
      <c r="E50" s="24">
        <f t="shared" si="9"/>
        <v>3.5907257475030123</v>
      </c>
      <c r="F50" s="24">
        <f t="shared" si="9"/>
        <v>-2.8658413700513607</v>
      </c>
      <c r="G50" s="24">
        <f t="shared" si="9"/>
        <v>-0.7201898088310551</v>
      </c>
      <c r="H50" s="24">
        <f t="shared" si="9"/>
        <v>2.406945466771889</v>
      </c>
      <c r="I50" s="24">
        <f t="shared" si="9"/>
        <v>-2.8658413700513607</v>
      </c>
      <c r="J50" s="24">
        <f t="shared" si="9"/>
        <v>0.4635904719000683</v>
      </c>
      <c r="K50" s="25">
        <f t="shared" si="7"/>
        <v>97</v>
      </c>
      <c r="L50" s="26">
        <f t="shared" si="4"/>
        <v>87.096358995608071</v>
      </c>
      <c r="M50" s="24">
        <f t="shared" si="0"/>
        <v>1.1400886732292568E-2</v>
      </c>
      <c r="N50" s="24">
        <f t="shared" si="1"/>
        <v>5.0680306921955243E-3</v>
      </c>
      <c r="O50" s="24">
        <f t="shared" si="2"/>
        <v>4.7603079865876641E-3</v>
      </c>
      <c r="P50" s="24">
        <f t="shared" si="5"/>
        <v>1.0318156059100714</v>
      </c>
      <c r="Q50" s="27">
        <f t="shared" si="6"/>
        <v>0.27204184328648595</v>
      </c>
    </row>
    <row r="51" spans="4:17" x14ac:dyDescent="0.25">
      <c r="D51" s="23">
        <f t="shared" si="9"/>
        <v>48000</v>
      </c>
      <c r="E51" s="24">
        <f t="shared" si="9"/>
        <v>3.5907257475030123</v>
      </c>
      <c r="F51" s="24">
        <f t="shared" si="9"/>
        <v>-2.8658413700513607</v>
      </c>
      <c r="G51" s="24">
        <f t="shared" si="9"/>
        <v>-0.7201898088310551</v>
      </c>
      <c r="H51" s="24">
        <f t="shared" si="9"/>
        <v>2.406945466771889</v>
      </c>
      <c r="I51" s="24">
        <f t="shared" si="9"/>
        <v>-2.8658413700513607</v>
      </c>
      <c r="J51" s="24">
        <f t="shared" si="9"/>
        <v>0.4635904719000683</v>
      </c>
      <c r="K51" s="25">
        <f t="shared" si="7"/>
        <v>98</v>
      </c>
      <c r="L51" s="26">
        <f t="shared" si="4"/>
        <v>91.201083935590972</v>
      </c>
      <c r="M51" s="24">
        <f t="shared" si="0"/>
        <v>1.1938193970478279E-2</v>
      </c>
      <c r="N51" s="24">
        <f t="shared" si="1"/>
        <v>5.1040605677064033E-3</v>
      </c>
      <c r="O51" s="24">
        <f t="shared" si="2"/>
        <v>4.7666507409669934E-3</v>
      </c>
      <c r="P51" s="24">
        <f t="shared" si="5"/>
        <v>1.0347876665457989</v>
      </c>
      <c r="Q51" s="27">
        <f t="shared" si="6"/>
        <v>0.29702487589933674</v>
      </c>
    </row>
    <row r="52" spans="4:17" x14ac:dyDescent="0.25">
      <c r="D52" s="23">
        <f t="shared" ref="D52:J67" si="10">D51</f>
        <v>48000</v>
      </c>
      <c r="E52" s="24">
        <f t="shared" si="10"/>
        <v>3.5907257475030123</v>
      </c>
      <c r="F52" s="24">
        <f t="shared" si="10"/>
        <v>-2.8658413700513607</v>
      </c>
      <c r="G52" s="24">
        <f t="shared" si="10"/>
        <v>-0.7201898088310551</v>
      </c>
      <c r="H52" s="24">
        <f t="shared" si="10"/>
        <v>2.406945466771889</v>
      </c>
      <c r="I52" s="24">
        <f t="shared" si="10"/>
        <v>-2.8658413700513607</v>
      </c>
      <c r="J52" s="24">
        <f t="shared" si="10"/>
        <v>0.4635904719000683</v>
      </c>
      <c r="K52" s="25">
        <f t="shared" si="7"/>
        <v>99</v>
      </c>
      <c r="L52" s="26">
        <f t="shared" si="4"/>
        <v>95.499258602143655</v>
      </c>
      <c r="M52" s="24">
        <f t="shared" si="0"/>
        <v>1.2500823718656932E-2</v>
      </c>
      <c r="N52" s="24">
        <f t="shared" si="1"/>
        <v>5.1435663238946772E-3</v>
      </c>
      <c r="O52" s="24">
        <f t="shared" si="2"/>
        <v>4.7736055013994916E-3</v>
      </c>
      <c r="P52" s="24">
        <f t="shared" si="5"/>
        <v>1.0380276200065097</v>
      </c>
      <c r="Q52" s="27">
        <f t="shared" si="6"/>
        <v>0.32417818887750077</v>
      </c>
    </row>
    <row r="53" spans="4:17" x14ac:dyDescent="0.25">
      <c r="D53" s="23">
        <f t="shared" si="10"/>
        <v>48000</v>
      </c>
      <c r="E53" s="24">
        <f t="shared" si="10"/>
        <v>3.5907257475030123</v>
      </c>
      <c r="F53" s="24">
        <f t="shared" si="10"/>
        <v>-2.8658413700513607</v>
      </c>
      <c r="G53" s="24">
        <f t="shared" si="10"/>
        <v>-0.7201898088310551</v>
      </c>
      <c r="H53" s="24">
        <f t="shared" si="10"/>
        <v>2.406945466771889</v>
      </c>
      <c r="I53" s="24">
        <f t="shared" si="10"/>
        <v>-2.8658413700513607</v>
      </c>
      <c r="J53" s="24">
        <f t="shared" si="10"/>
        <v>0.4635904719000683</v>
      </c>
      <c r="K53" s="25">
        <f t="shared" si="7"/>
        <v>100</v>
      </c>
      <c r="L53" s="26">
        <f t="shared" si="4"/>
        <v>100</v>
      </c>
      <c r="M53" s="24">
        <f t="shared" si="0"/>
        <v>1.3089969389957472E-2</v>
      </c>
      <c r="N53" s="24">
        <f t="shared" si="1"/>
        <v>5.1868832636245976E-3</v>
      </c>
      <c r="O53" s="24">
        <f t="shared" si="2"/>
        <v>4.7812313269902651E-3</v>
      </c>
      <c r="P53" s="24">
        <f t="shared" si="5"/>
        <v>1.0415577595423258</v>
      </c>
      <c r="Q53" s="27">
        <f t="shared" si="6"/>
        <v>0.35366717468081149</v>
      </c>
    </row>
    <row r="54" spans="4:17" x14ac:dyDescent="0.25">
      <c r="D54" s="23">
        <f t="shared" si="10"/>
        <v>48000</v>
      </c>
      <c r="E54" s="24">
        <f t="shared" si="10"/>
        <v>3.5907257475030123</v>
      </c>
      <c r="F54" s="24">
        <f t="shared" si="10"/>
        <v>-2.8658413700513607</v>
      </c>
      <c r="G54" s="24">
        <f t="shared" si="10"/>
        <v>-0.7201898088310551</v>
      </c>
      <c r="H54" s="24">
        <f t="shared" si="10"/>
        <v>2.406945466771889</v>
      </c>
      <c r="I54" s="24">
        <f t="shared" si="10"/>
        <v>-2.8658413700513607</v>
      </c>
      <c r="J54" s="24">
        <f t="shared" si="10"/>
        <v>0.4635904719000683</v>
      </c>
      <c r="K54" s="25">
        <f t="shared" si="7"/>
        <v>101</v>
      </c>
      <c r="L54" s="26">
        <f t="shared" si="4"/>
        <v>104.71285480508998</v>
      </c>
      <c r="M54" s="24">
        <f t="shared" si="0"/>
        <v>1.3706880641336889E-2</v>
      </c>
      <c r="N54" s="24">
        <f t="shared" si="1"/>
        <v>5.234379030309988E-3</v>
      </c>
      <c r="O54" s="24">
        <f t="shared" si="2"/>
        <v>4.7895929775640389E-3</v>
      </c>
      <c r="P54" s="24">
        <f t="shared" si="5"/>
        <v>1.0454018866338763</v>
      </c>
      <c r="Q54" s="27">
        <f t="shared" si="6"/>
        <v>0.38566559064964423</v>
      </c>
    </row>
    <row r="55" spans="4:17" x14ac:dyDescent="0.25">
      <c r="D55" s="23">
        <f t="shared" si="10"/>
        <v>48000</v>
      </c>
      <c r="E55" s="24">
        <f t="shared" si="10"/>
        <v>3.5907257475030123</v>
      </c>
      <c r="F55" s="24">
        <f t="shared" si="10"/>
        <v>-2.8658413700513607</v>
      </c>
      <c r="G55" s="24">
        <f t="shared" si="10"/>
        <v>-0.7201898088310551</v>
      </c>
      <c r="H55" s="24">
        <f t="shared" si="10"/>
        <v>2.406945466771889</v>
      </c>
      <c r="I55" s="24">
        <f t="shared" si="10"/>
        <v>-2.8658413700513607</v>
      </c>
      <c r="J55" s="24">
        <f t="shared" si="10"/>
        <v>0.4635904719000683</v>
      </c>
      <c r="K55" s="25">
        <f t="shared" si="7"/>
        <v>102</v>
      </c>
      <c r="L55" s="26">
        <f t="shared" si="4"/>
        <v>109.64781961431861</v>
      </c>
      <c r="M55" s="24">
        <f t="shared" si="0"/>
        <v>1.435286602427009E-2</v>
      </c>
      <c r="N55" s="24">
        <f t="shared" si="1"/>
        <v>5.2864567262802531E-3</v>
      </c>
      <c r="O55" s="24">
        <f t="shared" si="2"/>
        <v>4.7987614642284182E-3</v>
      </c>
      <c r="P55" s="24">
        <f t="shared" si="5"/>
        <v>1.0495853480564277</v>
      </c>
      <c r="Q55" s="27">
        <f t="shared" si="6"/>
        <v>0.42035518867558175</v>
      </c>
    </row>
    <row r="56" spans="4:17" x14ac:dyDescent="0.25">
      <c r="D56" s="23">
        <f t="shared" si="10"/>
        <v>48000</v>
      </c>
      <c r="E56" s="24">
        <f t="shared" si="10"/>
        <v>3.5907257475030123</v>
      </c>
      <c r="F56" s="24">
        <f t="shared" si="10"/>
        <v>-2.8658413700513607</v>
      </c>
      <c r="G56" s="24">
        <f t="shared" si="10"/>
        <v>-0.7201898088310551</v>
      </c>
      <c r="H56" s="24">
        <f t="shared" si="10"/>
        <v>2.406945466771889</v>
      </c>
      <c r="I56" s="24">
        <f t="shared" si="10"/>
        <v>-2.8658413700513607</v>
      </c>
      <c r="J56" s="24">
        <f t="shared" si="10"/>
        <v>0.4635904719000683</v>
      </c>
      <c r="K56" s="25">
        <f t="shared" si="7"/>
        <v>103</v>
      </c>
      <c r="L56" s="26">
        <f t="shared" si="4"/>
        <v>114.81536214968835</v>
      </c>
      <c r="M56" s="24">
        <f t="shared" si="0"/>
        <v>1.5029295760363022E-2</v>
      </c>
      <c r="N56" s="24">
        <f t="shared" si="1"/>
        <v>5.3435583316361335E-3</v>
      </c>
      <c r="O56" s="24">
        <f t="shared" si="2"/>
        <v>4.8088146531677922E-3</v>
      </c>
      <c r="P56" s="24">
        <f t="shared" si="5"/>
        <v>1.0541350603931772</v>
      </c>
      <c r="Q56" s="27">
        <f t="shared" si="6"/>
        <v>0.45792516298955976</v>
      </c>
    </row>
    <row r="57" spans="4:17" x14ac:dyDescent="0.25">
      <c r="D57" s="23">
        <f t="shared" si="10"/>
        <v>48000</v>
      </c>
      <c r="E57" s="24">
        <f t="shared" si="10"/>
        <v>3.5907257475030123</v>
      </c>
      <c r="F57" s="24">
        <f t="shared" si="10"/>
        <v>-2.8658413700513607</v>
      </c>
      <c r="G57" s="24">
        <f t="shared" si="10"/>
        <v>-0.7201898088310551</v>
      </c>
      <c r="H57" s="24">
        <f t="shared" si="10"/>
        <v>2.406945466771889</v>
      </c>
      <c r="I57" s="24">
        <f t="shared" si="10"/>
        <v>-2.8658413700513607</v>
      </c>
      <c r="J57" s="24">
        <f t="shared" si="10"/>
        <v>0.4635904719000683</v>
      </c>
      <c r="K57" s="25">
        <f t="shared" si="7"/>
        <v>104</v>
      </c>
      <c r="L57" s="26">
        <f t="shared" si="4"/>
        <v>120.22644346174135</v>
      </c>
      <c r="M57" s="24">
        <f t="shared" si="0"/>
        <v>1.573760464777647E-2</v>
      </c>
      <c r="N57" s="24">
        <f t="shared" si="1"/>
        <v>5.4061684525145148E-3</v>
      </c>
      <c r="O57" s="24">
        <f t="shared" si="2"/>
        <v>4.8198379278279746E-3</v>
      </c>
      <c r="P57" s="24">
        <f t="shared" si="5"/>
        <v>1.0590795189812798</v>
      </c>
      <c r="Q57" s="27">
        <f t="shared" si="6"/>
        <v>0.49857139021880958</v>
      </c>
    </row>
    <row r="58" spans="4:17" x14ac:dyDescent="0.25">
      <c r="D58" s="23">
        <f t="shared" si="10"/>
        <v>48000</v>
      </c>
      <c r="E58" s="24">
        <f t="shared" si="10"/>
        <v>3.5907257475030123</v>
      </c>
      <c r="F58" s="24">
        <f t="shared" si="10"/>
        <v>-2.8658413700513607</v>
      </c>
      <c r="G58" s="24">
        <f t="shared" si="10"/>
        <v>-0.7201898088310551</v>
      </c>
      <c r="H58" s="24">
        <f t="shared" si="10"/>
        <v>2.406945466771889</v>
      </c>
      <c r="I58" s="24">
        <f t="shared" si="10"/>
        <v>-2.8658413700513607</v>
      </c>
      <c r="J58" s="24">
        <f t="shared" si="10"/>
        <v>0.4635904719000683</v>
      </c>
      <c r="K58" s="25">
        <f t="shared" si="7"/>
        <v>105</v>
      </c>
      <c r="L58" s="26">
        <f t="shared" si="4"/>
        <v>125.89254117941677</v>
      </c>
      <c r="M58" s="24">
        <f t="shared" si="0"/>
        <v>1.6479295104625258E-2</v>
      </c>
      <c r="N58" s="24">
        <f t="shared" si="1"/>
        <v>5.4748184304566072E-3</v>
      </c>
      <c r="O58" s="24">
        <f t="shared" si="2"/>
        <v>4.8319249151533294E-3</v>
      </c>
      <c r="P58" s="24">
        <f t="shared" si="5"/>
        <v>1.0644487879419346</v>
      </c>
      <c r="Q58" s="27">
        <f t="shared" si="6"/>
        <v>0.54249543574533332</v>
      </c>
    </row>
    <row r="59" spans="4:17" x14ac:dyDescent="0.25">
      <c r="D59" s="23">
        <f t="shared" si="10"/>
        <v>48000</v>
      </c>
      <c r="E59" s="24">
        <f t="shared" si="10"/>
        <v>3.5907257475030123</v>
      </c>
      <c r="F59" s="24">
        <f t="shared" si="10"/>
        <v>-2.8658413700513607</v>
      </c>
      <c r="G59" s="24">
        <f t="shared" si="10"/>
        <v>-0.7201898088310551</v>
      </c>
      <c r="H59" s="24">
        <f t="shared" si="10"/>
        <v>2.406945466771889</v>
      </c>
      <c r="I59" s="24">
        <f t="shared" si="10"/>
        <v>-2.8658413700513607</v>
      </c>
      <c r="J59" s="24">
        <f t="shared" si="10"/>
        <v>0.4635904719000683</v>
      </c>
      <c r="K59" s="25">
        <f t="shared" si="7"/>
        <v>106</v>
      </c>
      <c r="L59" s="26">
        <f t="shared" si="4"/>
        <v>131.82567385564084</v>
      </c>
      <c r="M59" s="24">
        <f t="shared" si="0"/>
        <v>1.7255940355808554E-2</v>
      </c>
      <c r="N59" s="24">
        <f t="shared" si="1"/>
        <v>5.5500908476103783E-3</v>
      </c>
      <c r="O59" s="24">
        <f t="shared" si="2"/>
        <v>4.8451782820914668E-3</v>
      </c>
      <c r="P59" s="24">
        <f t="shared" si="5"/>
        <v>1.0702744676300515</v>
      </c>
      <c r="Q59" s="27">
        <f t="shared" si="6"/>
        <v>0.58990330121319057</v>
      </c>
    </row>
    <row r="60" spans="4:17" x14ac:dyDescent="0.25">
      <c r="D60" s="23">
        <f t="shared" si="10"/>
        <v>48000</v>
      </c>
      <c r="E60" s="24">
        <f t="shared" si="10"/>
        <v>3.5907257475030123</v>
      </c>
      <c r="F60" s="24">
        <f t="shared" si="10"/>
        <v>-2.8658413700513607</v>
      </c>
      <c r="G60" s="24">
        <f t="shared" si="10"/>
        <v>-0.7201898088310551</v>
      </c>
      <c r="H60" s="24">
        <f t="shared" si="10"/>
        <v>2.406945466771889</v>
      </c>
      <c r="I60" s="24">
        <f t="shared" si="10"/>
        <v>-2.8658413700513607</v>
      </c>
      <c r="J60" s="24">
        <f t="shared" si="10"/>
        <v>0.4635904719000683</v>
      </c>
      <c r="K60" s="25">
        <f t="shared" si="7"/>
        <v>107</v>
      </c>
      <c r="L60" s="26">
        <f t="shared" si="4"/>
        <v>138.0384264602886</v>
      </c>
      <c r="M60" s="24">
        <f t="shared" si="0"/>
        <v>1.8069187770030734E-2</v>
      </c>
      <c r="N60" s="24">
        <f t="shared" si="1"/>
        <v>5.6326244658254643E-3</v>
      </c>
      <c r="O60" s="24">
        <f t="shared" si="2"/>
        <v>4.8597106091770592E-3</v>
      </c>
      <c r="P60" s="24">
        <f t="shared" si="5"/>
        <v>1.0765896355582356</v>
      </c>
      <c r="Q60" s="27">
        <f t="shared" si="6"/>
        <v>0.64100389002189562</v>
      </c>
    </row>
    <row r="61" spans="4:17" x14ac:dyDescent="0.25">
      <c r="D61" s="23">
        <f t="shared" si="10"/>
        <v>48000</v>
      </c>
      <c r="E61" s="24">
        <f t="shared" si="10"/>
        <v>3.5907257475030123</v>
      </c>
      <c r="F61" s="24">
        <f t="shared" si="10"/>
        <v>-2.8658413700513607</v>
      </c>
      <c r="G61" s="24">
        <f t="shared" si="10"/>
        <v>-0.7201898088310551</v>
      </c>
      <c r="H61" s="24">
        <f t="shared" si="10"/>
        <v>2.406945466771889</v>
      </c>
      <c r="I61" s="24">
        <f t="shared" si="10"/>
        <v>-2.8658413700513607</v>
      </c>
      <c r="J61" s="24">
        <f t="shared" si="10"/>
        <v>0.4635904719000683</v>
      </c>
      <c r="K61" s="25">
        <f t="shared" si="7"/>
        <v>108</v>
      </c>
      <c r="L61" s="26">
        <f t="shared" si="4"/>
        <v>144.54397707459285</v>
      </c>
      <c r="M61" s="24">
        <f t="shared" si="0"/>
        <v>1.8920762354091351E-2</v>
      </c>
      <c r="N61" s="24">
        <f t="shared" si="1"/>
        <v>5.7231196413592977E-3</v>
      </c>
      <c r="O61" s="24">
        <f t="shared" si="2"/>
        <v>4.8756453486927809E-3</v>
      </c>
      <c r="P61" s="24">
        <f t="shared" si="5"/>
        <v>1.0834287566208516</v>
      </c>
      <c r="Q61" s="27">
        <f t="shared" si="6"/>
        <v>0.69600717100875586</v>
      </c>
    </row>
    <row r="62" spans="4:17" x14ac:dyDescent="0.25">
      <c r="D62" s="23">
        <f t="shared" si="10"/>
        <v>48000</v>
      </c>
      <c r="E62" s="24">
        <f t="shared" si="10"/>
        <v>3.5907257475030123</v>
      </c>
      <c r="F62" s="24">
        <f t="shared" si="10"/>
        <v>-2.8658413700513607</v>
      </c>
      <c r="G62" s="24">
        <f t="shared" si="10"/>
        <v>-0.7201898088310551</v>
      </c>
      <c r="H62" s="24">
        <f t="shared" si="10"/>
        <v>2.406945466771889</v>
      </c>
      <c r="I62" s="24">
        <f t="shared" si="10"/>
        <v>-2.8658413700513607</v>
      </c>
      <c r="J62" s="24">
        <f t="shared" si="10"/>
        <v>0.4635904719000683</v>
      </c>
      <c r="K62" s="25">
        <f t="shared" si="7"/>
        <v>109</v>
      </c>
      <c r="L62" s="26">
        <f t="shared" si="4"/>
        <v>151.3561248436209</v>
      </c>
      <c r="M62" s="24">
        <f t="shared" si="0"/>
        <v>1.9812470411855791E-2</v>
      </c>
      <c r="N62" s="24">
        <f t="shared" si="1"/>
        <v>5.8223442608813514E-3</v>
      </c>
      <c r="O62" s="24">
        <f t="shared" si="2"/>
        <v>4.8931178756114746E-3</v>
      </c>
      <c r="P62" s="24">
        <f t="shared" si="5"/>
        <v>1.0908275582929314</v>
      </c>
      <c r="Q62" s="27">
        <f t="shared" si="6"/>
        <v>0.75512202549757645</v>
      </c>
    </row>
    <row r="63" spans="4:17" x14ac:dyDescent="0.25">
      <c r="D63" s="23">
        <f t="shared" si="10"/>
        <v>48000</v>
      </c>
      <c r="E63" s="24">
        <f t="shared" si="10"/>
        <v>3.5907257475030123</v>
      </c>
      <c r="F63" s="24">
        <f t="shared" si="10"/>
        <v>-2.8658413700513607</v>
      </c>
      <c r="G63" s="24">
        <f t="shared" si="10"/>
        <v>-0.7201898088310551</v>
      </c>
      <c r="H63" s="24">
        <f t="shared" si="10"/>
        <v>2.406945466771889</v>
      </c>
      <c r="I63" s="24">
        <f t="shared" si="10"/>
        <v>-2.8658413700513607</v>
      </c>
      <c r="J63" s="24">
        <f t="shared" si="10"/>
        <v>0.4635904719000683</v>
      </c>
      <c r="K63" s="25">
        <f t="shared" si="7"/>
        <v>110</v>
      </c>
      <c r="L63" s="26">
        <f t="shared" si="4"/>
        <v>158.48931924611153</v>
      </c>
      <c r="M63" s="24">
        <f t="shared" si="0"/>
        <v>2.0746203375667974E-2</v>
      </c>
      <c r="N63" s="24">
        <f t="shared" si="1"/>
        <v>5.9311402488642084E-3</v>
      </c>
      <c r="O63" s="24">
        <f t="shared" si="2"/>
        <v>4.9122766403534301E-3</v>
      </c>
      <c r="P63" s="24">
        <f t="shared" si="5"/>
        <v>1.0988228664297517</v>
      </c>
      <c r="Q63" s="27">
        <f t="shared" si="6"/>
        <v>0.81855376962887738</v>
      </c>
    </row>
    <row r="64" spans="4:17" x14ac:dyDescent="0.25">
      <c r="D64" s="23">
        <f t="shared" si="10"/>
        <v>48000</v>
      </c>
      <c r="E64" s="24">
        <f t="shared" si="10"/>
        <v>3.5907257475030123</v>
      </c>
      <c r="F64" s="24">
        <f t="shared" si="10"/>
        <v>-2.8658413700513607</v>
      </c>
      <c r="G64" s="24">
        <f t="shared" si="10"/>
        <v>-0.7201898088310551</v>
      </c>
      <c r="H64" s="24">
        <f t="shared" si="10"/>
        <v>2.406945466771889</v>
      </c>
      <c r="I64" s="24">
        <f t="shared" si="10"/>
        <v>-2.8658413700513607</v>
      </c>
      <c r="J64" s="24">
        <f t="shared" si="10"/>
        <v>0.4635904719000683</v>
      </c>
      <c r="K64" s="25">
        <f t="shared" si="7"/>
        <v>111</v>
      </c>
      <c r="L64" s="26">
        <f t="shared" si="4"/>
        <v>165.95869074375622</v>
      </c>
      <c r="M64" s="24">
        <f t="shared" si="0"/>
        <v>2.1723941818331871E-2</v>
      </c>
      <c r="N64" s="24">
        <f t="shared" si="1"/>
        <v>6.0504307012042569E-3</v>
      </c>
      <c r="O64" s="24">
        <f t="shared" si="2"/>
        <v>4.9332844332526382E-3</v>
      </c>
      <c r="P64" s="24">
        <f t="shared" si="5"/>
        <v>1.1074523973737695</v>
      </c>
      <c r="Q64" s="27">
        <f t="shared" si="6"/>
        <v>0.88650135248986839</v>
      </c>
    </row>
    <row r="65" spans="4:17" x14ac:dyDescent="0.25">
      <c r="D65" s="23">
        <f t="shared" si="10"/>
        <v>48000</v>
      </c>
      <c r="E65" s="24">
        <f t="shared" si="10"/>
        <v>3.5907257475030123</v>
      </c>
      <c r="F65" s="24">
        <f t="shared" si="10"/>
        <v>-2.8658413700513607</v>
      </c>
      <c r="G65" s="24">
        <f t="shared" si="10"/>
        <v>-0.7201898088310551</v>
      </c>
      <c r="H65" s="24">
        <f t="shared" si="10"/>
        <v>2.406945466771889</v>
      </c>
      <c r="I65" s="24">
        <f t="shared" si="10"/>
        <v>-2.8658413700513607</v>
      </c>
      <c r="J65" s="24">
        <f t="shared" si="10"/>
        <v>0.4635904719000683</v>
      </c>
      <c r="K65" s="25">
        <f t="shared" si="7"/>
        <v>112</v>
      </c>
      <c r="L65" s="26">
        <f t="shared" si="4"/>
        <v>173.78008287493768</v>
      </c>
      <c r="M65" s="24">
        <f t="shared" si="0"/>
        <v>2.2747759654172067E-2</v>
      </c>
      <c r="N65" s="24">
        <f t="shared" si="1"/>
        <v>6.1812277051893627E-3</v>
      </c>
      <c r="O65" s="24">
        <f t="shared" si="2"/>
        <v>4.9563197716275265E-3</v>
      </c>
      <c r="P65" s="24">
        <f t="shared" si="5"/>
        <v>1.1167545023160235</v>
      </c>
      <c r="Q65" s="27">
        <f t="shared" si="6"/>
        <v>0.95915424104744917</v>
      </c>
    </row>
    <row r="66" spans="4:17" x14ac:dyDescent="0.25">
      <c r="D66" s="23">
        <f t="shared" si="10"/>
        <v>48000</v>
      </c>
      <c r="E66" s="24">
        <f t="shared" si="10"/>
        <v>3.5907257475030123</v>
      </c>
      <c r="F66" s="24">
        <f t="shared" si="10"/>
        <v>-2.8658413700513607</v>
      </c>
      <c r="G66" s="24">
        <f t="shared" si="10"/>
        <v>-0.7201898088310551</v>
      </c>
      <c r="H66" s="24">
        <f t="shared" si="10"/>
        <v>2.406945466771889</v>
      </c>
      <c r="I66" s="24">
        <f t="shared" si="10"/>
        <v>-2.8658413700513607</v>
      </c>
      <c r="J66" s="24">
        <f t="shared" si="10"/>
        <v>0.4635904719000683</v>
      </c>
      <c r="K66" s="25">
        <f t="shared" si="7"/>
        <v>113</v>
      </c>
      <c r="L66" s="26">
        <f t="shared" si="4"/>
        <v>181.9700858609983</v>
      </c>
      <c r="M66" s="24">
        <f t="shared" si="0"/>
        <v>2.3819828538084006E-2</v>
      </c>
      <c r="N66" s="24">
        <f t="shared" si="1"/>
        <v>6.3246409116269886E-3</v>
      </c>
      <c r="O66" s="24">
        <f t="shared" si="2"/>
        <v>4.9815784213872449E-3</v>
      </c>
      <c r="P66" s="24">
        <f t="shared" si="5"/>
        <v>1.1267678602872109</v>
      </c>
      <c r="Q66" s="27">
        <f t="shared" si="6"/>
        <v>1.0366890151390835</v>
      </c>
    </row>
    <row r="67" spans="4:17" x14ac:dyDescent="0.25">
      <c r="D67" s="23">
        <f t="shared" si="10"/>
        <v>48000</v>
      </c>
      <c r="E67" s="24">
        <f t="shared" si="10"/>
        <v>3.5907257475030123</v>
      </c>
      <c r="F67" s="24">
        <f t="shared" si="10"/>
        <v>-2.8658413700513607</v>
      </c>
      <c r="G67" s="24">
        <f t="shared" si="10"/>
        <v>-0.7201898088310551</v>
      </c>
      <c r="H67" s="24">
        <f t="shared" si="10"/>
        <v>2.406945466771889</v>
      </c>
      <c r="I67" s="24">
        <f t="shared" si="10"/>
        <v>-2.8658413700513607</v>
      </c>
      <c r="J67" s="24">
        <f t="shared" si="10"/>
        <v>0.4635904719000683</v>
      </c>
      <c r="K67" s="25">
        <f t="shared" si="7"/>
        <v>114</v>
      </c>
      <c r="L67" s="26">
        <f t="shared" si="4"/>
        <v>190.54607179632481</v>
      </c>
      <c r="M67" s="24">
        <f t="shared" ref="M67:M130" si="11" xml:space="preserve"> 2*PI()*L67/D67</f>
        <v>2.4942422471905302E-2</v>
      </c>
      <c r="N67" s="24">
        <f t="shared" ref="N67:N130" si="12">E67+F67*COS(M67)+G67*COS(2*M67)</f>
        <v>6.4818869312520677E-3</v>
      </c>
      <c r="O67" s="24">
        <f t="shared" ref="O67:O130" si="13">H67+I67*COS(M67) + J67*COS(2*M67)</f>
        <v>5.0092750663165431E-3</v>
      </c>
      <c r="P67" s="24">
        <f t="shared" si="5"/>
        <v>1.1375311167944762</v>
      </c>
      <c r="Q67" s="27">
        <f t="shared" si="6"/>
        <v>1.1192657095245442</v>
      </c>
    </row>
    <row r="68" spans="4:17" x14ac:dyDescent="0.25">
      <c r="D68" s="23">
        <f t="shared" ref="D68:J83" si="14">D67</f>
        <v>48000</v>
      </c>
      <c r="E68" s="24">
        <f t="shared" si="14"/>
        <v>3.5907257475030123</v>
      </c>
      <c r="F68" s="24">
        <f t="shared" si="14"/>
        <v>-2.8658413700513607</v>
      </c>
      <c r="G68" s="24">
        <f t="shared" si="14"/>
        <v>-0.7201898088310551</v>
      </c>
      <c r="H68" s="24">
        <f t="shared" si="14"/>
        <v>2.406945466771889</v>
      </c>
      <c r="I68" s="24">
        <f t="shared" si="14"/>
        <v>-2.8658413700513607</v>
      </c>
      <c r="J68" s="24">
        <f t="shared" si="14"/>
        <v>0.4635904719000683</v>
      </c>
      <c r="K68" s="25">
        <f t="shared" si="7"/>
        <v>115</v>
      </c>
      <c r="L68" s="26">
        <f t="shared" ref="L68:L131" si="15">10 ^ (K68/50)</f>
        <v>199.52623149688802</v>
      </c>
      <c r="M68" s="24">
        <f t="shared" si="11"/>
        <v>2.6117922627878324E-2</v>
      </c>
      <c r="N68" s="24">
        <f t="shared" si="12"/>
        <v>6.6542996343735838E-3</v>
      </c>
      <c r="O68" s="24">
        <f t="shared" si="13"/>
        <v>5.0396451394489339E-3</v>
      </c>
      <c r="P68" s="24">
        <f t="shared" ref="P68:P131" si="16">SQRT(N68/O68)</f>
        <v>1.1490824659990446</v>
      </c>
      <c r="Q68" s="27">
        <f t="shared" ref="Q68:Q131" si="17">20*LOG(P68,10)</f>
        <v>1.2070239548475399</v>
      </c>
    </row>
    <row r="69" spans="4:17" x14ac:dyDescent="0.25">
      <c r="D69" s="23">
        <f t="shared" si="14"/>
        <v>48000</v>
      </c>
      <c r="E69" s="24">
        <f t="shared" si="14"/>
        <v>3.5907257475030123</v>
      </c>
      <c r="F69" s="24">
        <f t="shared" si="14"/>
        <v>-2.8658413700513607</v>
      </c>
      <c r="G69" s="24">
        <f t="shared" si="14"/>
        <v>-0.7201898088310551</v>
      </c>
      <c r="H69" s="24">
        <f t="shared" si="14"/>
        <v>2.406945466771889</v>
      </c>
      <c r="I69" s="24">
        <f t="shared" si="14"/>
        <v>-2.8658413700513607</v>
      </c>
      <c r="J69" s="24">
        <f t="shared" si="14"/>
        <v>0.4635904719000683</v>
      </c>
      <c r="K69" s="25">
        <f t="shared" ref="K69:K132" si="18">K68+1</f>
        <v>116</v>
      </c>
      <c r="L69" s="26">
        <f t="shared" si="15"/>
        <v>208.92961308540396</v>
      </c>
      <c r="M69" s="24">
        <f t="shared" si="11"/>
        <v>2.7348822399435955E-2</v>
      </c>
      <c r="N69" s="24">
        <f t="shared" si="12"/>
        <v>6.8433414402436776E-3</v>
      </c>
      <c r="O69" s="24">
        <f t="shared" si="13"/>
        <v>5.0729468323890692E-3</v>
      </c>
      <c r="P69" s="24">
        <f t="shared" si="16"/>
        <v>1.1614591754594623</v>
      </c>
      <c r="Q69" s="27">
        <f t="shared" si="17"/>
        <v>1.3000789846747209</v>
      </c>
    </row>
    <row r="70" spans="4:17" x14ac:dyDescent="0.25">
      <c r="D70" s="23">
        <f t="shared" si="14"/>
        <v>48000</v>
      </c>
      <c r="E70" s="24">
        <f t="shared" si="14"/>
        <v>3.5907257475030123</v>
      </c>
      <c r="F70" s="24">
        <f t="shared" si="14"/>
        <v>-2.8658413700513607</v>
      </c>
      <c r="G70" s="24">
        <f t="shared" si="14"/>
        <v>-0.7201898088310551</v>
      </c>
      <c r="H70" s="24">
        <f t="shared" si="14"/>
        <v>2.406945466771889</v>
      </c>
      <c r="I70" s="24">
        <f t="shared" si="14"/>
        <v>-2.8658413700513607</v>
      </c>
      <c r="J70" s="24">
        <f t="shared" si="14"/>
        <v>0.4635904719000683</v>
      </c>
      <c r="K70" s="25">
        <f t="shared" si="18"/>
        <v>117</v>
      </c>
      <c r="L70" s="26">
        <f t="shared" si="15"/>
        <v>218.77616239495524</v>
      </c>
      <c r="M70" s="24">
        <f t="shared" si="11"/>
        <v>2.8637732690023288E-2</v>
      </c>
      <c r="N70" s="24">
        <f t="shared" si="12"/>
        <v>7.0506156908252127E-3</v>
      </c>
      <c r="O70" s="24">
        <f t="shared" si="13"/>
        <v>5.1094632999965639E-3</v>
      </c>
      <c r="P70" s="24">
        <f t="shared" si="16"/>
        <v>1.1746970538576988</v>
      </c>
      <c r="Q70" s="27">
        <f t="shared" si="17"/>
        <v>1.3985175908500971</v>
      </c>
    </row>
    <row r="71" spans="4:17" x14ac:dyDescent="0.25">
      <c r="D71" s="23">
        <f t="shared" si="14"/>
        <v>48000</v>
      </c>
      <c r="E71" s="24">
        <f t="shared" si="14"/>
        <v>3.5907257475030123</v>
      </c>
      <c r="F71" s="24">
        <f t="shared" si="14"/>
        <v>-2.8658413700513607</v>
      </c>
      <c r="G71" s="24">
        <f t="shared" si="14"/>
        <v>-0.7201898088310551</v>
      </c>
      <c r="H71" s="24">
        <f t="shared" si="14"/>
        <v>2.406945466771889</v>
      </c>
      <c r="I71" s="24">
        <f t="shared" si="14"/>
        <v>-2.8658413700513607</v>
      </c>
      <c r="J71" s="24">
        <f t="shared" si="14"/>
        <v>0.4635904719000683</v>
      </c>
      <c r="K71" s="25">
        <f t="shared" si="18"/>
        <v>118</v>
      </c>
      <c r="L71" s="26">
        <f t="shared" si="15"/>
        <v>229.08676527677744</v>
      </c>
      <c r="M71" s="24">
        <f t="shared" si="11"/>
        <v>2.9987387451173887E-2</v>
      </c>
      <c r="N71" s="24">
        <f t="shared" si="12"/>
        <v>7.2778802126144404E-3</v>
      </c>
      <c r="O71" s="24">
        <f t="shared" si="13"/>
        <v>5.1495050795898889E-3</v>
      </c>
      <c r="P71" s="24">
        <f t="shared" si="16"/>
        <v>1.1888298637751715</v>
      </c>
      <c r="Q71" s="27">
        <f t="shared" si="17"/>
        <v>1.502394123314243</v>
      </c>
    </row>
    <row r="72" spans="4:17" x14ac:dyDescent="0.25">
      <c r="D72" s="23">
        <f t="shared" si="14"/>
        <v>48000</v>
      </c>
      <c r="E72" s="24">
        <f t="shared" si="14"/>
        <v>3.5907257475030123</v>
      </c>
      <c r="F72" s="24">
        <f t="shared" si="14"/>
        <v>-2.8658413700513607</v>
      </c>
      <c r="G72" s="24">
        <f t="shared" si="14"/>
        <v>-0.7201898088310551</v>
      </c>
      <c r="H72" s="24">
        <f t="shared" si="14"/>
        <v>2.406945466771889</v>
      </c>
      <c r="I72" s="24">
        <f t="shared" si="14"/>
        <v>-2.8658413700513607</v>
      </c>
      <c r="J72" s="24">
        <f t="shared" si="14"/>
        <v>0.4635904719000683</v>
      </c>
      <c r="K72" s="25">
        <f t="shared" si="18"/>
        <v>119</v>
      </c>
      <c r="L72" s="26">
        <f t="shared" si="15"/>
        <v>239.88329190194912</v>
      </c>
      <c r="M72" s="24">
        <f t="shared" si="11"/>
        <v>3.1400649481587467E-2</v>
      </c>
      <c r="N72" s="24">
        <f t="shared" si="12"/>
        <v>7.5270621799854442E-3</v>
      </c>
      <c r="O72" s="24">
        <f t="shared" si="13"/>
        <v>5.1934127457329282E-3</v>
      </c>
      <c r="P72" s="24">
        <f t="shared" si="16"/>
        <v>1.2038886834828559</v>
      </c>
      <c r="Q72" s="27">
        <f t="shared" si="17"/>
        <v>1.6117266423543664</v>
      </c>
    </row>
    <row r="73" spans="4:17" x14ac:dyDescent="0.25">
      <c r="D73" s="23">
        <f t="shared" si="14"/>
        <v>48000</v>
      </c>
      <c r="E73" s="24">
        <f t="shared" si="14"/>
        <v>3.5907257475030123</v>
      </c>
      <c r="F73" s="24">
        <f t="shared" si="14"/>
        <v>-2.8658413700513607</v>
      </c>
      <c r="G73" s="24">
        <f t="shared" si="14"/>
        <v>-0.7201898088310551</v>
      </c>
      <c r="H73" s="24">
        <f t="shared" si="14"/>
        <v>2.406945466771889</v>
      </c>
      <c r="I73" s="24">
        <f t="shared" si="14"/>
        <v>-2.8658413700513607</v>
      </c>
      <c r="J73" s="24">
        <f t="shared" si="14"/>
        <v>0.4635904719000683</v>
      </c>
      <c r="K73" s="25">
        <f t="shared" si="18"/>
        <v>120</v>
      </c>
      <c r="L73" s="26">
        <f t="shared" si="15"/>
        <v>251.18864315095806</v>
      </c>
      <c r="M73" s="24">
        <f t="shared" si="11"/>
        <v>3.2880516499509911E-2</v>
      </c>
      <c r="N73" s="24">
        <f t="shared" si="12"/>
        <v>7.8002744042224847E-3</v>
      </c>
      <c r="O73" s="24">
        <f t="shared" si="13"/>
        <v>5.2415598237735006E-3</v>
      </c>
      <c r="P73" s="24">
        <f t="shared" si="16"/>
        <v>1.2199012238234164</v>
      </c>
      <c r="Q73" s="27">
        <f t="shared" si="17"/>
        <v>1.7264933399683422</v>
      </c>
    </row>
    <row r="74" spans="4:17" x14ac:dyDescent="0.25">
      <c r="D74" s="23">
        <f t="shared" si="14"/>
        <v>48000</v>
      </c>
      <c r="E74" s="24">
        <f t="shared" si="14"/>
        <v>3.5907257475030123</v>
      </c>
      <c r="F74" s="24">
        <f t="shared" si="14"/>
        <v>-2.8658413700513607</v>
      </c>
      <c r="G74" s="24">
        <f t="shared" si="14"/>
        <v>-0.7201898088310551</v>
      </c>
      <c r="H74" s="24">
        <f t="shared" si="14"/>
        <v>2.406945466771889</v>
      </c>
      <c r="I74" s="24">
        <f t="shared" si="14"/>
        <v>-2.8658413700513607</v>
      </c>
      <c r="J74" s="24">
        <f t="shared" si="14"/>
        <v>0.4635904719000683</v>
      </c>
      <c r="K74" s="25">
        <f t="shared" si="18"/>
        <v>121</v>
      </c>
      <c r="L74" s="26">
        <f t="shared" si="15"/>
        <v>263.02679918953817</v>
      </c>
      <c r="M74" s="24">
        <f t="shared" si="11"/>
        <v>3.4430127501295454E-2</v>
      </c>
      <c r="N74" s="24">
        <f t="shared" si="12"/>
        <v>8.099833184111227E-3</v>
      </c>
      <c r="O74" s="24">
        <f t="shared" si="13"/>
        <v>5.2943559876219015E-3</v>
      </c>
      <c r="P74" s="24">
        <f t="shared" si="16"/>
        <v>1.2368911085575554</v>
      </c>
      <c r="Q74" s="27">
        <f t="shared" si="17"/>
        <v>1.8466293517710666</v>
      </c>
    </row>
    <row r="75" spans="4:17" x14ac:dyDescent="0.25">
      <c r="D75" s="23">
        <f t="shared" si="14"/>
        <v>48000</v>
      </c>
      <c r="E75" s="24">
        <f t="shared" si="14"/>
        <v>3.5907257475030123</v>
      </c>
      <c r="F75" s="24">
        <f t="shared" si="14"/>
        <v>-2.8658413700513607</v>
      </c>
      <c r="G75" s="24">
        <f t="shared" si="14"/>
        <v>-0.7201898088310551</v>
      </c>
      <c r="H75" s="24">
        <f t="shared" si="14"/>
        <v>2.406945466771889</v>
      </c>
      <c r="I75" s="24">
        <f t="shared" si="14"/>
        <v>-2.8658413700513607</v>
      </c>
      <c r="J75" s="24">
        <f t="shared" si="14"/>
        <v>0.4635904719000683</v>
      </c>
      <c r="K75" s="25">
        <f t="shared" si="18"/>
        <v>122</v>
      </c>
      <c r="L75" s="26">
        <f t="shared" si="15"/>
        <v>275.42287033381683</v>
      </c>
      <c r="M75" s="24">
        <f t="shared" si="11"/>
        <v>3.6052769419638885E-2</v>
      </c>
      <c r="N75" s="24">
        <f t="shared" si="12"/>
        <v>8.4282778667373881E-3</v>
      </c>
      <c r="O75" s="24">
        <f t="shared" si="13"/>
        <v>5.3522505698402889E-3</v>
      </c>
      <c r="P75" s="24">
        <f t="shared" si="16"/>
        <v>1.2548771289615466</v>
      </c>
      <c r="Q75" s="27">
        <f t="shared" si="17"/>
        <v>1.9720240808610439</v>
      </c>
    </row>
    <row r="76" spans="4:17" x14ac:dyDescent="0.25">
      <c r="D76" s="23">
        <f t="shared" si="14"/>
        <v>48000</v>
      </c>
      <c r="E76" s="24">
        <f t="shared" si="14"/>
        <v>3.5907257475030123</v>
      </c>
      <c r="F76" s="24">
        <f t="shared" si="14"/>
        <v>-2.8658413700513607</v>
      </c>
      <c r="G76" s="24">
        <f t="shared" si="14"/>
        <v>-0.7201898088310551</v>
      </c>
      <c r="H76" s="24">
        <f t="shared" si="14"/>
        <v>2.406945466771889</v>
      </c>
      <c r="I76" s="24">
        <f t="shared" si="14"/>
        <v>-2.8658413700513607</v>
      </c>
      <c r="J76" s="24">
        <f t="shared" si="14"/>
        <v>0.4635904719000683</v>
      </c>
      <c r="K76" s="25">
        <f t="shared" si="18"/>
        <v>123</v>
      </c>
      <c r="L76" s="26">
        <f t="shared" si="15"/>
        <v>288.40315031266073</v>
      </c>
      <c r="M76" s="24">
        <f t="shared" si="11"/>
        <v>3.7751884095600319E-2</v>
      </c>
      <c r="N76" s="24">
        <f t="shared" si="12"/>
        <v>8.7883922810582105E-3</v>
      </c>
      <c r="O76" s="24">
        <f t="shared" si="13"/>
        <v>5.4157364149282072E-3</v>
      </c>
      <c r="P76" s="24">
        <f t="shared" si="16"/>
        <v>1.2738724859335089</v>
      </c>
      <c r="Q76" s="27">
        <f t="shared" si="17"/>
        <v>2.1025191498290345</v>
      </c>
    </row>
    <row r="77" spans="4:17" x14ac:dyDescent="0.25">
      <c r="D77" s="23">
        <f t="shared" si="14"/>
        <v>48000</v>
      </c>
      <c r="E77" s="24">
        <f t="shared" si="14"/>
        <v>3.5907257475030123</v>
      </c>
      <c r="F77" s="24">
        <f t="shared" si="14"/>
        <v>-2.8658413700513607</v>
      </c>
      <c r="G77" s="24">
        <f t="shared" si="14"/>
        <v>-0.7201898088310551</v>
      </c>
      <c r="H77" s="24">
        <f t="shared" si="14"/>
        <v>2.406945466771889</v>
      </c>
      <c r="I77" s="24">
        <f t="shared" si="14"/>
        <v>-2.8658413700513607</v>
      </c>
      <c r="J77" s="24">
        <f t="shared" si="14"/>
        <v>0.4635904719000683</v>
      </c>
      <c r="K77" s="25">
        <f t="shared" si="18"/>
        <v>124</v>
      </c>
      <c r="L77" s="26">
        <f t="shared" si="15"/>
        <v>301.99517204020168</v>
      </c>
      <c r="M77" s="24">
        <f t="shared" si="11"/>
        <v>3.9531075579211802E-2</v>
      </c>
      <c r="N77" s="24">
        <f t="shared" si="12"/>
        <v>9.1832282220205563E-3</v>
      </c>
      <c r="O77" s="24">
        <f t="shared" si="13"/>
        <v>5.4853541098381919E-3</v>
      </c>
      <c r="P77" s="24">
        <f t="shared" si="16"/>
        <v>1.2938840353040808</v>
      </c>
      <c r="Q77" s="27">
        <f t="shared" si="17"/>
        <v>2.2379070864008237</v>
      </c>
    </row>
    <row r="78" spans="4:17" x14ac:dyDescent="0.25">
      <c r="D78" s="23">
        <f t="shared" si="14"/>
        <v>48000</v>
      </c>
      <c r="E78" s="24">
        <f t="shared" si="14"/>
        <v>3.5907257475030123</v>
      </c>
      <c r="F78" s="24">
        <f t="shared" si="14"/>
        <v>-2.8658413700513607</v>
      </c>
      <c r="G78" s="24">
        <f t="shared" si="14"/>
        <v>-0.7201898088310551</v>
      </c>
      <c r="H78" s="24">
        <f t="shared" si="14"/>
        <v>2.406945466771889</v>
      </c>
      <c r="I78" s="24">
        <f t="shared" si="14"/>
        <v>-2.8658413700513607</v>
      </c>
      <c r="J78" s="24">
        <f t="shared" si="14"/>
        <v>0.4635904719000683</v>
      </c>
      <c r="K78" s="25">
        <f t="shared" si="18"/>
        <v>125</v>
      </c>
      <c r="L78" s="26">
        <f t="shared" si="15"/>
        <v>316.22776601683825</v>
      </c>
      <c r="M78" s="24">
        <f t="shared" si="11"/>
        <v>4.139411777415046E-2</v>
      </c>
      <c r="N78" s="24">
        <f t="shared" si="12"/>
        <v>9.6161311795602833E-3</v>
      </c>
      <c r="O78" s="24">
        <f t="shared" si="13"/>
        <v>5.5616966292249548E-3</v>
      </c>
      <c r="P78" s="24">
        <f t="shared" si="16"/>
        <v>1.3149115543560772</v>
      </c>
      <c r="Q78" s="27">
        <f t="shared" si="17"/>
        <v>2.3779308322277632</v>
      </c>
    </row>
    <row r="79" spans="4:17" x14ac:dyDescent="0.25">
      <c r="D79" s="23">
        <f t="shared" si="14"/>
        <v>48000</v>
      </c>
      <c r="E79" s="24">
        <f t="shared" si="14"/>
        <v>3.5907257475030123</v>
      </c>
      <c r="F79" s="24">
        <f t="shared" si="14"/>
        <v>-2.8658413700513607</v>
      </c>
      <c r="G79" s="24">
        <f t="shared" si="14"/>
        <v>-0.7201898088310551</v>
      </c>
      <c r="H79" s="24">
        <f t="shared" si="14"/>
        <v>2.406945466771889</v>
      </c>
      <c r="I79" s="24">
        <f t="shared" si="14"/>
        <v>-2.8658413700513607</v>
      </c>
      <c r="J79" s="24">
        <f t="shared" si="14"/>
        <v>0.4635904719000683</v>
      </c>
      <c r="K79" s="25">
        <f t="shared" si="18"/>
        <v>126</v>
      </c>
      <c r="L79" s="26">
        <f t="shared" si="15"/>
        <v>331.13112148259137</v>
      </c>
      <c r="M79" s="24">
        <f t="shared" si="11"/>
        <v>4.3344962442694104E-2</v>
      </c>
      <c r="N79" s="24">
        <f t="shared" si="12"/>
        <v>1.0090768524851024E-2</v>
      </c>
      <c r="O79" s="24">
        <f t="shared" si="13"/>
        <v>5.6454144367580339E-3</v>
      </c>
      <c r="P79" s="24">
        <f t="shared" si="16"/>
        <v>1.3369470496260234</v>
      </c>
      <c r="Q79" s="27">
        <f t="shared" si="17"/>
        <v>2.52228414358507</v>
      </c>
    </row>
    <row r="80" spans="4:17" x14ac:dyDescent="0.25">
      <c r="D80" s="23">
        <f t="shared" si="14"/>
        <v>48000</v>
      </c>
      <c r="E80" s="24">
        <f t="shared" si="14"/>
        <v>3.5907257475030123</v>
      </c>
      <c r="F80" s="24">
        <f t="shared" si="14"/>
        <v>-2.8658413700513607</v>
      </c>
      <c r="G80" s="24">
        <f t="shared" si="14"/>
        <v>-0.7201898088310551</v>
      </c>
      <c r="H80" s="24">
        <f t="shared" si="14"/>
        <v>2.406945466771889</v>
      </c>
      <c r="I80" s="24">
        <f t="shared" si="14"/>
        <v>-2.8658413700513607</v>
      </c>
      <c r="J80" s="24">
        <f t="shared" si="14"/>
        <v>0.4635904719000683</v>
      </c>
      <c r="K80" s="25">
        <f t="shared" si="18"/>
        <v>127</v>
      </c>
      <c r="L80" s="26">
        <f t="shared" si="15"/>
        <v>346.73685045253183</v>
      </c>
      <c r="M80" s="24">
        <f t="shared" si="11"/>
        <v>4.538774758793903E-2</v>
      </c>
      <c r="N80" s="24">
        <f t="shared" si="12"/>
        <v>1.0611160385828211E-2</v>
      </c>
      <c r="O80" s="24">
        <f t="shared" si="13"/>
        <v>5.7372210881063701E-3</v>
      </c>
      <c r="P80" s="24">
        <f t="shared" si="16"/>
        <v>1.3599741277584647</v>
      </c>
      <c r="Q80" s="27">
        <f t="shared" si="17"/>
        <v>2.6706129280130058</v>
      </c>
    </row>
    <row r="81" spans="4:17" x14ac:dyDescent="0.25">
      <c r="D81" s="23">
        <f t="shared" si="14"/>
        <v>48000</v>
      </c>
      <c r="E81" s="24">
        <f t="shared" si="14"/>
        <v>3.5907257475030123</v>
      </c>
      <c r="F81" s="24">
        <f t="shared" si="14"/>
        <v>-2.8658413700513607</v>
      </c>
      <c r="G81" s="24">
        <f t="shared" si="14"/>
        <v>-0.7201898088310551</v>
      </c>
      <c r="H81" s="24">
        <f t="shared" si="14"/>
        <v>2.406945466771889</v>
      </c>
      <c r="I81" s="24">
        <f t="shared" si="14"/>
        <v>-2.8658413700513607</v>
      </c>
      <c r="J81" s="24">
        <f t="shared" si="14"/>
        <v>0.4635904719000683</v>
      </c>
      <c r="K81" s="25">
        <f t="shared" si="18"/>
        <v>128</v>
      </c>
      <c r="L81" s="26">
        <f t="shared" si="15"/>
        <v>363.07805477010152</v>
      </c>
      <c r="M81" s="24">
        <f t="shared" si="11"/>
        <v>4.7526806231059308E-2</v>
      </c>
      <c r="N81" s="24">
        <f t="shared" si="12"/>
        <v>1.1181713465355791E-2</v>
      </c>
      <c r="O81" s="24">
        <f t="shared" si="13"/>
        <v>5.8378993858977379E-3</v>
      </c>
      <c r="P81" s="24">
        <f t="shared" si="16"/>
        <v>1.3839674523795156</v>
      </c>
      <c r="Q81" s="27">
        <f t="shared" si="17"/>
        <v>2.8225175333658212</v>
      </c>
    </row>
    <row r="82" spans="4:17" x14ac:dyDescent="0.25">
      <c r="D82" s="23">
        <f t="shared" si="14"/>
        <v>48000</v>
      </c>
      <c r="E82" s="24">
        <f t="shared" si="14"/>
        <v>3.5907257475030123</v>
      </c>
      <c r="F82" s="24">
        <f t="shared" si="14"/>
        <v>-2.8658413700513607</v>
      </c>
      <c r="G82" s="24">
        <f t="shared" si="14"/>
        <v>-0.7201898088310551</v>
      </c>
      <c r="H82" s="24">
        <f t="shared" si="14"/>
        <v>2.406945466771889</v>
      </c>
      <c r="I82" s="24">
        <f t="shared" si="14"/>
        <v>-2.8658413700513607</v>
      </c>
      <c r="J82" s="24">
        <f t="shared" si="14"/>
        <v>0.4635904719000683</v>
      </c>
      <c r="K82" s="25">
        <f t="shared" si="18"/>
        <v>129</v>
      </c>
      <c r="L82" s="26">
        <f t="shared" si="15"/>
        <v>380.18939632056163</v>
      </c>
      <c r="M82" s="24">
        <f t="shared" si="11"/>
        <v>4.9766675602225613E-2</v>
      </c>
      <c r="N82" s="24">
        <f t="shared" si="12"/>
        <v>1.1807258078645466E-2</v>
      </c>
      <c r="O82" s="24">
        <f t="shared" si="13"/>
        <v>5.9483081422199713E-3</v>
      </c>
      <c r="P82" s="24">
        <f t="shared" si="16"/>
        <v>1.4088923104974467</v>
      </c>
      <c r="Q82" s="27">
        <f t="shared" si="17"/>
        <v>2.9775559765366175</v>
      </c>
    </row>
    <row r="83" spans="4:17" x14ac:dyDescent="0.25">
      <c r="D83" s="23">
        <f t="shared" si="14"/>
        <v>48000</v>
      </c>
      <c r="E83" s="24">
        <f t="shared" si="14"/>
        <v>3.5907257475030123</v>
      </c>
      <c r="F83" s="24">
        <f t="shared" si="14"/>
        <v>-2.8658413700513607</v>
      </c>
      <c r="G83" s="24">
        <f t="shared" si="14"/>
        <v>-0.7201898088310551</v>
      </c>
      <c r="H83" s="24">
        <f t="shared" si="14"/>
        <v>2.406945466771889</v>
      </c>
      <c r="I83" s="24">
        <f t="shared" si="14"/>
        <v>-2.8658413700513607</v>
      </c>
      <c r="J83" s="24">
        <f t="shared" si="14"/>
        <v>0.4635904719000683</v>
      </c>
      <c r="K83" s="25">
        <f t="shared" si="18"/>
        <v>130</v>
      </c>
      <c r="L83" s="26">
        <f t="shared" si="15"/>
        <v>398.10717055349761</v>
      </c>
      <c r="M83" s="24">
        <f t="shared" si="11"/>
        <v>5.2112106764678617E-2</v>
      </c>
      <c r="N83" s="24">
        <f t="shared" si="12"/>
        <v>1.2493088711728051E-2</v>
      </c>
      <c r="O83" s="24">
        <f t="shared" si="13"/>
        <v>6.0693896100334488E-3</v>
      </c>
      <c r="P83" s="24">
        <f t="shared" si="16"/>
        <v>1.4347043116806886</v>
      </c>
      <c r="Q83" s="27">
        <f t="shared" si="17"/>
        <v>3.1352480696568046</v>
      </c>
    </row>
    <row r="84" spans="4:17" x14ac:dyDescent="0.25">
      <c r="D84" s="23">
        <f t="shared" ref="D84:J99" si="19">D83</f>
        <v>48000</v>
      </c>
      <c r="E84" s="24">
        <f t="shared" si="19"/>
        <v>3.5907257475030123</v>
      </c>
      <c r="F84" s="24">
        <f t="shared" si="19"/>
        <v>-2.8658413700513607</v>
      </c>
      <c r="G84" s="24">
        <f t="shared" si="19"/>
        <v>-0.7201898088310551</v>
      </c>
      <c r="H84" s="24">
        <f t="shared" si="19"/>
        <v>2.406945466771889</v>
      </c>
      <c r="I84" s="24">
        <f t="shared" si="19"/>
        <v>-2.8658413700513607</v>
      </c>
      <c r="J84" s="24">
        <f t="shared" si="19"/>
        <v>0.4635904719000683</v>
      </c>
      <c r="K84" s="25">
        <f t="shared" si="18"/>
        <v>131</v>
      </c>
      <c r="L84" s="26">
        <f t="shared" si="15"/>
        <v>416.86938347033572</v>
      </c>
      <c r="M84" s="24">
        <f t="shared" si="11"/>
        <v>5.4568074692371377E-2</v>
      </c>
      <c r="N84" s="24">
        <f t="shared" si="12"/>
        <v>1.3245008430151861E-2</v>
      </c>
      <c r="O84" s="24">
        <f t="shared" si="13"/>
        <v>6.2021776513649929E-3</v>
      </c>
      <c r="P84" s="24">
        <f t="shared" si="16"/>
        <v>1.4613492420592225</v>
      </c>
      <c r="Q84" s="27">
        <f t="shared" si="17"/>
        <v>3.2950803730836502</v>
      </c>
    </row>
    <row r="85" spans="4:17" x14ac:dyDescent="0.25">
      <c r="D85" s="23">
        <f t="shared" si="19"/>
        <v>48000</v>
      </c>
      <c r="E85" s="24">
        <f t="shared" si="19"/>
        <v>3.5907257475030123</v>
      </c>
      <c r="F85" s="24">
        <f t="shared" si="19"/>
        <v>-2.8658413700513607</v>
      </c>
      <c r="G85" s="24">
        <f t="shared" si="19"/>
        <v>-0.7201898088310551</v>
      </c>
      <c r="H85" s="24">
        <f t="shared" si="19"/>
        <v>2.406945466771889</v>
      </c>
      <c r="I85" s="24">
        <f t="shared" si="19"/>
        <v>-2.8658413700513607</v>
      </c>
      <c r="J85" s="24">
        <f t="shared" si="19"/>
        <v>0.4635904719000683</v>
      </c>
      <c r="K85" s="25">
        <f t="shared" si="18"/>
        <v>132</v>
      </c>
      <c r="L85" s="26">
        <f t="shared" si="15"/>
        <v>436.51583224016622</v>
      </c>
      <c r="M85" s="24">
        <f t="shared" si="11"/>
        <v>5.7139788822555868E-2</v>
      </c>
      <c r="N85" s="24">
        <f t="shared" si="12"/>
        <v>1.4069377496682911E-2</v>
      </c>
      <c r="O85" s="24">
        <f t="shared" si="13"/>
        <v>6.3478067173426966E-3</v>
      </c>
      <c r="P85" s="24">
        <f t="shared" si="16"/>
        <v>1.4887630929213003</v>
      </c>
      <c r="Q85" s="27">
        <f t="shared" si="17"/>
        <v>3.4565118781756246</v>
      </c>
    </row>
    <row r="86" spans="4:17" x14ac:dyDescent="0.25">
      <c r="D86" s="23">
        <f t="shared" si="19"/>
        <v>48000</v>
      </c>
      <c r="E86" s="24">
        <f t="shared" si="19"/>
        <v>3.5907257475030123</v>
      </c>
      <c r="F86" s="24">
        <f t="shared" si="19"/>
        <v>-2.8658413700513607</v>
      </c>
      <c r="G86" s="24">
        <f t="shared" si="19"/>
        <v>-0.7201898088310551</v>
      </c>
      <c r="H86" s="24">
        <f t="shared" si="19"/>
        <v>2.406945466771889</v>
      </c>
      <c r="I86" s="24">
        <f t="shared" si="19"/>
        <v>-2.8658413700513607</v>
      </c>
      <c r="J86" s="24">
        <f t="shared" si="19"/>
        <v>0.4635904719000683</v>
      </c>
      <c r="K86" s="25">
        <f t="shared" si="18"/>
        <v>133</v>
      </c>
      <c r="L86" s="26">
        <f t="shared" si="15"/>
        <v>457.0881896148756</v>
      </c>
      <c r="M86" s="24">
        <f t="shared" si="11"/>
        <v>5.9832704105697986E-2</v>
      </c>
      <c r="N86" s="24">
        <f t="shared" si="12"/>
        <v>1.4973166588873266E-2</v>
      </c>
      <c r="O86" s="24">
        <f t="shared" si="13"/>
        <v>6.5075217232009597E-3</v>
      </c>
      <c r="P86" s="24">
        <f t="shared" si="16"/>
        <v>1.5168722802361929</v>
      </c>
      <c r="Q86" s="27">
        <f t="shared" si="17"/>
        <v>3.6189802996664215</v>
      </c>
    </row>
    <row r="87" spans="4:17" x14ac:dyDescent="0.25">
      <c r="D87" s="23">
        <f t="shared" si="19"/>
        <v>48000</v>
      </c>
      <c r="E87" s="24">
        <f t="shared" si="19"/>
        <v>3.5907257475030123</v>
      </c>
      <c r="F87" s="24">
        <f t="shared" si="19"/>
        <v>-2.8658413700513607</v>
      </c>
      <c r="G87" s="24">
        <f t="shared" si="19"/>
        <v>-0.7201898088310551</v>
      </c>
      <c r="H87" s="24">
        <f t="shared" si="19"/>
        <v>2.406945466771889</v>
      </c>
      <c r="I87" s="24">
        <f t="shared" si="19"/>
        <v>-2.8658413700513607</v>
      </c>
      <c r="J87" s="24">
        <f t="shared" si="19"/>
        <v>0.4635904719000683</v>
      </c>
      <c r="K87" s="25">
        <f t="shared" si="18"/>
        <v>134</v>
      </c>
      <c r="L87" s="26">
        <f t="shared" si="15"/>
        <v>478.63009232263886</v>
      </c>
      <c r="M87" s="24">
        <f t="shared" si="11"/>
        <v>6.2652532576158618E-2</v>
      </c>
      <c r="N87" s="24">
        <f t="shared" si="12"/>
        <v>1.5964015041978752E-2</v>
      </c>
      <c r="O87" s="24">
        <f t="shared" si="13"/>
        <v>6.682688910345902E-3</v>
      </c>
      <c r="P87" s="24">
        <f t="shared" si="16"/>
        <v>1.5455940667884873</v>
      </c>
      <c r="Q87" s="27">
        <f t="shared" si="17"/>
        <v>3.7819088381834636</v>
      </c>
    </row>
    <row r="88" spans="4:17" x14ac:dyDescent="0.25">
      <c r="D88" s="23">
        <f t="shared" si="19"/>
        <v>48000</v>
      </c>
      <c r="E88" s="24">
        <f t="shared" si="19"/>
        <v>3.5907257475030123</v>
      </c>
      <c r="F88" s="24">
        <f t="shared" si="19"/>
        <v>-2.8658413700513607</v>
      </c>
      <c r="G88" s="24">
        <f t="shared" si="19"/>
        <v>-0.7201898088310551</v>
      </c>
      <c r="H88" s="24">
        <f t="shared" si="19"/>
        <v>2.406945466771889</v>
      </c>
      <c r="I88" s="24">
        <f t="shared" si="19"/>
        <v>-2.8658413700513607</v>
      </c>
      <c r="J88" s="24">
        <f t="shared" si="19"/>
        <v>0.4635904719000683</v>
      </c>
      <c r="K88" s="25">
        <f t="shared" si="18"/>
        <v>135</v>
      </c>
      <c r="L88" s="26">
        <f t="shared" si="15"/>
        <v>501.18723362727269</v>
      </c>
      <c r="M88" s="24">
        <f t="shared" si="11"/>
        <v>6.5605255468184631E-2</v>
      </c>
      <c r="N88" s="24">
        <f t="shared" si="12"/>
        <v>1.7050294580097547E-2</v>
      </c>
      <c r="O88" s="24">
        <f t="shared" si="13"/>
        <v>6.8748077976297783E-3</v>
      </c>
      <c r="P88" s="24">
        <f t="shared" si="16"/>
        <v>1.5748371927876543</v>
      </c>
      <c r="Q88" s="27">
        <f t="shared" si="17"/>
        <v>3.9447132586567752</v>
      </c>
    </row>
    <row r="89" spans="4:17" x14ac:dyDescent="0.25">
      <c r="D89" s="23">
        <f t="shared" si="19"/>
        <v>48000</v>
      </c>
      <c r="E89" s="24">
        <f t="shared" si="19"/>
        <v>3.5907257475030123</v>
      </c>
      <c r="F89" s="24">
        <f t="shared" si="19"/>
        <v>-2.8658413700513607</v>
      </c>
      <c r="G89" s="24">
        <f t="shared" si="19"/>
        <v>-0.7201898088310551</v>
      </c>
      <c r="H89" s="24">
        <f t="shared" si="19"/>
        <v>2.406945466771889</v>
      </c>
      <c r="I89" s="24">
        <f t="shared" si="19"/>
        <v>-2.8658413700513607</v>
      </c>
      <c r="J89" s="24">
        <f t="shared" si="19"/>
        <v>0.4635904719000683</v>
      </c>
      <c r="K89" s="25">
        <f t="shared" si="18"/>
        <v>136</v>
      </c>
      <c r="L89" s="26">
        <f t="shared" si="15"/>
        <v>524.80746024977293</v>
      </c>
      <c r="M89" s="24">
        <f t="shared" si="11"/>
        <v>6.8697135902908504E-2</v>
      </c>
      <c r="N89" s="24">
        <f t="shared" si="12"/>
        <v>1.8241179038612332E-2</v>
      </c>
      <c r="O89" s="24">
        <f t="shared" si="13"/>
        <v>7.0855243352098141E-3</v>
      </c>
      <c r="P89" s="24">
        <f t="shared" si="16"/>
        <v>1.6045027139426253</v>
      </c>
      <c r="Q89" s="27">
        <f t="shared" si="17"/>
        <v>4.106809120426151</v>
      </c>
    </row>
    <row r="90" spans="4:17" x14ac:dyDescent="0.25">
      <c r="D90" s="23">
        <f t="shared" si="19"/>
        <v>48000</v>
      </c>
      <c r="E90" s="24">
        <f t="shared" si="19"/>
        <v>3.5907257475030123</v>
      </c>
      <c r="F90" s="24">
        <f t="shared" si="19"/>
        <v>-2.8658413700513607</v>
      </c>
      <c r="G90" s="24">
        <f t="shared" si="19"/>
        <v>-0.7201898088310551</v>
      </c>
      <c r="H90" s="24">
        <f t="shared" si="19"/>
        <v>2.406945466771889</v>
      </c>
      <c r="I90" s="24">
        <f t="shared" si="19"/>
        <v>-2.8658413700513607</v>
      </c>
      <c r="J90" s="24">
        <f t="shared" si="19"/>
        <v>0.4635904719000683</v>
      </c>
      <c r="K90" s="25">
        <f t="shared" si="18"/>
        <v>137</v>
      </c>
      <c r="L90" s="26">
        <f t="shared" si="15"/>
        <v>549.54087385762534</v>
      </c>
      <c r="M90" s="24">
        <f t="shared" si="11"/>
        <v>7.1934732173267957E-2</v>
      </c>
      <c r="N90" s="24">
        <f t="shared" si="12"/>
        <v>1.9546720624258773E-2</v>
      </c>
      <c r="O90" s="24">
        <f t="shared" si="13"/>
        <v>7.316645386977183E-3</v>
      </c>
      <c r="P90" s="24">
        <f t="shared" si="16"/>
        <v>1.6344850382877916</v>
      </c>
      <c r="Q90" s="27">
        <f t="shared" si="17"/>
        <v>4.267618989991365</v>
      </c>
    </row>
    <row r="91" spans="4:17" x14ac:dyDescent="0.25">
      <c r="D91" s="23">
        <f t="shared" si="19"/>
        <v>48000</v>
      </c>
      <c r="E91" s="24">
        <f t="shared" si="19"/>
        <v>3.5907257475030123</v>
      </c>
      <c r="F91" s="24">
        <f t="shared" si="19"/>
        <v>-2.8658413700513607</v>
      </c>
      <c r="G91" s="24">
        <f t="shared" si="19"/>
        <v>-0.7201898088310551</v>
      </c>
      <c r="H91" s="24">
        <f t="shared" si="19"/>
        <v>2.406945466771889</v>
      </c>
      <c r="I91" s="24">
        <f t="shared" si="19"/>
        <v>-2.8658413700513607</v>
      </c>
      <c r="J91" s="24">
        <f t="shared" si="19"/>
        <v>0.4635904719000683</v>
      </c>
      <c r="K91" s="25">
        <f t="shared" si="18"/>
        <v>138</v>
      </c>
      <c r="L91" s="26">
        <f t="shared" si="15"/>
        <v>575.43993733715706</v>
      </c>
      <c r="M91" s="24">
        <f t="shared" si="11"/>
        <v>7.5324911655024307E-2</v>
      </c>
      <c r="N91" s="24">
        <f t="shared" si="12"/>
        <v>2.0977933305461272E-2</v>
      </c>
      <c r="O91" s="24">
        <f t="shared" si="13"/>
        <v>7.5701546816867027E-3</v>
      </c>
      <c r="P91" s="24">
        <f t="shared" si="16"/>
        <v>1.6646731448474923</v>
      </c>
      <c r="Q91" s="27">
        <f t="shared" si="17"/>
        <v>4.4265794676679686</v>
      </c>
    </row>
    <row r="92" spans="4:17" x14ac:dyDescent="0.25">
      <c r="D92" s="23">
        <f t="shared" si="19"/>
        <v>48000</v>
      </c>
      <c r="E92" s="24">
        <f t="shared" si="19"/>
        <v>3.5907257475030123</v>
      </c>
      <c r="F92" s="24">
        <f t="shared" si="19"/>
        <v>-2.8658413700513607</v>
      </c>
      <c r="G92" s="24">
        <f t="shared" si="19"/>
        <v>-0.7201898088310551</v>
      </c>
      <c r="H92" s="24">
        <f t="shared" si="19"/>
        <v>2.406945466771889</v>
      </c>
      <c r="I92" s="24">
        <f t="shared" si="19"/>
        <v>-2.8658413700513607</v>
      </c>
      <c r="J92" s="24">
        <f t="shared" si="19"/>
        <v>0.4635904719000683</v>
      </c>
      <c r="K92" s="25">
        <f t="shared" si="18"/>
        <v>139</v>
      </c>
      <c r="L92" s="26">
        <f t="shared" si="15"/>
        <v>602.55958607435775</v>
      </c>
      <c r="M92" s="24">
        <f t="shared" si="11"/>
        <v>7.8874865373387865E-2</v>
      </c>
      <c r="N92" s="24">
        <f t="shared" si="12"/>
        <v>2.2546883975108734E-2</v>
      </c>
      <c r="O92" s="24">
        <f t="shared" si="13"/>
        <v>7.8482303888344207E-3</v>
      </c>
      <c r="P92" s="24">
        <f t="shared" si="16"/>
        <v>1.6949519589619959</v>
      </c>
      <c r="Q92" s="27">
        <f t="shared" si="17"/>
        <v>4.5831478649013446</v>
      </c>
    </row>
    <row r="93" spans="4:17" x14ac:dyDescent="0.25">
      <c r="D93" s="23">
        <f t="shared" si="19"/>
        <v>48000</v>
      </c>
      <c r="E93" s="24">
        <f t="shared" si="19"/>
        <v>3.5907257475030123</v>
      </c>
      <c r="F93" s="24">
        <f t="shared" si="19"/>
        <v>-2.8658413700513607</v>
      </c>
      <c r="G93" s="24">
        <f t="shared" si="19"/>
        <v>-0.7201898088310551</v>
      </c>
      <c r="H93" s="24">
        <f t="shared" si="19"/>
        <v>2.406945466771889</v>
      </c>
      <c r="I93" s="24">
        <f t="shared" si="19"/>
        <v>-2.8658413700513607</v>
      </c>
      <c r="J93" s="24">
        <f t="shared" si="19"/>
        <v>0.4635904719000683</v>
      </c>
      <c r="K93" s="25">
        <f t="shared" si="18"/>
        <v>140</v>
      </c>
      <c r="L93" s="26">
        <f t="shared" si="15"/>
        <v>630.95734448019323</v>
      </c>
      <c r="M93" s="24">
        <f t="shared" si="11"/>
        <v>8.2592123256145816E-2</v>
      </c>
      <c r="N93" s="24">
        <f t="shared" si="12"/>
        <v>2.4266792080693489E-2</v>
      </c>
      <c r="O93" s="24">
        <f t="shared" si="13"/>
        <v>8.1532644932430509E-3</v>
      </c>
      <c r="P93" s="24">
        <f t="shared" si="16"/>
        <v>1.7252038512776766</v>
      </c>
      <c r="Q93" s="27">
        <f t="shared" si="17"/>
        <v>4.7368083795406077</v>
      </c>
    </row>
    <row r="94" spans="4:17" x14ac:dyDescent="0.25">
      <c r="D94" s="23">
        <f t="shared" si="19"/>
        <v>48000</v>
      </c>
      <c r="E94" s="24">
        <f t="shared" si="19"/>
        <v>3.5907257475030123</v>
      </c>
      <c r="F94" s="24">
        <f t="shared" si="19"/>
        <v>-2.8658413700513607</v>
      </c>
      <c r="G94" s="24">
        <f t="shared" si="19"/>
        <v>-0.7201898088310551</v>
      </c>
      <c r="H94" s="24">
        <f t="shared" si="19"/>
        <v>2.406945466771889</v>
      </c>
      <c r="I94" s="24">
        <f t="shared" si="19"/>
        <v>-2.8658413700513607</v>
      </c>
      <c r="J94" s="24">
        <f t="shared" si="19"/>
        <v>0.4635904719000683</v>
      </c>
      <c r="K94" s="25">
        <f t="shared" si="18"/>
        <v>141</v>
      </c>
      <c r="L94" s="26">
        <f t="shared" si="15"/>
        <v>660.69344800759643</v>
      </c>
      <c r="M94" s="24">
        <f t="shared" si="11"/>
        <v>8.6484570105648945E-2</v>
      </c>
      <c r="N94" s="24">
        <f t="shared" si="12"/>
        <v>2.6152138472768205E-2</v>
      </c>
      <c r="O94" s="24">
        <f t="shared" si="13"/>
        <v>8.4878841625488644E-3</v>
      </c>
      <c r="P94" s="24">
        <f t="shared" si="16"/>
        <v>1.7553102205728084</v>
      </c>
      <c r="Q94" s="27">
        <f t="shared" si="17"/>
        <v>4.8870776317281059</v>
      </c>
    </row>
    <row r="95" spans="4:17" x14ac:dyDescent="0.25">
      <c r="D95" s="23">
        <f t="shared" si="19"/>
        <v>48000</v>
      </c>
      <c r="E95" s="24">
        <f t="shared" si="19"/>
        <v>3.5907257475030123</v>
      </c>
      <c r="F95" s="24">
        <f t="shared" si="19"/>
        <v>-2.8658413700513607</v>
      </c>
      <c r="G95" s="24">
        <f t="shared" si="19"/>
        <v>-0.7201898088310551</v>
      </c>
      <c r="H95" s="24">
        <f t="shared" si="19"/>
        <v>2.406945466771889</v>
      </c>
      <c r="I95" s="24">
        <f t="shared" si="19"/>
        <v>-2.8658413700513607</v>
      </c>
      <c r="J95" s="24">
        <f t="shared" si="19"/>
        <v>0.4635904719000683</v>
      </c>
      <c r="K95" s="25">
        <f t="shared" si="18"/>
        <v>142</v>
      </c>
      <c r="L95" s="26">
        <f t="shared" si="15"/>
        <v>691.83097091893671</v>
      </c>
      <c r="M95" s="24">
        <f t="shared" si="11"/>
        <v>9.0560462323534388E-2</v>
      </c>
      <c r="N95" s="24">
        <f t="shared" si="12"/>
        <v>2.8218784281877962E-2</v>
      </c>
      <c r="O95" s="24">
        <f t="shared" si="13"/>
        <v>8.8549753246222052E-3</v>
      </c>
      <c r="P95" s="24">
        <f t="shared" si="16"/>
        <v>1.7851531152879507</v>
      </c>
      <c r="Q95" s="27">
        <f t="shared" si="17"/>
        <v>5.0335094428330454</v>
      </c>
    </row>
    <row r="96" spans="4:17" x14ac:dyDescent="0.25">
      <c r="D96" s="23">
        <f t="shared" si="19"/>
        <v>48000</v>
      </c>
      <c r="E96" s="24">
        <f t="shared" si="19"/>
        <v>3.5907257475030123</v>
      </c>
      <c r="F96" s="24">
        <f t="shared" si="19"/>
        <v>-2.8658413700513607</v>
      </c>
      <c r="G96" s="24">
        <f t="shared" si="19"/>
        <v>-0.7201898088310551</v>
      </c>
      <c r="H96" s="24">
        <f t="shared" si="19"/>
        <v>2.406945466771889</v>
      </c>
      <c r="I96" s="24">
        <f t="shared" si="19"/>
        <v>-2.8658413700513607</v>
      </c>
      <c r="J96" s="24">
        <f t="shared" si="19"/>
        <v>0.4635904719000683</v>
      </c>
      <c r="K96" s="25">
        <f t="shared" si="18"/>
        <v>143</v>
      </c>
      <c r="L96" s="26">
        <f t="shared" si="15"/>
        <v>724.43596007499025</v>
      </c>
      <c r="M96" s="24">
        <f t="shared" si="11"/>
        <v>9.4828445423660757E-2</v>
      </c>
      <c r="N96" s="24">
        <f t="shared" si="12"/>
        <v>3.0484100696420935E-2</v>
      </c>
      <c r="O96" s="24">
        <f t="shared" si="13"/>
        <v>9.2577086978295475E-3</v>
      </c>
      <c r="P96" s="24">
        <f t="shared" si="16"/>
        <v>1.8146168453239822</v>
      </c>
      <c r="Q96" s="27">
        <f t="shared" si="17"/>
        <v>5.1756987634416998</v>
      </c>
    </row>
    <row r="97" spans="4:17" x14ac:dyDescent="0.25">
      <c r="D97" s="23">
        <f t="shared" si="19"/>
        <v>48000</v>
      </c>
      <c r="E97" s="24">
        <f t="shared" si="19"/>
        <v>3.5907257475030123</v>
      </c>
      <c r="F97" s="24">
        <f t="shared" si="19"/>
        <v>-2.8658413700513607</v>
      </c>
      <c r="G97" s="24">
        <f t="shared" si="19"/>
        <v>-0.7201898088310551</v>
      </c>
      <c r="H97" s="24">
        <f t="shared" si="19"/>
        <v>2.406945466771889</v>
      </c>
      <c r="I97" s="24">
        <f t="shared" si="19"/>
        <v>-2.8658413700513607</v>
      </c>
      <c r="J97" s="24">
        <f t="shared" si="19"/>
        <v>0.4635904719000683</v>
      </c>
      <c r="K97" s="25">
        <f t="shared" si="18"/>
        <v>144</v>
      </c>
      <c r="L97" s="26">
        <f t="shared" si="15"/>
        <v>758.57757502918378</v>
      </c>
      <c r="M97" s="24">
        <f t="shared" si="11"/>
        <v>9.9297572370401821E-2</v>
      </c>
      <c r="N97" s="24">
        <f t="shared" si="12"/>
        <v>3.2967110579018244E-2</v>
      </c>
      <c r="O97" s="24">
        <f t="shared" si="13"/>
        <v>9.6995685463902581E-3</v>
      </c>
      <c r="P97" s="24">
        <f t="shared" si="16"/>
        <v>1.8435895347107005</v>
      </c>
      <c r="Q97" s="27">
        <f t="shared" si="17"/>
        <v>5.3132846830147837</v>
      </c>
    </row>
    <row r="98" spans="4:17" x14ac:dyDescent="0.25">
      <c r="D98" s="23">
        <f t="shared" si="19"/>
        <v>48000</v>
      </c>
      <c r="E98" s="24">
        <f t="shared" si="19"/>
        <v>3.5907257475030123</v>
      </c>
      <c r="F98" s="24">
        <f t="shared" si="19"/>
        <v>-2.8658413700513607</v>
      </c>
      <c r="G98" s="24">
        <f t="shared" si="19"/>
        <v>-0.7201898088310551</v>
      </c>
      <c r="H98" s="24">
        <f t="shared" si="19"/>
        <v>2.406945466771889</v>
      </c>
      <c r="I98" s="24">
        <f t="shared" si="19"/>
        <v>-2.8658413700513607</v>
      </c>
      <c r="J98" s="24">
        <f t="shared" si="19"/>
        <v>0.4635904719000683</v>
      </c>
      <c r="K98" s="25">
        <f t="shared" si="18"/>
        <v>145</v>
      </c>
      <c r="L98" s="26">
        <f t="shared" si="15"/>
        <v>794.32823472428208</v>
      </c>
      <c r="M98" s="24">
        <f t="shared" si="11"/>
        <v>0.10397732278119806</v>
      </c>
      <c r="N98" s="24">
        <f t="shared" si="12"/>
        <v>3.5688642926596681E-2</v>
      </c>
      <c r="O98" s="24">
        <f t="shared" si="13"/>
        <v>1.0184384466395136E-2</v>
      </c>
      <c r="P98" s="24">
        <f t="shared" si="16"/>
        <v>1.8719645673173986</v>
      </c>
      <c r="Q98" s="27">
        <f t="shared" si="17"/>
        <v>5.4459524824416574</v>
      </c>
    </row>
    <row r="99" spans="4:17" x14ac:dyDescent="0.25">
      <c r="D99" s="23">
        <f t="shared" si="19"/>
        <v>48000</v>
      </c>
      <c r="E99" s="24">
        <f t="shared" si="19"/>
        <v>3.5907257475030123</v>
      </c>
      <c r="F99" s="24">
        <f t="shared" si="19"/>
        <v>-2.8658413700513607</v>
      </c>
      <c r="G99" s="24">
        <f t="shared" si="19"/>
        <v>-0.7201898088310551</v>
      </c>
      <c r="H99" s="24">
        <f t="shared" si="19"/>
        <v>2.406945466771889</v>
      </c>
      <c r="I99" s="24">
        <f t="shared" si="19"/>
        <v>-2.8658413700513607</v>
      </c>
      <c r="J99" s="24">
        <f t="shared" si="19"/>
        <v>0.4635904719000683</v>
      </c>
      <c r="K99" s="25">
        <f t="shared" si="18"/>
        <v>146</v>
      </c>
      <c r="L99" s="26">
        <f t="shared" si="15"/>
        <v>831.7637711026714</v>
      </c>
      <c r="M99" s="24">
        <f t="shared" si="11"/>
        <v>0.10887762303409562</v>
      </c>
      <c r="N99" s="24">
        <f t="shared" si="12"/>
        <v>3.8671501248993656E-2</v>
      </c>
      <c r="O99" s="24">
        <f t="shared" si="13"/>
        <v>1.0716366545999334E-2</v>
      </c>
      <c r="P99" s="24">
        <f t="shared" si="16"/>
        <v>1.899641881848851</v>
      </c>
      <c r="Q99" s="27">
        <f t="shared" si="17"/>
        <v>5.5734347201509422</v>
      </c>
    </row>
    <row r="100" spans="4:17" x14ac:dyDescent="0.25">
      <c r="D100" s="23">
        <f t="shared" ref="D100:J115" si="20">D99</f>
        <v>48000</v>
      </c>
      <c r="E100" s="24">
        <f t="shared" si="20"/>
        <v>3.5907257475030123</v>
      </c>
      <c r="F100" s="24">
        <f t="shared" si="20"/>
        <v>-2.8658413700513607</v>
      </c>
      <c r="G100" s="24">
        <f t="shared" si="20"/>
        <v>-0.7201898088310551</v>
      </c>
      <c r="H100" s="24">
        <f t="shared" si="20"/>
        <v>2.406945466771889</v>
      </c>
      <c r="I100" s="24">
        <f t="shared" si="20"/>
        <v>-2.8658413700513607</v>
      </c>
      <c r="J100" s="24">
        <f t="shared" si="20"/>
        <v>0.4635904719000683</v>
      </c>
      <c r="K100" s="25">
        <f t="shared" si="18"/>
        <v>147</v>
      </c>
      <c r="L100" s="26">
        <f t="shared" si="15"/>
        <v>870.96358995608091</v>
      </c>
      <c r="M100" s="24">
        <f t="shared" si="11"/>
        <v>0.11400886732292569</v>
      </c>
      <c r="N100" s="24">
        <f t="shared" si="12"/>
        <v>4.1940647011796783E-2</v>
      </c>
      <c r="O100" s="24">
        <f t="shared" si="13"/>
        <v>1.1300144286543579E-2</v>
      </c>
      <c r="P100" s="24">
        <f t="shared" si="16"/>
        <v>1.9265290787243892</v>
      </c>
      <c r="Q100" s="27">
        <f t="shared" si="17"/>
        <v>5.6955113714105474</v>
      </c>
    </row>
    <row r="101" spans="4:17" x14ac:dyDescent="0.25">
      <c r="D101" s="23">
        <f t="shared" si="20"/>
        <v>48000</v>
      </c>
      <c r="E101" s="24">
        <f t="shared" si="20"/>
        <v>3.5907257475030123</v>
      </c>
      <c r="F101" s="24">
        <f t="shared" si="20"/>
        <v>-2.8658413700513607</v>
      </c>
      <c r="G101" s="24">
        <f t="shared" si="20"/>
        <v>-0.7201898088310551</v>
      </c>
      <c r="H101" s="24">
        <f t="shared" si="20"/>
        <v>2.406945466771889</v>
      </c>
      <c r="I101" s="24">
        <f t="shared" si="20"/>
        <v>-2.8658413700513607</v>
      </c>
      <c r="J101" s="24">
        <f t="shared" si="20"/>
        <v>0.4635904719000683</v>
      </c>
      <c r="K101" s="25">
        <f t="shared" si="18"/>
        <v>148</v>
      </c>
      <c r="L101" s="26">
        <f t="shared" si="15"/>
        <v>912.01083935590987</v>
      </c>
      <c r="M101" s="24">
        <f t="shared" si="11"/>
        <v>0.11938193970478279</v>
      </c>
      <c r="N101" s="24">
        <f t="shared" si="12"/>
        <v>4.5523399360344552E-2</v>
      </c>
      <c r="O101" s="24">
        <f t="shared" si="13"/>
        <v>1.1940809720727696E-2</v>
      </c>
      <c r="P101" s="24">
        <f t="shared" si="16"/>
        <v>1.9525423096550378</v>
      </c>
      <c r="Q101" s="27">
        <f t="shared" si="17"/>
        <v>5.8120090676385407</v>
      </c>
    </row>
    <row r="102" spans="4:17" x14ac:dyDescent="0.25">
      <c r="D102" s="23">
        <f t="shared" si="20"/>
        <v>48000</v>
      </c>
      <c r="E102" s="24">
        <f t="shared" si="20"/>
        <v>3.5907257475030123</v>
      </c>
      <c r="F102" s="24">
        <f t="shared" si="20"/>
        <v>-2.8658413700513607</v>
      </c>
      <c r="G102" s="24">
        <f t="shared" si="20"/>
        <v>-0.7201898088310551</v>
      </c>
      <c r="H102" s="24">
        <f t="shared" si="20"/>
        <v>2.406945466771889</v>
      </c>
      <c r="I102" s="24">
        <f t="shared" si="20"/>
        <v>-2.8658413700513607</v>
      </c>
      <c r="J102" s="24">
        <f t="shared" si="20"/>
        <v>0.4635904719000683</v>
      </c>
      <c r="K102" s="25">
        <f t="shared" si="18"/>
        <v>149</v>
      </c>
      <c r="L102" s="26">
        <f t="shared" si="15"/>
        <v>954.99258602143675</v>
      </c>
      <c r="M102" s="24">
        <f t="shared" si="11"/>
        <v>0.12500823718656934</v>
      </c>
      <c r="N102" s="24">
        <f t="shared" si="12"/>
        <v>4.9449652412171696E-2</v>
      </c>
      <c r="O102" s="24">
        <f t="shared" si="13"/>
        <v>1.2643965220471065E-2</v>
      </c>
      <c r="P102" s="24">
        <f t="shared" si="16"/>
        <v>1.9776069302444632</v>
      </c>
      <c r="Q102" s="27">
        <f t="shared" si="17"/>
        <v>5.9227995067024999</v>
      </c>
    </row>
    <row r="103" spans="4:17" x14ac:dyDescent="0.25">
      <c r="D103" s="23">
        <f t="shared" si="20"/>
        <v>48000</v>
      </c>
      <c r="E103" s="24">
        <f t="shared" si="20"/>
        <v>3.5907257475030123</v>
      </c>
      <c r="F103" s="24">
        <f t="shared" si="20"/>
        <v>-2.8658413700513607</v>
      </c>
      <c r="G103" s="24">
        <f t="shared" si="20"/>
        <v>-0.7201898088310551</v>
      </c>
      <c r="H103" s="24">
        <f t="shared" si="20"/>
        <v>2.406945466771889</v>
      </c>
      <c r="I103" s="24">
        <f t="shared" si="20"/>
        <v>-2.8658413700513607</v>
      </c>
      <c r="J103" s="24">
        <f t="shared" si="20"/>
        <v>0.4635904719000683</v>
      </c>
      <c r="K103" s="25">
        <f t="shared" si="18"/>
        <v>150</v>
      </c>
      <c r="L103" s="26">
        <f t="shared" si="15"/>
        <v>1000</v>
      </c>
      <c r="M103" s="24">
        <f t="shared" si="11"/>
        <v>0.1308996938995747</v>
      </c>
      <c r="N103" s="24">
        <f t="shared" si="12"/>
        <v>5.375211147300718E-2</v>
      </c>
      <c r="O103" s="24">
        <f t="shared" si="13"/>
        <v>1.3415776551799541E-2</v>
      </c>
      <c r="P103" s="24">
        <f t="shared" si="16"/>
        <v>2.0016579060883362</v>
      </c>
      <c r="Q103" s="27">
        <f t="shared" si="17"/>
        <v>6.0277971252729774</v>
      </c>
    </row>
    <row r="104" spans="4:17" x14ac:dyDescent="0.25">
      <c r="D104" s="23">
        <f t="shared" si="20"/>
        <v>48000</v>
      </c>
      <c r="E104" s="24">
        <f t="shared" si="20"/>
        <v>3.5907257475030123</v>
      </c>
      <c r="F104" s="24">
        <f t="shared" si="20"/>
        <v>-2.8658413700513607</v>
      </c>
      <c r="G104" s="24">
        <f t="shared" si="20"/>
        <v>-0.7201898088310551</v>
      </c>
      <c r="H104" s="24">
        <f t="shared" si="20"/>
        <v>2.406945466771889</v>
      </c>
      <c r="I104" s="24">
        <f t="shared" si="20"/>
        <v>-2.8658413700513607</v>
      </c>
      <c r="J104" s="24">
        <f t="shared" si="20"/>
        <v>0.4635904719000683</v>
      </c>
      <c r="K104" s="25">
        <f t="shared" si="18"/>
        <v>151</v>
      </c>
      <c r="L104" s="26">
        <f t="shared" si="15"/>
        <v>1047.1285480509</v>
      </c>
      <c r="M104" s="24">
        <f t="shared" si="11"/>
        <v>0.13706880641336891</v>
      </c>
      <c r="N104" s="24">
        <f t="shared" si="12"/>
        <v>5.8466549594744288E-2</v>
      </c>
      <c r="O104" s="24">
        <f t="shared" si="13"/>
        <v>1.4263031808393167E-2</v>
      </c>
      <c r="P104" s="24">
        <f t="shared" si="16"/>
        <v>2.0246399729432953</v>
      </c>
      <c r="Q104" s="27">
        <f t="shared" si="17"/>
        <v>6.1269561395053724</v>
      </c>
    </row>
    <row r="105" spans="4:17" x14ac:dyDescent="0.25">
      <c r="D105" s="23">
        <f t="shared" si="20"/>
        <v>48000</v>
      </c>
      <c r="E105" s="24">
        <f t="shared" si="20"/>
        <v>3.5907257475030123</v>
      </c>
      <c r="F105" s="24">
        <f t="shared" si="20"/>
        <v>-2.8658413700513607</v>
      </c>
      <c r="G105" s="24">
        <f t="shared" si="20"/>
        <v>-0.7201898088310551</v>
      </c>
      <c r="H105" s="24">
        <f t="shared" si="20"/>
        <v>2.406945466771889</v>
      </c>
      <c r="I105" s="24">
        <f t="shared" si="20"/>
        <v>-2.8658413700513607</v>
      </c>
      <c r="J105" s="24">
        <f t="shared" si="20"/>
        <v>0.4635904719000683</v>
      </c>
      <c r="K105" s="25">
        <f t="shared" si="18"/>
        <v>152</v>
      </c>
      <c r="L105" s="26">
        <f t="shared" si="15"/>
        <v>1096.4781961431863</v>
      </c>
      <c r="M105" s="24">
        <f t="shared" si="11"/>
        <v>0.14352866024270095</v>
      </c>
      <c r="N105" s="24">
        <f t="shared" si="12"/>
        <v>6.3632085949970829E-2</v>
      </c>
      <c r="O105" s="24">
        <f t="shared" si="13"/>
        <v>1.519320694078552E-2</v>
      </c>
      <c r="P105" s="24">
        <f t="shared" si="16"/>
        <v>2.0465075609431183</v>
      </c>
      <c r="Q105" s="27">
        <f t="shared" si="17"/>
        <v>6.2202670702175897</v>
      </c>
    </row>
    <row r="106" spans="4:17" x14ac:dyDescent="0.25">
      <c r="D106" s="23">
        <f t="shared" si="20"/>
        <v>48000</v>
      </c>
      <c r="E106" s="24">
        <f t="shared" si="20"/>
        <v>3.5907257475030123</v>
      </c>
      <c r="F106" s="24">
        <f t="shared" si="20"/>
        <v>-2.8658413700513607</v>
      </c>
      <c r="G106" s="24">
        <f t="shared" si="20"/>
        <v>-0.7201898088310551</v>
      </c>
      <c r="H106" s="24">
        <f t="shared" si="20"/>
        <v>2.406945466771889</v>
      </c>
      <c r="I106" s="24">
        <f t="shared" si="20"/>
        <v>-2.8658413700513607</v>
      </c>
      <c r="J106" s="24">
        <f t="shared" si="20"/>
        <v>0.4635904719000683</v>
      </c>
      <c r="K106" s="25">
        <f t="shared" si="18"/>
        <v>153</v>
      </c>
      <c r="L106" s="26">
        <f t="shared" si="15"/>
        <v>1148.1536214968839</v>
      </c>
      <c r="M106" s="24">
        <f t="shared" si="11"/>
        <v>0.15029295760363026</v>
      </c>
      <c r="N106" s="24">
        <f t="shared" si="12"/>
        <v>6.9291487543476027E-2</v>
      </c>
      <c r="O106" s="24">
        <f t="shared" si="13"/>
        <v>1.6214538696454783E-2</v>
      </c>
      <c r="P106" s="24">
        <f t="shared" si="16"/>
        <v>2.0672245010123307</v>
      </c>
      <c r="Q106" s="27">
        <f t="shared" si="17"/>
        <v>6.3077528731980088</v>
      </c>
    </row>
    <row r="107" spans="4:17" x14ac:dyDescent="0.25">
      <c r="D107" s="23">
        <f t="shared" si="20"/>
        <v>48000</v>
      </c>
      <c r="E107" s="24">
        <f t="shared" si="20"/>
        <v>3.5907257475030123</v>
      </c>
      <c r="F107" s="24">
        <f t="shared" si="20"/>
        <v>-2.8658413700513607</v>
      </c>
      <c r="G107" s="24">
        <f t="shared" si="20"/>
        <v>-0.7201898088310551</v>
      </c>
      <c r="H107" s="24">
        <f t="shared" si="20"/>
        <v>2.406945466771889</v>
      </c>
      <c r="I107" s="24">
        <f t="shared" si="20"/>
        <v>-2.8658413700513607</v>
      </c>
      <c r="J107" s="24">
        <f t="shared" si="20"/>
        <v>0.4635904719000683</v>
      </c>
      <c r="K107" s="25">
        <f t="shared" si="18"/>
        <v>154</v>
      </c>
      <c r="L107" s="26">
        <f t="shared" si="15"/>
        <v>1202.2644346174138</v>
      </c>
      <c r="M107" s="24">
        <f t="shared" si="11"/>
        <v>0.15737604647776471</v>
      </c>
      <c r="N107" s="24">
        <f t="shared" si="12"/>
        <v>7.5491495812600951E-2</v>
      </c>
      <c r="O107" s="24">
        <f t="shared" si="13"/>
        <v>1.7336105899272258E-2</v>
      </c>
      <c r="P107" s="24">
        <f t="shared" si="16"/>
        <v>2.0867635381691421</v>
      </c>
      <c r="Q107" s="27">
        <f t="shared" si="17"/>
        <v>6.3894647945673722</v>
      </c>
    </row>
    <row r="108" spans="4:17" x14ac:dyDescent="0.25">
      <c r="D108" s="23">
        <f t="shared" si="20"/>
        <v>48000</v>
      </c>
      <c r="E108" s="24">
        <f t="shared" si="20"/>
        <v>3.5907257475030123</v>
      </c>
      <c r="F108" s="24">
        <f t="shared" si="20"/>
        <v>-2.8658413700513607</v>
      </c>
      <c r="G108" s="24">
        <f t="shared" si="20"/>
        <v>-0.7201898088310551</v>
      </c>
      <c r="H108" s="24">
        <f t="shared" si="20"/>
        <v>2.406945466771889</v>
      </c>
      <c r="I108" s="24">
        <f t="shared" si="20"/>
        <v>-2.8658413700513607</v>
      </c>
      <c r="J108" s="24">
        <f t="shared" si="20"/>
        <v>0.4635904719000683</v>
      </c>
      <c r="K108" s="25">
        <f t="shared" si="18"/>
        <v>155</v>
      </c>
      <c r="L108" s="26">
        <f t="shared" si="15"/>
        <v>1258.925411794168</v>
      </c>
      <c r="M108" s="24">
        <f t="shared" si="11"/>
        <v>0.16479295104625263</v>
      </c>
      <c r="N108" s="24">
        <f t="shared" si="12"/>
        <v>8.2283179680404883E-2</v>
      </c>
      <c r="O108" s="24">
        <f t="shared" si="13"/>
        <v>1.8567920127387283E-2</v>
      </c>
      <c r="P108" s="24">
        <f t="shared" si="16"/>
        <v>2.105105681090417</v>
      </c>
      <c r="Q108" s="27">
        <f t="shared" si="17"/>
        <v>6.4654780657836763</v>
      </c>
    </row>
    <row r="109" spans="4:17" x14ac:dyDescent="0.25">
      <c r="D109" s="23">
        <f t="shared" si="20"/>
        <v>48000</v>
      </c>
      <c r="E109" s="24">
        <f t="shared" si="20"/>
        <v>3.5907257475030123</v>
      </c>
      <c r="F109" s="24">
        <f t="shared" si="20"/>
        <v>-2.8658413700513607</v>
      </c>
      <c r="G109" s="24">
        <f t="shared" si="20"/>
        <v>-0.7201898088310551</v>
      </c>
      <c r="H109" s="24">
        <f t="shared" si="20"/>
        <v>2.406945466771889</v>
      </c>
      <c r="I109" s="24">
        <f t="shared" si="20"/>
        <v>-2.8658413700513607</v>
      </c>
      <c r="J109" s="24">
        <f t="shared" si="20"/>
        <v>0.4635904719000683</v>
      </c>
      <c r="K109" s="25">
        <f t="shared" si="18"/>
        <v>156</v>
      </c>
      <c r="L109" s="26">
        <f t="shared" si="15"/>
        <v>1318.2567385564089</v>
      </c>
      <c r="M109" s="24">
        <f t="shared" si="11"/>
        <v>0.17255940355808563</v>
      </c>
      <c r="N109" s="24">
        <f t="shared" si="12"/>
        <v>8.9722316612308339E-2</v>
      </c>
      <c r="O109" s="24">
        <f t="shared" si="13"/>
        <v>1.9921026999490332E-2</v>
      </c>
      <c r="P109" s="24">
        <f t="shared" si="16"/>
        <v>2.1222394200658661</v>
      </c>
      <c r="Q109" s="27">
        <f t="shared" si="17"/>
        <v>6.5358875436916026</v>
      </c>
    </row>
    <row r="110" spans="4:17" x14ac:dyDescent="0.25">
      <c r="D110" s="23">
        <f t="shared" si="20"/>
        <v>48000</v>
      </c>
      <c r="E110" s="24">
        <f t="shared" si="20"/>
        <v>3.5907257475030123</v>
      </c>
      <c r="F110" s="24">
        <f t="shared" si="20"/>
        <v>-2.8658413700513607</v>
      </c>
      <c r="G110" s="24">
        <f t="shared" si="20"/>
        <v>-0.7201898088310551</v>
      </c>
      <c r="H110" s="24">
        <f t="shared" si="20"/>
        <v>2.406945466771889</v>
      </c>
      <c r="I110" s="24">
        <f t="shared" si="20"/>
        <v>-2.8658413700513607</v>
      </c>
      <c r="J110" s="24">
        <f t="shared" si="20"/>
        <v>0.4635904719000683</v>
      </c>
      <c r="K110" s="25">
        <f t="shared" si="18"/>
        <v>157</v>
      </c>
      <c r="L110" s="26">
        <f t="shared" si="15"/>
        <v>1380.3842646028863</v>
      </c>
      <c r="M110" s="24">
        <f t="shared" si="11"/>
        <v>0.18069187770030737</v>
      </c>
      <c r="N110" s="24">
        <f t="shared" si="12"/>
        <v>9.7869803180660964E-2</v>
      </c>
      <c r="O110" s="24">
        <f t="shared" si="13"/>
        <v>2.1407619453765014E-2</v>
      </c>
      <c r="P110" s="24">
        <f t="shared" si="16"/>
        <v>2.1381598463860589</v>
      </c>
      <c r="Q110" s="27">
        <f t="shared" si="17"/>
        <v>6.6008033889094211</v>
      </c>
    </row>
    <row r="111" spans="4:17" x14ac:dyDescent="0.25">
      <c r="D111" s="23">
        <f t="shared" si="20"/>
        <v>48000</v>
      </c>
      <c r="E111" s="24">
        <f t="shared" si="20"/>
        <v>3.5907257475030123</v>
      </c>
      <c r="F111" s="24">
        <f t="shared" si="20"/>
        <v>-2.8658413700513607</v>
      </c>
      <c r="G111" s="24">
        <f t="shared" si="20"/>
        <v>-0.7201898088310551</v>
      </c>
      <c r="H111" s="24">
        <f t="shared" si="20"/>
        <v>2.406945466771889</v>
      </c>
      <c r="I111" s="24">
        <f t="shared" si="20"/>
        <v>-2.8658413700513607</v>
      </c>
      <c r="J111" s="24">
        <f t="shared" si="20"/>
        <v>0.4635904719000683</v>
      </c>
      <c r="K111" s="25">
        <f t="shared" si="18"/>
        <v>158</v>
      </c>
      <c r="L111" s="26">
        <f t="shared" si="15"/>
        <v>1445.4397707459289</v>
      </c>
      <c r="M111" s="24">
        <f t="shared" si="11"/>
        <v>0.18920762354091353</v>
      </c>
      <c r="N111" s="24">
        <f t="shared" si="12"/>
        <v>0.10679209655355804</v>
      </c>
      <c r="O111" s="24">
        <f t="shared" si="13"/>
        <v>2.3041164605540565E-2</v>
      </c>
      <c r="P111" s="24">
        <f t="shared" si="16"/>
        <v>2.1528677054981475</v>
      </c>
      <c r="Q111" s="27">
        <f t="shared" si="17"/>
        <v>6.6603468617980033</v>
      </c>
    </row>
    <row r="112" spans="4:17" x14ac:dyDescent="0.25">
      <c r="D112" s="23">
        <f t="shared" si="20"/>
        <v>48000</v>
      </c>
      <c r="E112" s="24">
        <f t="shared" si="20"/>
        <v>3.5907257475030123</v>
      </c>
      <c r="F112" s="24">
        <f t="shared" si="20"/>
        <v>-2.8658413700513607</v>
      </c>
      <c r="G112" s="24">
        <f t="shared" si="20"/>
        <v>-0.7201898088310551</v>
      </c>
      <c r="H112" s="24">
        <f t="shared" si="20"/>
        <v>2.406945466771889</v>
      </c>
      <c r="I112" s="24">
        <f t="shared" si="20"/>
        <v>-2.8658413700513607</v>
      </c>
      <c r="J112" s="24">
        <f t="shared" si="20"/>
        <v>0.4635904719000683</v>
      </c>
      <c r="K112" s="25">
        <f t="shared" si="18"/>
        <v>159</v>
      </c>
      <c r="L112" s="26">
        <f t="shared" si="15"/>
        <v>1513.5612484362093</v>
      </c>
      <c r="M112" s="24">
        <f t="shared" si="11"/>
        <v>0.19812470411855795</v>
      </c>
      <c r="N112" s="24">
        <f t="shared" si="12"/>
        <v>0.11656168818318025</v>
      </c>
      <c r="O112" s="24">
        <f t="shared" si="13"/>
        <v>2.4836546003066451E-2</v>
      </c>
      <c r="P112" s="24">
        <f t="shared" si="16"/>
        <v>2.1663684142189998</v>
      </c>
      <c r="Q112" s="27">
        <f t="shared" si="17"/>
        <v>6.7146463002339836</v>
      </c>
    </row>
    <row r="113" spans="4:17" x14ac:dyDescent="0.25">
      <c r="D113" s="23">
        <f t="shared" si="20"/>
        <v>48000</v>
      </c>
      <c r="E113" s="24">
        <f t="shared" si="20"/>
        <v>3.5907257475030123</v>
      </c>
      <c r="F113" s="24">
        <f t="shared" si="20"/>
        <v>-2.8658413700513607</v>
      </c>
      <c r="G113" s="24">
        <f t="shared" si="20"/>
        <v>-0.7201898088310551</v>
      </c>
      <c r="H113" s="24">
        <f t="shared" si="20"/>
        <v>2.406945466771889</v>
      </c>
      <c r="I113" s="24">
        <f t="shared" si="20"/>
        <v>-2.8658413700513607</v>
      </c>
      <c r="J113" s="24">
        <f t="shared" si="20"/>
        <v>0.4635904719000683</v>
      </c>
      <c r="K113" s="25">
        <f t="shared" si="18"/>
        <v>160</v>
      </c>
      <c r="L113" s="26">
        <f t="shared" si="15"/>
        <v>1584.8931924611156</v>
      </c>
      <c r="M113" s="24">
        <f t="shared" si="11"/>
        <v>0.20746203375667979</v>
      </c>
      <c r="N113" s="24">
        <f t="shared" si="12"/>
        <v>0.12725761076181219</v>
      </c>
      <c r="O113" s="24">
        <f t="shared" si="13"/>
        <v>2.6810223371043718E-2</v>
      </c>
      <c r="P113" s="24">
        <f t="shared" si="16"/>
        <v>2.1786710692566973</v>
      </c>
      <c r="Q113" s="27">
        <f t="shared" si="17"/>
        <v>6.7638333282844876</v>
      </c>
    </row>
    <row r="114" spans="4:17" x14ac:dyDescent="0.25">
      <c r="D114" s="23">
        <f t="shared" si="20"/>
        <v>48000</v>
      </c>
      <c r="E114" s="24">
        <f t="shared" si="20"/>
        <v>3.5907257475030123</v>
      </c>
      <c r="F114" s="24">
        <f t="shared" si="20"/>
        <v>-2.8658413700513607</v>
      </c>
      <c r="G114" s="24">
        <f t="shared" si="20"/>
        <v>-0.7201898088310551</v>
      </c>
      <c r="H114" s="24">
        <f t="shared" si="20"/>
        <v>2.406945466771889</v>
      </c>
      <c r="I114" s="24">
        <f t="shared" si="20"/>
        <v>-2.8658413700513607</v>
      </c>
      <c r="J114" s="24">
        <f t="shared" si="20"/>
        <v>0.4635904719000683</v>
      </c>
      <c r="K114" s="25">
        <f t="shared" si="18"/>
        <v>161</v>
      </c>
      <c r="L114" s="26">
        <f t="shared" si="15"/>
        <v>1659.5869074375626</v>
      </c>
      <c r="M114" s="24">
        <f t="shared" si="11"/>
        <v>0.21723941818331877</v>
      </c>
      <c r="N114" s="24">
        <f t="shared" si="12"/>
        <v>0.13896597922459453</v>
      </c>
      <c r="O114" s="24">
        <f t="shared" si="13"/>
        <v>2.8980412244339171E-2</v>
      </c>
      <c r="P114" s="24">
        <f t="shared" si="16"/>
        <v>2.1897874706084512</v>
      </c>
      <c r="Q114" s="27">
        <f t="shared" si="17"/>
        <v>6.8080393304010638</v>
      </c>
    </row>
    <row r="115" spans="4:17" x14ac:dyDescent="0.25">
      <c r="D115" s="23">
        <f t="shared" si="20"/>
        <v>48000</v>
      </c>
      <c r="E115" s="24">
        <f t="shared" si="20"/>
        <v>3.5907257475030123</v>
      </c>
      <c r="F115" s="24">
        <f t="shared" si="20"/>
        <v>-2.8658413700513607</v>
      </c>
      <c r="G115" s="24">
        <f t="shared" si="20"/>
        <v>-0.7201898088310551</v>
      </c>
      <c r="H115" s="24">
        <f t="shared" si="20"/>
        <v>2.406945466771889</v>
      </c>
      <c r="I115" s="24">
        <f t="shared" si="20"/>
        <v>-2.8658413700513607</v>
      </c>
      <c r="J115" s="24">
        <f t="shared" si="20"/>
        <v>0.4635904719000683</v>
      </c>
      <c r="K115" s="25">
        <f t="shared" si="18"/>
        <v>162</v>
      </c>
      <c r="L115" s="26">
        <f t="shared" si="15"/>
        <v>1737.8008287493772</v>
      </c>
      <c r="M115" s="24">
        <f t="shared" si="11"/>
        <v>0.22747759654172073</v>
      </c>
      <c r="N115" s="24">
        <f t="shared" si="12"/>
        <v>0.15178056618809332</v>
      </c>
      <c r="O115" s="24">
        <f t="shared" si="13"/>
        <v>3.1367286256360039E-2</v>
      </c>
      <c r="P115" s="24">
        <f t="shared" si="16"/>
        <v>2.1997311794036301</v>
      </c>
      <c r="Q115" s="27">
        <f t="shared" si="17"/>
        <v>6.8473922124900168</v>
      </c>
    </row>
    <row r="116" spans="4:17" x14ac:dyDescent="0.25">
      <c r="D116" s="23">
        <f t="shared" ref="D116:J131" si="21">D115</f>
        <v>48000</v>
      </c>
      <c r="E116" s="24">
        <f t="shared" si="21"/>
        <v>3.5907257475030123</v>
      </c>
      <c r="F116" s="24">
        <f t="shared" si="21"/>
        <v>-2.8658413700513607</v>
      </c>
      <c r="G116" s="24">
        <f t="shared" si="21"/>
        <v>-0.7201898088310551</v>
      </c>
      <c r="H116" s="24">
        <f t="shared" si="21"/>
        <v>2.406945466771889</v>
      </c>
      <c r="I116" s="24">
        <f t="shared" si="21"/>
        <v>-2.8658413700513607</v>
      </c>
      <c r="J116" s="24">
        <f t="shared" si="21"/>
        <v>0.4635904719000683</v>
      </c>
      <c r="K116" s="25">
        <f t="shared" si="18"/>
        <v>163</v>
      </c>
      <c r="L116" s="26">
        <f t="shared" si="15"/>
        <v>1819.7008586099832</v>
      </c>
      <c r="M116" s="24">
        <f t="shared" si="11"/>
        <v>0.23819828538084009</v>
      </c>
      <c r="N116" s="24">
        <f t="shared" si="12"/>
        <v>0.16580341170035251</v>
      </c>
      <c r="O116" s="24">
        <f t="shared" si="13"/>
        <v>3.3993205265370308E-2</v>
      </c>
      <c r="P116" s="24">
        <f t="shared" si="16"/>
        <v>2.2085166257343682</v>
      </c>
      <c r="Q116" s="27">
        <f t="shared" si="17"/>
        <v>6.8820134595949298</v>
      </c>
    </row>
    <row r="117" spans="4:17" x14ac:dyDescent="0.25">
      <c r="D117" s="23">
        <f t="shared" si="21"/>
        <v>48000</v>
      </c>
      <c r="E117" s="24">
        <f t="shared" si="21"/>
        <v>3.5907257475030123</v>
      </c>
      <c r="F117" s="24">
        <f t="shared" si="21"/>
        <v>-2.8658413700513607</v>
      </c>
      <c r="G117" s="24">
        <f t="shared" si="21"/>
        <v>-0.7201898088310551</v>
      </c>
      <c r="H117" s="24">
        <f t="shared" si="21"/>
        <v>2.406945466771889</v>
      </c>
      <c r="I117" s="24">
        <f t="shared" si="21"/>
        <v>-2.8658413700513607</v>
      </c>
      <c r="J117" s="24">
        <f t="shared" si="21"/>
        <v>0.4635904719000683</v>
      </c>
      <c r="K117" s="25">
        <f t="shared" si="18"/>
        <v>164</v>
      </c>
      <c r="L117" s="26">
        <f t="shared" si="15"/>
        <v>1905.4607179632485</v>
      </c>
      <c r="M117" s="24">
        <f t="shared" si="11"/>
        <v>0.24942422471905309</v>
      </c>
      <c r="N117" s="24">
        <f t="shared" si="12"/>
        <v>0.18114546651459351</v>
      </c>
      <c r="O117" s="24">
        <f t="shared" si="13"/>
        <v>3.6882972986144014E-2</v>
      </c>
      <c r="P117" s="24">
        <f t="shared" si="16"/>
        <v>2.216158278194909</v>
      </c>
      <c r="Q117" s="27">
        <f t="shared" si="17"/>
        <v>6.9120154901884145</v>
      </c>
    </row>
    <row r="118" spans="4:17" x14ac:dyDescent="0.25">
      <c r="D118" s="23">
        <f t="shared" si="21"/>
        <v>48000</v>
      </c>
      <c r="E118" s="24">
        <f t="shared" si="21"/>
        <v>3.5907257475030123</v>
      </c>
      <c r="F118" s="24">
        <f t="shared" si="21"/>
        <v>-2.8658413700513607</v>
      </c>
      <c r="G118" s="24">
        <f t="shared" si="21"/>
        <v>-0.7201898088310551</v>
      </c>
      <c r="H118" s="24">
        <f t="shared" si="21"/>
        <v>2.406945466771889</v>
      </c>
      <c r="I118" s="24">
        <f t="shared" si="21"/>
        <v>-2.8658413700513607</v>
      </c>
      <c r="J118" s="24">
        <f t="shared" si="21"/>
        <v>0.4635904719000683</v>
      </c>
      <c r="K118" s="25">
        <f t="shared" si="18"/>
        <v>165</v>
      </c>
      <c r="L118" s="26">
        <f t="shared" si="15"/>
        <v>1995.2623149688804</v>
      </c>
      <c r="M118" s="24">
        <f t="shared" si="11"/>
        <v>0.26117922627878332</v>
      </c>
      <c r="N118" s="24">
        <f t="shared" si="12"/>
        <v>0.19792726725359489</v>
      </c>
      <c r="O118" s="24">
        <f t="shared" si="13"/>
        <v>4.006412835323131E-2</v>
      </c>
      <c r="P118" s="24">
        <f t="shared" si="16"/>
        <v>2.2226698834104877</v>
      </c>
      <c r="Q118" s="27">
        <f t="shared" si="17"/>
        <v>6.9374992993297067</v>
      </c>
    </row>
    <row r="119" spans="4:17" x14ac:dyDescent="0.25">
      <c r="D119" s="23">
        <f t="shared" si="21"/>
        <v>48000</v>
      </c>
      <c r="E119" s="24">
        <f t="shared" si="21"/>
        <v>3.5907257475030123</v>
      </c>
      <c r="F119" s="24">
        <f t="shared" si="21"/>
        <v>-2.8658413700513607</v>
      </c>
      <c r="G119" s="24">
        <f t="shared" si="21"/>
        <v>-0.7201898088310551</v>
      </c>
      <c r="H119" s="24">
        <f t="shared" si="21"/>
        <v>2.406945466771889</v>
      </c>
      <c r="I119" s="24">
        <f t="shared" si="21"/>
        <v>-2.8658413700513607</v>
      </c>
      <c r="J119" s="24">
        <f t="shared" si="21"/>
        <v>0.4635904719000683</v>
      </c>
      <c r="K119" s="25">
        <f t="shared" si="18"/>
        <v>166</v>
      </c>
      <c r="L119" s="26">
        <f t="shared" si="15"/>
        <v>2089.2961308540398</v>
      </c>
      <c r="M119" s="24">
        <f t="shared" si="11"/>
        <v>0.27348822399435962</v>
      </c>
      <c r="N119" s="24">
        <f t="shared" si="12"/>
        <v>0.21627964076822925</v>
      </c>
      <c r="O119" s="24">
        <f t="shared" si="13"/>
        <v>4.3567275486335766E-2</v>
      </c>
      <c r="P119" s="24">
        <f t="shared" si="16"/>
        <v>2.2280637808922301</v>
      </c>
      <c r="Q119" s="27">
        <f t="shared" si="17"/>
        <v>6.9585523771888962</v>
      </c>
    </row>
    <row r="120" spans="4:17" x14ac:dyDescent="0.25">
      <c r="D120" s="23">
        <f t="shared" si="21"/>
        <v>48000</v>
      </c>
      <c r="E120" s="24">
        <f t="shared" si="21"/>
        <v>3.5907257475030123</v>
      </c>
      <c r="F120" s="24">
        <f t="shared" si="21"/>
        <v>-2.8658413700513607</v>
      </c>
      <c r="G120" s="24">
        <f t="shared" si="21"/>
        <v>-0.7201898088310551</v>
      </c>
      <c r="H120" s="24">
        <f t="shared" si="21"/>
        <v>2.406945466771889</v>
      </c>
      <c r="I120" s="24">
        <f t="shared" si="21"/>
        <v>-2.8658413700513607</v>
      </c>
      <c r="J120" s="24">
        <f t="shared" si="21"/>
        <v>0.4635904719000683</v>
      </c>
      <c r="K120" s="25">
        <f t="shared" si="18"/>
        <v>167</v>
      </c>
      <c r="L120" s="26">
        <f t="shared" si="15"/>
        <v>2187.7616239495528</v>
      </c>
      <c r="M120" s="24">
        <f t="shared" si="11"/>
        <v>0.28637732690023293</v>
      </c>
      <c r="N120" s="24">
        <f t="shared" si="12"/>
        <v>0.23634443366848257</v>
      </c>
      <c r="O120" s="24">
        <f t="shared" si="13"/>
        <v>4.7426457869319205E-2</v>
      </c>
      <c r="P120" s="24">
        <f t="shared" si="16"/>
        <v>2.2323502961705199</v>
      </c>
      <c r="Q120" s="27">
        <f t="shared" si="17"/>
        <v>6.9752468855720773</v>
      </c>
    </row>
    <row r="121" spans="4:17" x14ac:dyDescent="0.25">
      <c r="D121" s="23">
        <f t="shared" si="21"/>
        <v>48000</v>
      </c>
      <c r="E121" s="24">
        <f t="shared" si="21"/>
        <v>3.5907257475030123</v>
      </c>
      <c r="F121" s="24">
        <f t="shared" si="21"/>
        <v>-2.8658413700513607</v>
      </c>
      <c r="G121" s="24">
        <f t="shared" si="21"/>
        <v>-0.7201898088310551</v>
      </c>
      <c r="H121" s="24">
        <f t="shared" si="21"/>
        <v>2.406945466771889</v>
      </c>
      <c r="I121" s="24">
        <f t="shared" si="21"/>
        <v>-2.8658413700513607</v>
      </c>
      <c r="J121" s="24">
        <f t="shared" si="21"/>
        <v>0.4635904719000683</v>
      </c>
      <c r="K121" s="25">
        <f t="shared" si="18"/>
        <v>168</v>
      </c>
      <c r="L121" s="26">
        <f t="shared" si="15"/>
        <v>2290.8676527677749</v>
      </c>
      <c r="M121" s="24">
        <f t="shared" si="11"/>
        <v>0.29987387451173897</v>
      </c>
      <c r="N121" s="24">
        <f t="shared" si="12"/>
        <v>0.25827526136875212</v>
      </c>
      <c r="O121" s="24">
        <f t="shared" si="13"/>
        <v>5.1679583204522705E-2</v>
      </c>
      <c r="P121" s="24">
        <f t="shared" si="16"/>
        <v>2.2355372133546627</v>
      </c>
      <c r="Q121" s="27">
        <f t="shared" si="17"/>
        <v>6.9876380729431675</v>
      </c>
    </row>
    <row r="122" spans="4:17" x14ac:dyDescent="0.25">
      <c r="D122" s="23">
        <f t="shared" si="21"/>
        <v>48000</v>
      </c>
      <c r="E122" s="24">
        <f t="shared" si="21"/>
        <v>3.5907257475030123</v>
      </c>
      <c r="F122" s="24">
        <f t="shared" si="21"/>
        <v>-2.8658413700513607</v>
      </c>
      <c r="G122" s="24">
        <f t="shared" si="21"/>
        <v>-0.7201898088310551</v>
      </c>
      <c r="H122" s="24">
        <f t="shared" si="21"/>
        <v>2.406945466771889</v>
      </c>
      <c r="I122" s="24">
        <f t="shared" si="21"/>
        <v>-2.8658413700513607</v>
      </c>
      <c r="J122" s="24">
        <f t="shared" si="21"/>
        <v>0.4635904719000683</v>
      </c>
      <c r="K122" s="25">
        <f t="shared" si="18"/>
        <v>169</v>
      </c>
      <c r="L122" s="26">
        <f t="shared" si="15"/>
        <v>2398.8329190194918</v>
      </c>
      <c r="M122" s="24">
        <f t="shared" si="11"/>
        <v>0.31400649481587478</v>
      </c>
      <c r="N122" s="24">
        <f t="shared" si="12"/>
        <v>0.28223826898374937</v>
      </c>
      <c r="O122" s="24">
        <f t="shared" si="13"/>
        <v>5.6368906376286054E-2</v>
      </c>
      <c r="P122" s="24">
        <f t="shared" si="16"/>
        <v>2.2376293270261276</v>
      </c>
      <c r="Q122" s="27">
        <f t="shared" si="17"/>
        <v>6.9957629078320984</v>
      </c>
    </row>
    <row r="123" spans="4:17" x14ac:dyDescent="0.25">
      <c r="D123" s="23">
        <f t="shared" si="21"/>
        <v>48000</v>
      </c>
      <c r="E123" s="24">
        <f t="shared" si="21"/>
        <v>3.5907257475030123</v>
      </c>
      <c r="F123" s="24">
        <f t="shared" si="21"/>
        <v>-2.8658413700513607</v>
      </c>
      <c r="G123" s="24">
        <f t="shared" si="21"/>
        <v>-0.7201898088310551</v>
      </c>
      <c r="H123" s="24">
        <f t="shared" si="21"/>
        <v>2.406945466771889</v>
      </c>
      <c r="I123" s="24">
        <f t="shared" si="21"/>
        <v>-2.8658413700513607</v>
      </c>
      <c r="J123" s="24">
        <f t="shared" si="21"/>
        <v>0.4635904719000683</v>
      </c>
      <c r="K123" s="25">
        <f t="shared" si="18"/>
        <v>170</v>
      </c>
      <c r="L123" s="26">
        <f t="shared" si="15"/>
        <v>2511.8864315095811</v>
      </c>
      <c r="M123" s="24">
        <f t="shared" si="11"/>
        <v>0.32880516499509921</v>
      </c>
      <c r="N123" s="24">
        <f t="shared" si="12"/>
        <v>0.30841289397145033</v>
      </c>
      <c r="O123" s="24">
        <f t="shared" si="13"/>
        <v>6.1541579064930463E-2</v>
      </c>
      <c r="P123" s="24">
        <f t="shared" si="16"/>
        <v>2.2386280726528893</v>
      </c>
      <c r="Q123" s="27">
        <f t="shared" si="17"/>
        <v>6.9996389112250803</v>
      </c>
    </row>
    <row r="124" spans="4:17" x14ac:dyDescent="0.25">
      <c r="D124" s="23">
        <f t="shared" si="21"/>
        <v>48000</v>
      </c>
      <c r="E124" s="24">
        <f t="shared" si="21"/>
        <v>3.5907257475030123</v>
      </c>
      <c r="F124" s="24">
        <f t="shared" si="21"/>
        <v>-2.8658413700513607</v>
      </c>
      <c r="G124" s="24">
        <f t="shared" si="21"/>
        <v>-0.7201898088310551</v>
      </c>
      <c r="H124" s="24">
        <f t="shared" si="21"/>
        <v>2.406945466771889</v>
      </c>
      <c r="I124" s="24">
        <f t="shared" si="21"/>
        <v>-2.8658413700513607</v>
      </c>
      <c r="J124" s="24">
        <f t="shared" si="21"/>
        <v>0.4635904719000683</v>
      </c>
      <c r="K124" s="25">
        <f t="shared" si="18"/>
        <v>171</v>
      </c>
      <c r="L124" s="26">
        <f t="shared" si="15"/>
        <v>2630.2679918953822</v>
      </c>
      <c r="M124" s="24">
        <f t="shared" si="11"/>
        <v>0.34430127501295454</v>
      </c>
      <c r="N124" s="24">
        <f t="shared" si="12"/>
        <v>0.33699261747083697</v>
      </c>
      <c r="O124" s="24">
        <f t="shared" si="13"/>
        <v>6.7250275807511251E-2</v>
      </c>
      <c r="P124" s="24">
        <f t="shared" si="16"/>
        <v>2.2385312344554866</v>
      </c>
      <c r="Q124" s="27">
        <f t="shared" si="17"/>
        <v>6.9992631703421573</v>
      </c>
    </row>
    <row r="125" spans="4:17" x14ac:dyDescent="0.25">
      <c r="D125" s="23">
        <f t="shared" si="21"/>
        <v>48000</v>
      </c>
      <c r="E125" s="24">
        <f t="shared" si="21"/>
        <v>3.5907257475030123</v>
      </c>
      <c r="F125" s="24">
        <f t="shared" si="21"/>
        <v>-2.8658413700513607</v>
      </c>
      <c r="G125" s="24">
        <f t="shared" si="21"/>
        <v>-0.7201898088310551</v>
      </c>
      <c r="H125" s="24">
        <f t="shared" si="21"/>
        <v>2.406945466771889</v>
      </c>
      <c r="I125" s="24">
        <f t="shared" si="21"/>
        <v>-2.8658413700513607</v>
      </c>
      <c r="J125" s="24">
        <f t="shared" si="21"/>
        <v>0.4635904719000683</v>
      </c>
      <c r="K125" s="25">
        <f t="shared" si="18"/>
        <v>172</v>
      </c>
      <c r="L125" s="26">
        <f t="shared" si="15"/>
        <v>2754.228703338169</v>
      </c>
      <c r="M125" s="24">
        <f t="shared" si="11"/>
        <v>0.36052769419638891</v>
      </c>
      <c r="N125" s="24">
        <f t="shared" si="12"/>
        <v>0.36818568774184246</v>
      </c>
      <c r="O125" s="24">
        <f t="shared" si="13"/>
        <v>7.3553907715667444E-2</v>
      </c>
      <c r="P125" s="24">
        <f t="shared" si="16"/>
        <v>2.2373327297867434</v>
      </c>
      <c r="Q125" s="27">
        <f t="shared" si="17"/>
        <v>6.9946115188999416</v>
      </c>
    </row>
    <row r="126" spans="4:17" x14ac:dyDescent="0.25">
      <c r="D126" s="23">
        <f t="shared" si="21"/>
        <v>48000</v>
      </c>
      <c r="E126" s="24">
        <f t="shared" si="21"/>
        <v>3.5907257475030123</v>
      </c>
      <c r="F126" s="24">
        <f t="shared" si="21"/>
        <v>-2.8658413700513607</v>
      </c>
      <c r="G126" s="24">
        <f t="shared" si="21"/>
        <v>-0.7201898088310551</v>
      </c>
      <c r="H126" s="24">
        <f t="shared" si="21"/>
        <v>2.406945466771889</v>
      </c>
      <c r="I126" s="24">
        <f t="shared" si="21"/>
        <v>-2.8658413700513607</v>
      </c>
      <c r="J126" s="24">
        <f t="shared" si="21"/>
        <v>0.4635904719000683</v>
      </c>
      <c r="K126" s="25">
        <f t="shared" si="18"/>
        <v>173</v>
      </c>
      <c r="L126" s="26">
        <f t="shared" si="15"/>
        <v>2884.0315031266077</v>
      </c>
      <c r="M126" s="24">
        <f t="shared" si="11"/>
        <v>0.37751884095600335</v>
      </c>
      <c r="N126" s="24">
        <f t="shared" si="12"/>
        <v>0.40221579489105708</v>
      </c>
      <c r="O126" s="24">
        <f t="shared" si="13"/>
        <v>8.0518436641993318E-2</v>
      </c>
      <c r="P126" s="24">
        <f t="shared" si="16"/>
        <v>2.2350224695308949</v>
      </c>
      <c r="Q126" s="27">
        <f t="shared" si="17"/>
        <v>6.9856378723499422</v>
      </c>
    </row>
    <row r="127" spans="4:17" x14ac:dyDescent="0.25">
      <c r="D127" s="23">
        <f t="shared" si="21"/>
        <v>48000</v>
      </c>
      <c r="E127" s="24">
        <f t="shared" si="21"/>
        <v>3.5907257475030123</v>
      </c>
      <c r="F127" s="24">
        <f t="shared" si="21"/>
        <v>-2.8658413700513607</v>
      </c>
      <c r="G127" s="24">
        <f t="shared" si="21"/>
        <v>-0.7201898088310551</v>
      </c>
      <c r="H127" s="24">
        <f t="shared" si="21"/>
        <v>2.406945466771889</v>
      </c>
      <c r="I127" s="24">
        <f t="shared" si="21"/>
        <v>-2.8658413700513607</v>
      </c>
      <c r="J127" s="24">
        <f t="shared" si="21"/>
        <v>0.4635904719000683</v>
      </c>
      <c r="K127" s="25">
        <f t="shared" si="18"/>
        <v>174</v>
      </c>
      <c r="L127" s="26">
        <f t="shared" si="15"/>
        <v>3019.9517204020176</v>
      </c>
      <c r="M127" s="24">
        <f t="shared" si="11"/>
        <v>0.39531075579211816</v>
      </c>
      <c r="N127" s="24">
        <f t="shared" si="12"/>
        <v>0.43932267106020262</v>
      </c>
      <c r="O127" s="24">
        <f t="shared" si="13"/>
        <v>8.8217804338142414E-2</v>
      </c>
      <c r="P127" s="24">
        <f t="shared" si="16"/>
        <v>2.2315862946992016</v>
      </c>
      <c r="Q127" s="27">
        <f t="shared" si="17"/>
        <v>6.9722737104864096</v>
      </c>
    </row>
    <row r="128" spans="4:17" x14ac:dyDescent="0.25">
      <c r="D128" s="23">
        <f t="shared" si="21"/>
        <v>48000</v>
      </c>
      <c r="E128" s="24">
        <f t="shared" si="21"/>
        <v>3.5907257475030123</v>
      </c>
      <c r="F128" s="24">
        <f t="shared" si="21"/>
        <v>-2.8658413700513607</v>
      </c>
      <c r="G128" s="24">
        <f t="shared" si="21"/>
        <v>-0.7201898088310551</v>
      </c>
      <c r="H128" s="24">
        <f t="shared" si="21"/>
        <v>2.406945466771889</v>
      </c>
      <c r="I128" s="24">
        <f t="shared" si="21"/>
        <v>-2.8658413700513607</v>
      </c>
      <c r="J128" s="24">
        <f t="shared" si="21"/>
        <v>0.4635904719000683</v>
      </c>
      <c r="K128" s="25">
        <f t="shared" si="18"/>
        <v>175</v>
      </c>
      <c r="L128" s="26">
        <f t="shared" si="15"/>
        <v>3162.2776601683804</v>
      </c>
      <c r="M128" s="24">
        <f t="shared" si="11"/>
        <v>0.41394117774150435</v>
      </c>
      <c r="N128" s="24">
        <f t="shared" si="12"/>
        <v>0.47976258435943503</v>
      </c>
      <c r="O128" s="24">
        <f t="shared" si="13"/>
        <v>9.6734993066025732E-2</v>
      </c>
      <c r="P128" s="24">
        <f t="shared" si="16"/>
        <v>2.2270059902154591</v>
      </c>
      <c r="Q128" s="27">
        <f t="shared" si="17"/>
        <v>6.9544277040756484</v>
      </c>
    </row>
    <row r="129" spans="4:17" x14ac:dyDescent="0.25">
      <c r="D129" s="23">
        <f t="shared" si="21"/>
        <v>48000</v>
      </c>
      <c r="E129" s="24">
        <f t="shared" si="21"/>
        <v>3.5907257475030123</v>
      </c>
      <c r="F129" s="24">
        <f t="shared" si="21"/>
        <v>-2.8658413700513607</v>
      </c>
      <c r="G129" s="24">
        <f t="shared" si="21"/>
        <v>-0.7201898088310551</v>
      </c>
      <c r="H129" s="24">
        <f t="shared" si="21"/>
        <v>2.406945466771889</v>
      </c>
      <c r="I129" s="24">
        <f t="shared" si="21"/>
        <v>-2.8658413700513607</v>
      </c>
      <c r="J129" s="24">
        <f t="shared" si="21"/>
        <v>0.4635904719000683</v>
      </c>
      <c r="K129" s="25">
        <f t="shared" si="18"/>
        <v>176</v>
      </c>
      <c r="L129" s="26">
        <f t="shared" si="15"/>
        <v>3311.3112148259115</v>
      </c>
      <c r="M129" s="24">
        <f t="shared" si="11"/>
        <v>0.43344962442694068</v>
      </c>
      <c r="N129" s="24">
        <f t="shared" si="12"/>
        <v>0.52380868793584034</v>
      </c>
      <c r="O129" s="24">
        <f t="shared" si="13"/>
        <v>0.1061632361925065</v>
      </c>
      <c r="P129" s="24">
        <f t="shared" si="16"/>
        <v>2.2212593777596257</v>
      </c>
      <c r="Q129" s="27">
        <f t="shared" si="17"/>
        <v>6.9319854866163846</v>
      </c>
    </row>
    <row r="130" spans="4:17" x14ac:dyDescent="0.25">
      <c r="D130" s="23">
        <f t="shared" si="21"/>
        <v>48000</v>
      </c>
      <c r="E130" s="24">
        <f t="shared" si="21"/>
        <v>3.5907257475030123</v>
      </c>
      <c r="F130" s="24">
        <f t="shared" si="21"/>
        <v>-2.8658413700513607</v>
      </c>
      <c r="G130" s="24">
        <f t="shared" si="21"/>
        <v>-0.7201898088310551</v>
      </c>
      <c r="H130" s="24">
        <f t="shared" si="21"/>
        <v>2.406945466771889</v>
      </c>
      <c r="I130" s="24">
        <f t="shared" si="21"/>
        <v>-2.8658413700513607</v>
      </c>
      <c r="J130" s="24">
        <f t="shared" si="21"/>
        <v>0.4635904719000683</v>
      </c>
      <c r="K130" s="25">
        <f t="shared" si="18"/>
        <v>177</v>
      </c>
      <c r="L130" s="26">
        <f t="shared" si="15"/>
        <v>3467.3685045253224</v>
      </c>
      <c r="M130" s="24">
        <f t="shared" si="11"/>
        <v>0.45387747587939081</v>
      </c>
      <c r="N130" s="24">
        <f t="shared" si="12"/>
        <v>0.57175117757192195</v>
      </c>
      <c r="O130" s="24">
        <f t="shared" si="13"/>
        <v>0.11660739948578713</v>
      </c>
      <c r="P130" s="24">
        <f t="shared" si="16"/>
        <v>2.2143204903847944</v>
      </c>
      <c r="Q130" s="27">
        <f t="shared" si="17"/>
        <v>6.9048095768566178</v>
      </c>
    </row>
    <row r="131" spans="4:17" x14ac:dyDescent="0.25">
      <c r="D131" s="23">
        <f t="shared" si="21"/>
        <v>48000</v>
      </c>
      <c r="E131" s="24">
        <f t="shared" si="21"/>
        <v>3.5907257475030123</v>
      </c>
      <c r="F131" s="24">
        <f t="shared" si="21"/>
        <v>-2.8658413700513607</v>
      </c>
      <c r="G131" s="24">
        <f t="shared" si="21"/>
        <v>-0.7201898088310551</v>
      </c>
      <c r="H131" s="24">
        <f t="shared" si="21"/>
        <v>2.406945466771889</v>
      </c>
      <c r="I131" s="24">
        <f t="shared" si="21"/>
        <v>-2.8658413700513607</v>
      </c>
      <c r="J131" s="24">
        <f t="shared" si="21"/>
        <v>0.4635904719000683</v>
      </c>
      <c r="K131" s="25">
        <f t="shared" si="18"/>
        <v>178</v>
      </c>
      <c r="L131" s="26">
        <f t="shared" si="15"/>
        <v>3630.7805477010188</v>
      </c>
      <c r="M131" s="24">
        <f t="shared" ref="M131:M170" si="22" xml:space="preserve"> 2*PI()*L131/D131</f>
        <v>0.4752680623105936</v>
      </c>
      <c r="N131" s="24">
        <f t="shared" ref="N131:N170" si="23">E131+F131*COS(M131)+G131*COS(2*M131)</f>
        <v>0.62389720201117704</v>
      </c>
      <c r="O131" s="24">
        <f t="shared" ref="O131:O170" si="24">H131+I131*COS(M131) + J131*COS(2*M131)</f>
        <v>0.12818555608289017</v>
      </c>
      <c r="P131" s="24">
        <f t="shared" si="16"/>
        <v>2.2061598323538814</v>
      </c>
      <c r="Q131" s="27">
        <f t="shared" si="17"/>
        <v>6.8727394621268445</v>
      </c>
    </row>
    <row r="132" spans="4:17" x14ac:dyDescent="0.25">
      <c r="D132" s="23">
        <f t="shared" ref="D132:J147" si="25">D131</f>
        <v>48000</v>
      </c>
      <c r="E132" s="24">
        <f t="shared" si="25"/>
        <v>3.5907257475030123</v>
      </c>
      <c r="F132" s="24">
        <f t="shared" si="25"/>
        <v>-2.8658413700513607</v>
      </c>
      <c r="G132" s="24">
        <f t="shared" si="25"/>
        <v>-0.7201898088310551</v>
      </c>
      <c r="H132" s="24">
        <f t="shared" si="25"/>
        <v>2.406945466771889</v>
      </c>
      <c r="I132" s="24">
        <f t="shared" si="25"/>
        <v>-2.8658413700513607</v>
      </c>
      <c r="J132" s="24">
        <f t="shared" si="25"/>
        <v>0.4635904719000683</v>
      </c>
      <c r="K132" s="25">
        <f t="shared" si="18"/>
        <v>179</v>
      </c>
      <c r="L132" s="26">
        <f t="shared" ref="L132:L170" si="26">10 ^ (K132/50)</f>
        <v>3801.8939632056172</v>
      </c>
      <c r="M132" s="24">
        <f t="shared" si="22"/>
        <v>0.49766675602225624</v>
      </c>
      <c r="N132" s="24">
        <f t="shared" si="23"/>
        <v>0.68057045972834573</v>
      </c>
      <c r="O132" s="24">
        <f t="shared" si="24"/>
        <v>0.14103078032457073</v>
      </c>
      <c r="P132" s="24">
        <f t="shared" ref="P132:P170" si="27">SQRT(N132/O132)</f>
        <v>2.1967447281686363</v>
      </c>
      <c r="Q132" s="27">
        <f t="shared" ref="Q132:Q170" si="28">20*LOG(P132,10)</f>
        <v>6.8355918567634086</v>
      </c>
    </row>
    <row r="133" spans="4:17" x14ac:dyDescent="0.25">
      <c r="D133" s="23">
        <f t="shared" si="25"/>
        <v>48000</v>
      </c>
      <c r="E133" s="24">
        <f t="shared" si="25"/>
        <v>3.5907257475030123</v>
      </c>
      <c r="F133" s="24">
        <f t="shared" si="25"/>
        <v>-2.8658413700513607</v>
      </c>
      <c r="G133" s="24">
        <f t="shared" si="25"/>
        <v>-0.7201898088310551</v>
      </c>
      <c r="H133" s="24">
        <f t="shared" si="25"/>
        <v>2.406945466771889</v>
      </c>
      <c r="I133" s="24">
        <f t="shared" si="25"/>
        <v>-2.8658413700513607</v>
      </c>
      <c r="J133" s="24">
        <f t="shared" si="25"/>
        <v>0.4635904719000683</v>
      </c>
      <c r="K133" s="25">
        <f t="shared" ref="K133:K170" si="29">K132+1</f>
        <v>180</v>
      </c>
      <c r="L133" s="26">
        <f t="shared" si="26"/>
        <v>3981.0717055349769</v>
      </c>
      <c r="M133" s="24">
        <f t="shared" si="22"/>
        <v>0.52112106764678634</v>
      </c>
      <c r="N133" s="24">
        <f t="shared" si="23"/>
        <v>0.74211040405369677</v>
      </c>
      <c r="O133" s="24">
        <f t="shared" si="24"/>
        <v>0.1552931877250136</v>
      </c>
      <c r="P133" s="24">
        <f t="shared" si="27"/>
        <v>2.1860397649952823</v>
      </c>
      <c r="Q133" s="27">
        <f t="shared" si="28"/>
        <v>6.7931611537462437</v>
      </c>
    </row>
    <row r="134" spans="4:17" x14ac:dyDescent="0.25">
      <c r="D134" s="23">
        <f t="shared" si="25"/>
        <v>48000</v>
      </c>
      <c r="E134" s="24">
        <f t="shared" si="25"/>
        <v>3.5907257475030123</v>
      </c>
      <c r="F134" s="24">
        <f t="shared" si="25"/>
        <v>-2.8658413700513607</v>
      </c>
      <c r="G134" s="24">
        <f t="shared" si="25"/>
        <v>-0.7201898088310551</v>
      </c>
      <c r="H134" s="24">
        <f t="shared" si="25"/>
        <v>2.406945466771889</v>
      </c>
      <c r="I134" s="24">
        <f t="shared" si="25"/>
        <v>-2.8658413700513607</v>
      </c>
      <c r="J134" s="24">
        <f t="shared" si="25"/>
        <v>0.4635904719000683</v>
      </c>
      <c r="K134" s="25">
        <f t="shared" si="29"/>
        <v>181</v>
      </c>
      <c r="L134" s="26">
        <f t="shared" si="26"/>
        <v>4168.6938347033583</v>
      </c>
      <c r="M134" s="24">
        <f t="shared" si="22"/>
        <v>0.54568074692371393</v>
      </c>
      <c r="N134" s="24">
        <f t="shared" si="23"/>
        <v>0.80887096542928538</v>
      </c>
      <c r="O134" s="24">
        <f t="shared" si="24"/>
        <v>0.17114225006794243</v>
      </c>
      <c r="P134" s="24">
        <f t="shared" si="27"/>
        <v>2.1740073325408313</v>
      </c>
      <c r="Q134" s="27">
        <f t="shared" si="28"/>
        <v>6.7452200910188633</v>
      </c>
    </row>
    <row r="135" spans="4:17" x14ac:dyDescent="0.25">
      <c r="D135" s="23">
        <f t="shared" si="25"/>
        <v>48000</v>
      </c>
      <c r="E135" s="24">
        <f t="shared" si="25"/>
        <v>3.5907257475030123</v>
      </c>
      <c r="F135" s="24">
        <f t="shared" si="25"/>
        <v>-2.8658413700513607</v>
      </c>
      <c r="G135" s="24">
        <f t="shared" si="25"/>
        <v>-0.7201898088310551</v>
      </c>
      <c r="H135" s="24">
        <f t="shared" si="25"/>
        <v>2.406945466771889</v>
      </c>
      <c r="I135" s="24">
        <f t="shared" si="25"/>
        <v>-2.8658413700513607</v>
      </c>
      <c r="J135" s="24">
        <f t="shared" si="25"/>
        <v>0.4635904719000683</v>
      </c>
      <c r="K135" s="25">
        <f t="shared" si="29"/>
        <v>182</v>
      </c>
      <c r="L135" s="26">
        <f t="shared" si="26"/>
        <v>4365.1583224016631</v>
      </c>
      <c r="M135" s="24">
        <f t="shared" si="22"/>
        <v>0.5713978882255587</v>
      </c>
      <c r="N135" s="24">
        <f t="shared" si="23"/>
        <v>0.88121868520391167</v>
      </c>
      <c r="O135" s="24">
        <f t="shared" si="24"/>
        <v>0.1887694157290187</v>
      </c>
      <c r="P135" s="24">
        <f t="shared" si="27"/>
        <v>2.1606082638190682</v>
      </c>
      <c r="Q135" s="27">
        <f t="shared" si="28"/>
        <v>6.6915206566496046</v>
      </c>
    </row>
    <row r="136" spans="4:17" x14ac:dyDescent="0.25">
      <c r="D136" s="23">
        <f t="shared" si="25"/>
        <v>48000</v>
      </c>
      <c r="E136" s="24">
        <f t="shared" si="25"/>
        <v>3.5907257475030123</v>
      </c>
      <c r="F136" s="24">
        <f t="shared" si="25"/>
        <v>-2.8658413700513607</v>
      </c>
      <c r="G136" s="24">
        <f t="shared" si="25"/>
        <v>-0.7201898088310551</v>
      </c>
      <c r="H136" s="24">
        <f t="shared" si="25"/>
        <v>2.406945466771889</v>
      </c>
      <c r="I136" s="24">
        <f t="shared" si="25"/>
        <v>-2.8658413700513607</v>
      </c>
      <c r="J136" s="24">
        <f t="shared" si="25"/>
        <v>0.4635904719000683</v>
      </c>
      <c r="K136" s="25">
        <f t="shared" si="29"/>
        <v>183</v>
      </c>
      <c r="L136" s="26">
        <f t="shared" si="26"/>
        <v>4570.8818961487532</v>
      </c>
      <c r="M136" s="24">
        <f t="shared" si="22"/>
        <v>0.59832704105697943</v>
      </c>
      <c r="N136" s="24">
        <f t="shared" si="23"/>
        <v>0.95953013995865621</v>
      </c>
      <c r="O136" s="24">
        <f t="shared" si="24"/>
        <v>0.20839106544443037</v>
      </c>
      <c r="P136" s="24">
        <f t="shared" si="27"/>
        <v>2.145802579093953</v>
      </c>
      <c r="Q136" s="27">
        <f t="shared" si="28"/>
        <v>6.6317952588976752</v>
      </c>
    </row>
    <row r="137" spans="4:17" x14ac:dyDescent="0.25">
      <c r="D137" s="23">
        <f t="shared" si="25"/>
        <v>48000</v>
      </c>
      <c r="E137" s="24">
        <f t="shared" si="25"/>
        <v>3.5907257475030123</v>
      </c>
      <c r="F137" s="24">
        <f t="shared" si="25"/>
        <v>-2.8658413700513607</v>
      </c>
      <c r="G137" s="24">
        <f t="shared" si="25"/>
        <v>-0.7201898088310551</v>
      </c>
      <c r="H137" s="24">
        <f t="shared" si="25"/>
        <v>2.406945466771889</v>
      </c>
      <c r="I137" s="24">
        <f t="shared" si="25"/>
        <v>-2.8658413700513607</v>
      </c>
      <c r="J137" s="24">
        <f t="shared" si="25"/>
        <v>0.4635904719000683</v>
      </c>
      <c r="K137" s="25">
        <f t="shared" si="29"/>
        <v>184</v>
      </c>
      <c r="L137" s="26">
        <f t="shared" si="26"/>
        <v>4786.3009232263848</v>
      </c>
      <c r="M137" s="24">
        <f t="shared" si="22"/>
        <v>0.62652532576158559</v>
      </c>
      <c r="N137" s="24">
        <f t="shared" si="23"/>
        <v>1.0441885192493445</v>
      </c>
      <c r="O137" s="24">
        <f t="shared" si="24"/>
        <v>0.23025183237181004</v>
      </c>
      <c r="P137" s="24">
        <f t="shared" si="27"/>
        <v>2.1295503335472574</v>
      </c>
      <c r="Q137" s="27">
        <f t="shared" si="28"/>
        <v>6.5657581882516336</v>
      </c>
    </row>
    <row r="138" spans="4:17" x14ac:dyDescent="0.25">
      <c r="D138" s="23">
        <f t="shared" si="25"/>
        <v>48000</v>
      </c>
      <c r="E138" s="24">
        <f t="shared" si="25"/>
        <v>3.5907257475030123</v>
      </c>
      <c r="F138" s="24">
        <f t="shared" si="25"/>
        <v>-2.8658413700513607</v>
      </c>
      <c r="G138" s="24">
        <f t="shared" si="25"/>
        <v>-0.7201898088310551</v>
      </c>
      <c r="H138" s="24">
        <f t="shared" si="25"/>
        <v>2.406945466771889</v>
      </c>
      <c r="I138" s="24">
        <f t="shared" si="25"/>
        <v>-2.8658413700513607</v>
      </c>
      <c r="J138" s="24">
        <f t="shared" si="25"/>
        <v>0.4635904719000683</v>
      </c>
      <c r="K138" s="25">
        <f t="shared" si="29"/>
        <v>185</v>
      </c>
      <c r="L138" s="26">
        <f t="shared" si="26"/>
        <v>5011.8723362727324</v>
      </c>
      <c r="M138" s="24">
        <f t="shared" si="22"/>
        <v>0.65605255468184709</v>
      </c>
      <c r="N138" s="24">
        <f t="shared" si="23"/>
        <v>1.1355792034229093</v>
      </c>
      <c r="O138" s="24">
        <f t="shared" si="24"/>
        <v>0.2546283117458783</v>
      </c>
      <c r="P138" s="24">
        <f t="shared" si="27"/>
        <v>2.1118125668608734</v>
      </c>
      <c r="Q138" s="27">
        <f t="shared" si="28"/>
        <v>6.4931073985394008</v>
      </c>
    </row>
    <row r="139" spans="4:17" x14ac:dyDescent="0.25">
      <c r="D139" s="23">
        <f t="shared" si="25"/>
        <v>48000</v>
      </c>
      <c r="E139" s="24">
        <f t="shared" si="25"/>
        <v>3.5907257475030123</v>
      </c>
      <c r="F139" s="24">
        <f t="shared" si="25"/>
        <v>-2.8658413700513607</v>
      </c>
      <c r="G139" s="24">
        <f t="shared" si="25"/>
        <v>-0.7201898088310551</v>
      </c>
      <c r="H139" s="24">
        <f t="shared" si="25"/>
        <v>2.406945466771889</v>
      </c>
      <c r="I139" s="24">
        <f t="shared" si="25"/>
        <v>-2.8658413700513607</v>
      </c>
      <c r="J139" s="24">
        <f t="shared" si="25"/>
        <v>0.4635904719000683</v>
      </c>
      <c r="K139" s="25">
        <f t="shared" si="29"/>
        <v>186</v>
      </c>
      <c r="L139" s="26">
        <f t="shared" si="26"/>
        <v>5248.0746024977352</v>
      </c>
      <c r="M139" s="24">
        <f t="shared" si="22"/>
        <v>0.68697135902908579</v>
      </c>
      <c r="N139" s="24">
        <f t="shared" si="23"/>
        <v>1.2340841726628184</v>
      </c>
      <c r="O139" s="24">
        <f t="shared" si="24"/>
        <v>0.28183317882538234</v>
      </c>
      <c r="P139" s="24">
        <f t="shared" si="27"/>
        <v>2.0925523499454668</v>
      </c>
      <c r="Q139" s="27">
        <f t="shared" si="28"/>
        <v>6.4135266332634604</v>
      </c>
    </row>
    <row r="140" spans="4:17" x14ac:dyDescent="0.25">
      <c r="D140" s="23">
        <f t="shared" si="25"/>
        <v>48000</v>
      </c>
      <c r="E140" s="24">
        <f t="shared" si="25"/>
        <v>3.5907257475030123</v>
      </c>
      <c r="F140" s="24">
        <f t="shared" si="25"/>
        <v>-2.8658413700513607</v>
      </c>
      <c r="G140" s="24">
        <f t="shared" si="25"/>
        <v>-0.7201898088310551</v>
      </c>
      <c r="H140" s="24">
        <f t="shared" si="25"/>
        <v>2.406945466771889</v>
      </c>
      <c r="I140" s="24">
        <f t="shared" si="25"/>
        <v>-2.8658413700513607</v>
      </c>
      <c r="J140" s="24">
        <f t="shared" si="25"/>
        <v>0.4635904719000683</v>
      </c>
      <c r="K140" s="25">
        <f t="shared" si="29"/>
        <v>187</v>
      </c>
      <c r="L140" s="26">
        <f t="shared" si="26"/>
        <v>5495.4087385762541</v>
      </c>
      <c r="M140" s="24">
        <f t="shared" si="22"/>
        <v>0.71934732173267968</v>
      </c>
      <c r="N140" s="24">
        <f t="shared" si="23"/>
        <v>1.340075064868435</v>
      </c>
      <c r="O140" s="24">
        <f t="shared" si="24"/>
        <v>0.3122197229989363</v>
      </c>
      <c r="P140" s="24">
        <f t="shared" si="27"/>
        <v>2.0717359205494992</v>
      </c>
      <c r="Q140" s="27">
        <f t="shared" si="28"/>
        <v>6.3266879214894809</v>
      </c>
    </row>
    <row r="141" spans="4:17" x14ac:dyDescent="0.25">
      <c r="D141" s="23">
        <f t="shared" si="25"/>
        <v>48000</v>
      </c>
      <c r="E141" s="24">
        <f t="shared" si="25"/>
        <v>3.5907257475030123</v>
      </c>
      <c r="F141" s="24">
        <f t="shared" si="25"/>
        <v>-2.8658413700513607</v>
      </c>
      <c r="G141" s="24">
        <f t="shared" si="25"/>
        <v>-0.7201898088310551</v>
      </c>
      <c r="H141" s="24">
        <f t="shared" si="25"/>
        <v>2.406945466771889</v>
      </c>
      <c r="I141" s="24">
        <f t="shared" si="25"/>
        <v>-2.8658413700513607</v>
      </c>
      <c r="J141" s="24">
        <f t="shared" si="25"/>
        <v>0.4635904719000683</v>
      </c>
      <c r="K141" s="25">
        <f t="shared" si="29"/>
        <v>188</v>
      </c>
      <c r="L141" s="26">
        <f t="shared" si="26"/>
        <v>5754.399373371567</v>
      </c>
      <c r="M141" s="24">
        <f t="shared" si="22"/>
        <v>0.75324911655024263</v>
      </c>
      <c r="N141" s="24">
        <f t="shared" si="23"/>
        <v>1.4539046900746055</v>
      </c>
      <c r="O141" s="24">
        <f t="shared" si="24"/>
        <v>0.34618678937376923</v>
      </c>
      <c r="P141" s="24">
        <f t="shared" si="27"/>
        <v>2.0493338955709812</v>
      </c>
      <c r="Q141" s="27">
        <f t="shared" si="28"/>
        <v>6.2322544651473146</v>
      </c>
    </row>
    <row r="142" spans="4:17" x14ac:dyDescent="0.25">
      <c r="D142" s="23">
        <f t="shared" si="25"/>
        <v>48000</v>
      </c>
      <c r="E142" s="24">
        <f t="shared" si="25"/>
        <v>3.5907257475030123</v>
      </c>
      <c r="F142" s="24">
        <f t="shared" si="25"/>
        <v>-2.8658413700513607</v>
      </c>
      <c r="G142" s="24">
        <f t="shared" si="25"/>
        <v>-0.7201898088310551</v>
      </c>
      <c r="H142" s="24">
        <f t="shared" si="25"/>
        <v>2.406945466771889</v>
      </c>
      <c r="I142" s="24">
        <f t="shared" si="25"/>
        <v>-2.8658413700513607</v>
      </c>
      <c r="J142" s="24">
        <f t="shared" si="25"/>
        <v>0.4635904719000683</v>
      </c>
      <c r="K142" s="25">
        <f t="shared" si="29"/>
        <v>189</v>
      </c>
      <c r="L142" s="26">
        <f t="shared" si="26"/>
        <v>6025.595860743585</v>
      </c>
      <c r="M142" s="24">
        <f t="shared" si="22"/>
        <v>0.7887486537338797</v>
      </c>
      <c r="N142" s="24">
        <f t="shared" si="23"/>
        <v>1.5758968051714775</v>
      </c>
      <c r="O142" s="24">
        <f t="shared" si="24"/>
        <v>0.38418409502373729</v>
      </c>
      <c r="P142" s="24">
        <f t="shared" si="27"/>
        <v>2.0253225437645503</v>
      </c>
      <c r="Q142" s="27">
        <f t="shared" si="28"/>
        <v>6.1298839369135019</v>
      </c>
    </row>
    <row r="143" spans="4:17" x14ac:dyDescent="0.25">
      <c r="D143" s="23">
        <f t="shared" si="25"/>
        <v>48000</v>
      </c>
      <c r="E143" s="24">
        <f t="shared" si="25"/>
        <v>3.5907257475030123</v>
      </c>
      <c r="F143" s="24">
        <f t="shared" si="25"/>
        <v>-2.8658413700513607</v>
      </c>
      <c r="G143" s="24">
        <f t="shared" si="25"/>
        <v>-0.7201898088310551</v>
      </c>
      <c r="H143" s="24">
        <f t="shared" si="25"/>
        <v>2.406945466771889</v>
      </c>
      <c r="I143" s="24">
        <f t="shared" si="25"/>
        <v>-2.8658413700513607</v>
      </c>
      <c r="J143" s="24">
        <f t="shared" si="25"/>
        <v>0.4635904719000683</v>
      </c>
      <c r="K143" s="25">
        <f t="shared" si="29"/>
        <v>190</v>
      </c>
      <c r="L143" s="26">
        <f t="shared" si="26"/>
        <v>6309.5734448019384</v>
      </c>
      <c r="M143" s="24">
        <f t="shared" si="22"/>
        <v>0.825921232561459</v>
      </c>
      <c r="N143" s="24">
        <f t="shared" si="23"/>
        <v>1.706333957726754</v>
      </c>
      <c r="O143" s="24">
        <f t="shared" si="24"/>
        <v>0.42671785296222758</v>
      </c>
      <c r="P143" s="24">
        <f t="shared" si="27"/>
        <v>1.9996850984596501</v>
      </c>
      <c r="Q143" s="27">
        <f t="shared" si="28"/>
        <v>6.0192322055903151</v>
      </c>
    </row>
    <row r="144" spans="4:17" x14ac:dyDescent="0.25">
      <c r="D144" s="23">
        <f t="shared" si="25"/>
        <v>48000</v>
      </c>
      <c r="E144" s="24">
        <f t="shared" si="25"/>
        <v>3.5907257475030123</v>
      </c>
      <c r="F144" s="24">
        <f t="shared" si="25"/>
        <v>-2.8658413700513607</v>
      </c>
      <c r="G144" s="24">
        <f t="shared" si="25"/>
        <v>-0.7201898088310551</v>
      </c>
      <c r="H144" s="24">
        <f t="shared" si="25"/>
        <v>2.406945466771889</v>
      </c>
      <c r="I144" s="24">
        <f t="shared" si="25"/>
        <v>-2.8658413700513607</v>
      </c>
      <c r="J144" s="24">
        <f t="shared" si="25"/>
        <v>0.4635904719000683</v>
      </c>
      <c r="K144" s="25">
        <f t="shared" si="29"/>
        <v>191</v>
      </c>
      <c r="L144" s="26">
        <f t="shared" si="26"/>
        <v>6606.9344800759654</v>
      </c>
      <c r="M144" s="24">
        <f t="shared" si="22"/>
        <v>0.86484570105648961</v>
      </c>
      <c r="N144" s="24">
        <f t="shared" si="23"/>
        <v>1.8454432256655318</v>
      </c>
      <c r="O144" s="24">
        <f t="shared" si="24"/>
        <v>0.47435658993528346</v>
      </c>
      <c r="P144" s="24">
        <f t="shared" si="27"/>
        <v>1.9724130862270588</v>
      </c>
      <c r="Q144" s="27">
        <f t="shared" si="28"/>
        <v>5.8999575050196338</v>
      </c>
    </row>
    <row r="145" spans="4:17" x14ac:dyDescent="0.25">
      <c r="D145" s="23">
        <f t="shared" si="25"/>
        <v>48000</v>
      </c>
      <c r="E145" s="24">
        <f t="shared" si="25"/>
        <v>3.5907257475030123</v>
      </c>
      <c r="F145" s="24">
        <f t="shared" si="25"/>
        <v>-2.8658413700513607</v>
      </c>
      <c r="G145" s="24">
        <f t="shared" si="25"/>
        <v>-0.7201898088310551</v>
      </c>
      <c r="H145" s="24">
        <f t="shared" si="25"/>
        <v>2.406945466771889</v>
      </c>
      <c r="I145" s="24">
        <f t="shared" si="25"/>
        <v>-2.8658413700513607</v>
      </c>
      <c r="J145" s="24">
        <f t="shared" si="25"/>
        <v>0.4635904719000683</v>
      </c>
      <c r="K145" s="25">
        <f t="shared" si="29"/>
        <v>192</v>
      </c>
      <c r="L145" s="26">
        <f t="shared" si="26"/>
        <v>6918.3097091893687</v>
      </c>
      <c r="M145" s="24">
        <f t="shared" si="22"/>
        <v>0.90560462323534408</v>
      </c>
      <c r="N145" s="24">
        <f t="shared" si="23"/>
        <v>1.9933797153765442</v>
      </c>
      <c r="O145" s="24">
        <f t="shared" si="24"/>
        <v>0.52773698081014953</v>
      </c>
      <c r="P145" s="24">
        <f t="shared" si="27"/>
        <v>1.9435076445604751</v>
      </c>
      <c r="Q145" s="27">
        <f t="shared" si="28"/>
        <v>5.7717250643459757</v>
      </c>
    </row>
    <row r="146" spans="4:17" x14ac:dyDescent="0.25">
      <c r="D146" s="23">
        <f t="shared" si="25"/>
        <v>48000</v>
      </c>
      <c r="E146" s="24">
        <f t="shared" si="25"/>
        <v>3.5907257475030123</v>
      </c>
      <c r="F146" s="24">
        <f t="shared" si="25"/>
        <v>-2.8658413700513607</v>
      </c>
      <c r="G146" s="24">
        <f t="shared" si="25"/>
        <v>-0.7201898088310551</v>
      </c>
      <c r="H146" s="24">
        <f t="shared" si="25"/>
        <v>2.406945466771889</v>
      </c>
      <c r="I146" s="24">
        <f t="shared" si="25"/>
        <v>-2.8658413700513607</v>
      </c>
      <c r="J146" s="24">
        <f t="shared" si="25"/>
        <v>0.4635904719000683</v>
      </c>
      <c r="K146" s="25">
        <f t="shared" si="29"/>
        <v>193</v>
      </c>
      <c r="L146" s="26">
        <f t="shared" si="26"/>
        <v>7244.3596007499036</v>
      </c>
      <c r="M146" s="24">
        <f t="shared" si="22"/>
        <v>0.94828445423660768</v>
      </c>
      <c r="N146" s="24">
        <f t="shared" si="23"/>
        <v>2.1502077405943383</v>
      </c>
      <c r="O146" s="24">
        <f t="shared" si="24"/>
        <v>0.58756943855568899</v>
      </c>
      <c r="P146" s="24">
        <f t="shared" si="27"/>
        <v>1.9129808000323989</v>
      </c>
      <c r="Q146" s="27">
        <f t="shared" si="28"/>
        <v>5.6342122235273404</v>
      </c>
    </row>
    <row r="147" spans="4:17" x14ac:dyDescent="0.25">
      <c r="D147" s="23">
        <f t="shared" si="25"/>
        <v>48000</v>
      </c>
      <c r="E147" s="24">
        <f t="shared" si="25"/>
        <v>3.5907257475030123</v>
      </c>
      <c r="F147" s="24">
        <f t="shared" si="25"/>
        <v>-2.8658413700513607</v>
      </c>
      <c r="G147" s="24">
        <f t="shared" si="25"/>
        <v>-0.7201898088310551</v>
      </c>
      <c r="H147" s="24">
        <f t="shared" si="25"/>
        <v>2.406945466771889</v>
      </c>
      <c r="I147" s="24">
        <f t="shared" si="25"/>
        <v>-2.8658413700513607</v>
      </c>
      <c r="J147" s="24">
        <f t="shared" si="25"/>
        <v>0.4635904719000683</v>
      </c>
      <c r="K147" s="25">
        <f t="shared" si="29"/>
        <v>194</v>
      </c>
      <c r="L147" s="26">
        <f t="shared" si="26"/>
        <v>7585.7757502918394</v>
      </c>
      <c r="M147" s="24">
        <f t="shared" si="22"/>
        <v>0.99297572370401854</v>
      </c>
      <c r="N147" s="24">
        <f t="shared" si="23"/>
        <v>2.3158796954835839</v>
      </c>
      <c r="O147" s="24">
        <f t="shared" si="24"/>
        <v>0.6546430898743254</v>
      </c>
      <c r="P147" s="24">
        <f t="shared" si="27"/>
        <v>1.8808566785113168</v>
      </c>
      <c r="Q147" s="27">
        <f t="shared" si="28"/>
        <v>5.4871140704642194</v>
      </c>
    </row>
    <row r="148" spans="4:17" x14ac:dyDescent="0.25">
      <c r="D148" s="23">
        <f t="shared" ref="D148:J163" si="30">D147</f>
        <v>48000</v>
      </c>
      <c r="E148" s="24">
        <f t="shared" si="30"/>
        <v>3.5907257475030123</v>
      </c>
      <c r="F148" s="24">
        <f t="shared" si="30"/>
        <v>-2.8658413700513607</v>
      </c>
      <c r="G148" s="24">
        <f t="shared" si="30"/>
        <v>-0.7201898088310551</v>
      </c>
      <c r="H148" s="24">
        <f t="shared" si="30"/>
        <v>2.406945466771889</v>
      </c>
      <c r="I148" s="24">
        <f t="shared" si="30"/>
        <v>-2.8658413700513607</v>
      </c>
      <c r="J148" s="24">
        <f t="shared" si="30"/>
        <v>0.4635904719000683</v>
      </c>
      <c r="K148" s="25">
        <f t="shared" si="29"/>
        <v>195</v>
      </c>
      <c r="L148" s="26">
        <f t="shared" si="26"/>
        <v>7943.2823472428154</v>
      </c>
      <c r="M148" s="24">
        <f t="shared" si="22"/>
        <v>1.0397732278119798</v>
      </c>
      <c r="N148" s="24">
        <f t="shared" si="23"/>
        <v>2.4902127662492965</v>
      </c>
      <c r="O148" s="24">
        <f t="shared" si="24"/>
        <v>0.72982962728208123</v>
      </c>
      <c r="P148" s="24">
        <f t="shared" si="27"/>
        <v>1.8471726213428001</v>
      </c>
      <c r="Q148" s="27">
        <f t="shared" si="28"/>
        <v>5.3301496575169285</v>
      </c>
    </row>
    <row r="149" spans="4:17" x14ac:dyDescent="0.25">
      <c r="D149" s="23">
        <f t="shared" si="30"/>
        <v>48000</v>
      </c>
      <c r="E149" s="24">
        <f t="shared" si="30"/>
        <v>3.5907257475030123</v>
      </c>
      <c r="F149" s="24">
        <f t="shared" si="30"/>
        <v>-2.8658413700513607</v>
      </c>
      <c r="G149" s="24">
        <f t="shared" si="30"/>
        <v>-0.7201898088310551</v>
      </c>
      <c r="H149" s="24">
        <f t="shared" si="30"/>
        <v>2.406945466771889</v>
      </c>
      <c r="I149" s="24">
        <f t="shared" si="30"/>
        <v>-2.8658413700513607</v>
      </c>
      <c r="J149" s="24">
        <f t="shared" si="30"/>
        <v>0.4635904719000683</v>
      </c>
      <c r="K149" s="25">
        <f t="shared" si="29"/>
        <v>196</v>
      </c>
      <c r="L149" s="26">
        <f t="shared" si="26"/>
        <v>8317.6377110267094</v>
      </c>
      <c r="M149" s="24">
        <f t="shared" si="22"/>
        <v>1.0887762303409556</v>
      </c>
      <c r="N149" s="24">
        <f t="shared" si="23"/>
        <v>2.6728638058314562</v>
      </c>
      <c r="O149" s="24">
        <f t="shared" si="24"/>
        <v>0.81408535347189703</v>
      </c>
      <c r="P149" s="24">
        <f t="shared" si="27"/>
        <v>1.8119801862924563</v>
      </c>
      <c r="Q149" s="27">
        <f t="shared" si="28"/>
        <v>5.1630688885498888</v>
      </c>
    </row>
    <row r="150" spans="4:17" x14ac:dyDescent="0.25">
      <c r="D150" s="23">
        <f t="shared" si="30"/>
        <v>48000</v>
      </c>
      <c r="E150" s="24">
        <f t="shared" si="30"/>
        <v>3.5907257475030123</v>
      </c>
      <c r="F150" s="24">
        <f t="shared" si="30"/>
        <v>-2.8658413700513607</v>
      </c>
      <c r="G150" s="24">
        <f t="shared" si="30"/>
        <v>-0.7201898088310551</v>
      </c>
      <c r="H150" s="24">
        <f t="shared" si="30"/>
        <v>2.406945466771889</v>
      </c>
      <c r="I150" s="24">
        <f t="shared" si="30"/>
        <v>-2.8658413700513607</v>
      </c>
      <c r="J150" s="24">
        <f t="shared" si="30"/>
        <v>0.4635904719000683</v>
      </c>
      <c r="K150" s="25">
        <f t="shared" si="29"/>
        <v>197</v>
      </c>
      <c r="L150" s="26">
        <f t="shared" si="26"/>
        <v>8709.6358995608189</v>
      </c>
      <c r="M150" s="24">
        <f t="shared" si="22"/>
        <v>1.1400886732292581</v>
      </c>
      <c r="N150" s="24">
        <f t="shared" si="23"/>
        <v>2.8633029358492861</v>
      </c>
      <c r="O150" s="24">
        <f t="shared" si="24"/>
        <v>0.90845051804308385</v>
      </c>
      <c r="P150" s="24">
        <f t="shared" si="27"/>
        <v>1.7753460198139466</v>
      </c>
      <c r="Q150" s="27">
        <f t="shared" si="28"/>
        <v>4.9856602165593698</v>
      </c>
    </row>
    <row r="151" spans="4:17" x14ac:dyDescent="0.25">
      <c r="D151" s="23">
        <f t="shared" si="30"/>
        <v>48000</v>
      </c>
      <c r="E151" s="24">
        <f t="shared" si="30"/>
        <v>3.5907257475030123</v>
      </c>
      <c r="F151" s="24">
        <f t="shared" si="30"/>
        <v>-2.8658413700513607</v>
      </c>
      <c r="G151" s="24">
        <f t="shared" si="30"/>
        <v>-0.7201898088310551</v>
      </c>
      <c r="H151" s="24">
        <f t="shared" si="30"/>
        <v>2.406945466771889</v>
      </c>
      <c r="I151" s="24">
        <f t="shared" si="30"/>
        <v>-2.8658413700513607</v>
      </c>
      <c r="J151" s="24">
        <f t="shared" si="30"/>
        <v>0.4635904719000683</v>
      </c>
      <c r="K151" s="25">
        <f t="shared" si="29"/>
        <v>198</v>
      </c>
      <c r="L151" s="26">
        <f t="shared" si="26"/>
        <v>9120.1083935591087</v>
      </c>
      <c r="M151" s="24">
        <f t="shared" si="22"/>
        <v>1.1938193970478292</v>
      </c>
      <c r="N151" s="24">
        <f t="shared" si="23"/>
        <v>3.0607867486121894</v>
      </c>
      <c r="O151" s="24">
        <f t="shared" si="24"/>
        <v>1.0140447861202386</v>
      </c>
      <c r="P151" s="24">
        <f t="shared" si="27"/>
        <v>1.7373525979940729</v>
      </c>
      <c r="Q151" s="27">
        <f t="shared" si="28"/>
        <v>4.7977593605712059</v>
      </c>
    </row>
    <row r="152" spans="4:17" x14ac:dyDescent="0.25">
      <c r="D152" s="23">
        <f t="shared" si="30"/>
        <v>48000</v>
      </c>
      <c r="E152" s="24">
        <f t="shared" si="30"/>
        <v>3.5907257475030123</v>
      </c>
      <c r="F152" s="24">
        <f t="shared" si="30"/>
        <v>-2.8658413700513607</v>
      </c>
      <c r="G152" s="24">
        <f t="shared" si="30"/>
        <v>-0.7201898088310551</v>
      </c>
      <c r="H152" s="24">
        <f t="shared" si="30"/>
        <v>2.406945466771889</v>
      </c>
      <c r="I152" s="24">
        <f t="shared" si="30"/>
        <v>-2.8658413700513607</v>
      </c>
      <c r="J152" s="24">
        <f t="shared" si="30"/>
        <v>0.4635904719000683</v>
      </c>
      <c r="K152" s="25">
        <f t="shared" si="29"/>
        <v>199</v>
      </c>
      <c r="L152" s="26">
        <f t="shared" si="26"/>
        <v>9549.9258602143691</v>
      </c>
      <c r="M152" s="24">
        <f t="shared" si="22"/>
        <v>1.2500823718656937</v>
      </c>
      <c r="N152" s="24">
        <f t="shared" si="23"/>
        <v>3.2643323675593372</v>
      </c>
      <c r="O152" s="24">
        <f t="shared" si="24"/>
        <v>1.132057371315055</v>
      </c>
      <c r="P152" s="24">
        <f t="shared" si="27"/>
        <v>1.6980988473329837</v>
      </c>
      <c r="Q152" s="27">
        <f t="shared" si="28"/>
        <v>4.5992593436213927</v>
      </c>
    </row>
    <row r="153" spans="4:17" x14ac:dyDescent="0.25">
      <c r="D153" s="23">
        <f t="shared" si="30"/>
        <v>48000</v>
      </c>
      <c r="E153" s="24">
        <f t="shared" si="30"/>
        <v>3.5907257475030123</v>
      </c>
      <c r="F153" s="24">
        <f t="shared" si="30"/>
        <v>-2.8658413700513607</v>
      </c>
      <c r="G153" s="24">
        <f t="shared" si="30"/>
        <v>-0.7201898088310551</v>
      </c>
      <c r="H153" s="24">
        <f t="shared" si="30"/>
        <v>2.406945466771889</v>
      </c>
      <c r="I153" s="24">
        <f t="shared" si="30"/>
        <v>-2.8658413700513607</v>
      </c>
      <c r="J153" s="24">
        <f t="shared" si="30"/>
        <v>0.4635904719000683</v>
      </c>
      <c r="K153" s="25">
        <f t="shared" si="29"/>
        <v>200</v>
      </c>
      <c r="L153" s="26">
        <f t="shared" si="26"/>
        <v>10000</v>
      </c>
      <c r="M153" s="24">
        <f t="shared" si="22"/>
        <v>1.3089969389957472</v>
      </c>
      <c r="N153" s="24">
        <f t="shared" si="23"/>
        <v>3.4726940906853718</v>
      </c>
      <c r="O153" s="24">
        <f t="shared" si="24"/>
        <v>1.2637300143420209</v>
      </c>
      <c r="P153" s="24">
        <f t="shared" si="27"/>
        <v>1.657700673168536</v>
      </c>
      <c r="Q153" s="27">
        <f t="shared" si="28"/>
        <v>4.3901222766734147</v>
      </c>
    </row>
    <row r="154" spans="4:17" x14ac:dyDescent="0.25">
      <c r="D154" s="23">
        <f t="shared" si="30"/>
        <v>48000</v>
      </c>
      <c r="E154" s="24">
        <f t="shared" si="30"/>
        <v>3.5907257475030123</v>
      </c>
      <c r="F154" s="24">
        <f t="shared" si="30"/>
        <v>-2.8658413700513607</v>
      </c>
      <c r="G154" s="24">
        <f t="shared" si="30"/>
        <v>-0.7201898088310551</v>
      </c>
      <c r="H154" s="24">
        <f t="shared" si="30"/>
        <v>2.406945466771889</v>
      </c>
      <c r="I154" s="24">
        <f t="shared" si="30"/>
        <v>-2.8658413700513607</v>
      </c>
      <c r="J154" s="24">
        <f t="shared" si="30"/>
        <v>0.4635904719000683</v>
      </c>
      <c r="K154" s="25">
        <f t="shared" si="29"/>
        <v>201</v>
      </c>
      <c r="L154" s="26">
        <f t="shared" si="26"/>
        <v>10471.285480509003</v>
      </c>
      <c r="M154" s="24">
        <f t="shared" si="22"/>
        <v>1.3706880641336896</v>
      </c>
      <c r="N154" s="24">
        <f t="shared" si="23"/>
        <v>3.684344884697436</v>
      </c>
      <c r="O154" s="24">
        <f t="shared" si="24"/>
        <v>1.4103306025626268</v>
      </c>
      <c r="P154" s="24">
        <f t="shared" si="27"/>
        <v>1.6162914427206325</v>
      </c>
      <c r="Q154" s="27">
        <f t="shared" si="28"/>
        <v>4.170393472251785</v>
      </c>
    </row>
    <row r="155" spans="4:17" x14ac:dyDescent="0.25">
      <c r="D155" s="23">
        <f t="shared" si="30"/>
        <v>48000</v>
      </c>
      <c r="E155" s="24">
        <f t="shared" si="30"/>
        <v>3.5907257475030123</v>
      </c>
      <c r="F155" s="24">
        <f t="shared" si="30"/>
        <v>-2.8658413700513607</v>
      </c>
      <c r="G155" s="24">
        <f t="shared" si="30"/>
        <v>-0.7201898088310551</v>
      </c>
      <c r="H155" s="24">
        <f t="shared" si="30"/>
        <v>2.406945466771889</v>
      </c>
      <c r="I155" s="24">
        <f t="shared" si="30"/>
        <v>-2.8658413700513607</v>
      </c>
      <c r="J155" s="24">
        <f t="shared" si="30"/>
        <v>0.4635904719000683</v>
      </c>
      <c r="K155" s="25">
        <f t="shared" si="29"/>
        <v>202</v>
      </c>
      <c r="L155" s="26">
        <f t="shared" si="26"/>
        <v>10964.781961431856</v>
      </c>
      <c r="M155" s="24">
        <f t="shared" si="22"/>
        <v>1.4352866024270086</v>
      </c>
      <c r="N155" s="24">
        <f t="shared" si="23"/>
        <v>3.8974656020905858</v>
      </c>
      <c r="O155" s="24">
        <f t="shared" si="24"/>
        <v>1.5731148242751907</v>
      </c>
      <c r="P155" s="24">
        <f t="shared" si="27"/>
        <v>1.5740224909505913</v>
      </c>
      <c r="Q155" s="27">
        <f t="shared" si="28"/>
        <v>3.9402186726076716</v>
      </c>
    </row>
    <row r="156" spans="4:17" x14ac:dyDescent="0.25">
      <c r="D156" s="23">
        <f t="shared" si="30"/>
        <v>48000</v>
      </c>
      <c r="E156" s="24">
        <f t="shared" si="30"/>
        <v>3.5907257475030123</v>
      </c>
      <c r="F156" s="24">
        <f t="shared" si="30"/>
        <v>-2.8658413700513607</v>
      </c>
      <c r="G156" s="24">
        <f t="shared" si="30"/>
        <v>-0.7201898088310551</v>
      </c>
      <c r="H156" s="24">
        <f t="shared" si="30"/>
        <v>2.406945466771889</v>
      </c>
      <c r="I156" s="24">
        <f t="shared" si="30"/>
        <v>-2.8658413700513607</v>
      </c>
      <c r="J156" s="24">
        <f t="shared" si="30"/>
        <v>0.4635904719000683</v>
      </c>
      <c r="K156" s="25">
        <f t="shared" si="29"/>
        <v>203</v>
      </c>
      <c r="L156" s="26">
        <f t="shared" si="26"/>
        <v>11481.536214968832</v>
      </c>
      <c r="M156" s="24">
        <f t="shared" si="22"/>
        <v>1.5029295760363017</v>
      </c>
      <c r="N156" s="24">
        <f t="shared" si="23"/>
        <v>4.1099454249623824</v>
      </c>
      <c r="O156" s="24">
        <f t="shared" si="24"/>
        <v>1.7532728691349619</v>
      </c>
      <c r="P156" s="24">
        <f t="shared" si="27"/>
        <v>1.5310637401241876</v>
      </c>
      <c r="Q156" s="27">
        <f t="shared" si="28"/>
        <v>3.6998654260878121</v>
      </c>
    </row>
    <row r="157" spans="4:17" x14ac:dyDescent="0.25">
      <c r="D157" s="23">
        <f t="shared" si="30"/>
        <v>48000</v>
      </c>
      <c r="E157" s="24">
        <f t="shared" si="30"/>
        <v>3.5907257475030123</v>
      </c>
      <c r="F157" s="24">
        <f t="shared" si="30"/>
        <v>-2.8658413700513607</v>
      </c>
      <c r="G157" s="24">
        <f t="shared" si="30"/>
        <v>-0.7201898088310551</v>
      </c>
      <c r="H157" s="24">
        <f t="shared" si="30"/>
        <v>2.406945466771889</v>
      </c>
      <c r="I157" s="24">
        <f t="shared" si="30"/>
        <v>-2.8658413700513607</v>
      </c>
      <c r="J157" s="24">
        <f t="shared" si="30"/>
        <v>0.4635904719000683</v>
      </c>
      <c r="K157" s="25">
        <f t="shared" si="29"/>
        <v>204</v>
      </c>
      <c r="L157" s="26">
        <f t="shared" si="26"/>
        <v>12022.644346174151</v>
      </c>
      <c r="M157" s="24">
        <f t="shared" si="22"/>
        <v>1.5737604647776489</v>
      </c>
      <c r="N157" s="24">
        <f t="shared" si="23"/>
        <v>4.3193976378498462</v>
      </c>
      <c r="O157" s="24">
        <f t="shared" si="24"/>
        <v>1.9518578779836271</v>
      </c>
      <c r="P157" s="24">
        <f t="shared" si="27"/>
        <v>1.4876045474389585</v>
      </c>
      <c r="Q157" s="27">
        <f t="shared" si="28"/>
        <v>3.4497499455621456</v>
      </c>
    </row>
    <row r="158" spans="4:17" x14ac:dyDescent="0.25">
      <c r="D158" s="23">
        <f t="shared" si="30"/>
        <v>48000</v>
      </c>
      <c r="E158" s="24">
        <f t="shared" si="30"/>
        <v>3.5907257475030123</v>
      </c>
      <c r="F158" s="24">
        <f t="shared" si="30"/>
        <v>-2.8658413700513607</v>
      </c>
      <c r="G158" s="24">
        <f t="shared" si="30"/>
        <v>-0.7201898088310551</v>
      </c>
      <c r="H158" s="24">
        <f t="shared" si="30"/>
        <v>2.406945466771889</v>
      </c>
      <c r="I158" s="24">
        <f t="shared" si="30"/>
        <v>-2.8658413700513607</v>
      </c>
      <c r="J158" s="24">
        <f t="shared" si="30"/>
        <v>0.4635904719000683</v>
      </c>
      <c r="K158" s="25">
        <f t="shared" si="29"/>
        <v>205</v>
      </c>
      <c r="L158" s="26">
        <f t="shared" si="26"/>
        <v>12589.254117941671</v>
      </c>
      <c r="M158" s="24">
        <f t="shared" si="22"/>
        <v>1.6479295104625253</v>
      </c>
      <c r="N158" s="24">
        <f t="shared" si="23"/>
        <v>4.5231953009118593</v>
      </c>
      <c r="O158" s="24">
        <f t="shared" si="24"/>
        <v>2.169692694750605</v>
      </c>
      <c r="P158" s="24">
        <f t="shared" si="27"/>
        <v>1.4438549184487732</v>
      </c>
      <c r="Q158" s="27">
        <f t="shared" si="28"/>
        <v>3.1904711322262673</v>
      </c>
    </row>
    <row r="159" spans="4:17" x14ac:dyDescent="0.25">
      <c r="D159" s="23">
        <f t="shared" si="30"/>
        <v>48000</v>
      </c>
      <c r="E159" s="24">
        <f t="shared" si="30"/>
        <v>3.5907257475030123</v>
      </c>
      <c r="F159" s="24">
        <f t="shared" si="30"/>
        <v>-2.8658413700513607</v>
      </c>
      <c r="G159" s="24">
        <f t="shared" si="30"/>
        <v>-0.7201898088310551</v>
      </c>
      <c r="H159" s="24">
        <f t="shared" si="30"/>
        <v>2.406945466771889</v>
      </c>
      <c r="I159" s="24">
        <f t="shared" si="30"/>
        <v>-2.8658413700513607</v>
      </c>
      <c r="J159" s="24">
        <f t="shared" si="30"/>
        <v>0.4635904719000683</v>
      </c>
      <c r="K159" s="25">
        <f t="shared" si="29"/>
        <v>206</v>
      </c>
      <c r="L159" s="26">
        <f t="shared" si="26"/>
        <v>13182.567385564091</v>
      </c>
      <c r="M159" s="24">
        <f t="shared" si="22"/>
        <v>1.7255940355808566</v>
      </c>
      <c r="N159" s="24">
        <f t="shared" si="23"/>
        <v>4.718531591627368</v>
      </c>
      <c r="O159" s="24">
        <f t="shared" si="24"/>
        <v>2.4072515986810523</v>
      </c>
      <c r="P159" s="24">
        <f t="shared" si="27"/>
        <v>1.400047246061388</v>
      </c>
      <c r="Q159" s="27">
        <f t="shared" si="28"/>
        <v>2.9228538329581317</v>
      </c>
    </row>
    <row r="160" spans="4:17" x14ac:dyDescent="0.25">
      <c r="D160" s="23">
        <f t="shared" si="30"/>
        <v>48000</v>
      </c>
      <c r="E160" s="24">
        <f t="shared" si="30"/>
        <v>3.5907257475030123</v>
      </c>
      <c r="F160" s="24">
        <f t="shared" si="30"/>
        <v>-2.8658413700513607</v>
      </c>
      <c r="G160" s="24">
        <f t="shared" si="30"/>
        <v>-0.7201898088310551</v>
      </c>
      <c r="H160" s="24">
        <f t="shared" si="30"/>
        <v>2.406945466771889</v>
      </c>
      <c r="I160" s="24">
        <f t="shared" si="30"/>
        <v>-2.8658413700513607</v>
      </c>
      <c r="J160" s="24">
        <f t="shared" si="30"/>
        <v>0.4635904719000683</v>
      </c>
      <c r="K160" s="25">
        <f t="shared" si="29"/>
        <v>207</v>
      </c>
      <c r="L160" s="26">
        <f t="shared" si="26"/>
        <v>13803.842646028841</v>
      </c>
      <c r="M160" s="24">
        <f t="shared" si="22"/>
        <v>1.8069187770030706</v>
      </c>
      <c r="N160" s="24">
        <f t="shared" si="23"/>
        <v>4.902509308257299</v>
      </c>
      <c r="O160" s="24">
        <f t="shared" si="24"/>
        <v>2.66451425865516</v>
      </c>
      <c r="P160" s="24">
        <f t="shared" si="27"/>
        <v>1.3564387536743934</v>
      </c>
      <c r="Q160" s="27">
        <f t="shared" si="28"/>
        <v>2.6480037829365899</v>
      </c>
    </row>
    <row r="161" spans="4:17" x14ac:dyDescent="0.25">
      <c r="D161" s="23">
        <f t="shared" si="30"/>
        <v>48000</v>
      </c>
      <c r="E161" s="24">
        <f t="shared" si="30"/>
        <v>3.5907257475030123</v>
      </c>
      <c r="F161" s="24">
        <f t="shared" si="30"/>
        <v>-2.8658413700513607</v>
      </c>
      <c r="G161" s="24">
        <f t="shared" si="30"/>
        <v>-0.7201898088310551</v>
      </c>
      <c r="H161" s="24">
        <f t="shared" si="30"/>
        <v>2.406945466771889</v>
      </c>
      <c r="I161" s="24">
        <f t="shared" si="30"/>
        <v>-2.8658413700513607</v>
      </c>
      <c r="J161" s="24">
        <f t="shared" si="30"/>
        <v>0.4635904719000683</v>
      </c>
      <c r="K161" s="25">
        <f t="shared" si="29"/>
        <v>208</v>
      </c>
      <c r="L161" s="26">
        <f t="shared" si="26"/>
        <v>14454.397707459291</v>
      </c>
      <c r="M161" s="24">
        <f t="shared" si="22"/>
        <v>1.8920762354091358</v>
      </c>
      <c r="N161" s="24">
        <f t="shared" si="23"/>
        <v>5.072263017921288</v>
      </c>
      <c r="O161" s="24">
        <f t="shared" si="24"/>
        <v>2.9407903628141088</v>
      </c>
      <c r="P161" s="24">
        <f t="shared" si="27"/>
        <v>1.3133148333521683</v>
      </c>
      <c r="Q161" s="27">
        <f t="shared" si="28"/>
        <v>2.367376989382342</v>
      </c>
    </row>
    <row r="162" spans="4:17" x14ac:dyDescent="0.25">
      <c r="D162" s="23">
        <f t="shared" si="30"/>
        <v>48000</v>
      </c>
      <c r="E162" s="24">
        <f t="shared" si="30"/>
        <v>3.5907257475030123</v>
      </c>
      <c r="F162" s="24">
        <f t="shared" si="30"/>
        <v>-2.8658413700513607</v>
      </c>
      <c r="G162" s="24">
        <f t="shared" si="30"/>
        <v>-0.7201898088310551</v>
      </c>
      <c r="H162" s="24">
        <f t="shared" si="30"/>
        <v>2.406945466771889</v>
      </c>
      <c r="I162" s="24">
        <f t="shared" si="30"/>
        <v>-2.8658413700513607</v>
      </c>
      <c r="J162" s="24">
        <f t="shared" si="30"/>
        <v>0.4635904719000683</v>
      </c>
      <c r="K162" s="25">
        <f t="shared" si="29"/>
        <v>209</v>
      </c>
      <c r="L162" s="26">
        <f t="shared" si="26"/>
        <v>15135.612484362096</v>
      </c>
      <c r="M162" s="24">
        <f t="shared" si="22"/>
        <v>1.9812470411855798</v>
      </c>
      <c r="N162" s="24">
        <f t="shared" si="23"/>
        <v>5.2251152585241769</v>
      </c>
      <c r="O162" s="24">
        <f t="shared" si="24"/>
        <v>3.2345154945682055</v>
      </c>
      <c r="P162" s="24">
        <f t="shared" si="27"/>
        <v>1.2709934704730139</v>
      </c>
      <c r="Q162" s="27">
        <f t="shared" si="28"/>
        <v>2.0828663888170071</v>
      </c>
    </row>
    <row r="163" spans="4:17" x14ac:dyDescent="0.25">
      <c r="D163" s="23">
        <f t="shared" si="30"/>
        <v>48000</v>
      </c>
      <c r="E163" s="24">
        <f t="shared" si="30"/>
        <v>3.5907257475030123</v>
      </c>
      <c r="F163" s="24">
        <f t="shared" si="30"/>
        <v>-2.8658413700513607</v>
      </c>
      <c r="G163" s="24">
        <f t="shared" si="30"/>
        <v>-0.7201898088310551</v>
      </c>
      <c r="H163" s="24">
        <f t="shared" si="30"/>
        <v>2.406945466771889</v>
      </c>
      <c r="I163" s="24">
        <f t="shared" si="30"/>
        <v>-2.8658413700513607</v>
      </c>
      <c r="J163" s="24">
        <f t="shared" si="30"/>
        <v>0.4635904719000683</v>
      </c>
      <c r="K163" s="25">
        <f t="shared" si="29"/>
        <v>210</v>
      </c>
      <c r="L163" s="26">
        <f t="shared" si="26"/>
        <v>15848.931924611146</v>
      </c>
      <c r="M163" s="24">
        <f t="shared" si="22"/>
        <v>2.0746203375667966</v>
      </c>
      <c r="N163" s="24">
        <f t="shared" si="23"/>
        <v>5.3587646895972485</v>
      </c>
      <c r="O163" s="24">
        <f t="shared" si="24"/>
        <v>3.543022147409546</v>
      </c>
      <c r="P163" s="24">
        <f t="shared" si="27"/>
        <v>1.2298309262868472</v>
      </c>
      <c r="Q163" s="27">
        <f t="shared" si="28"/>
        <v>1.7969081990684668</v>
      </c>
    </row>
    <row r="164" spans="4:17" x14ac:dyDescent="0.25">
      <c r="D164" s="23">
        <f t="shared" ref="D164:J170" si="31">D163</f>
        <v>48000</v>
      </c>
      <c r="E164" s="24">
        <f t="shared" si="31"/>
        <v>3.5907257475030123</v>
      </c>
      <c r="F164" s="24">
        <f t="shared" si="31"/>
        <v>-2.8658413700513607</v>
      </c>
      <c r="G164" s="24">
        <f t="shared" si="31"/>
        <v>-0.7201898088310551</v>
      </c>
      <c r="H164" s="24">
        <f t="shared" si="31"/>
        <v>2.406945466771889</v>
      </c>
      <c r="I164" s="24">
        <f t="shared" si="31"/>
        <v>-2.8658413700513607</v>
      </c>
      <c r="J164" s="24">
        <f t="shared" si="31"/>
        <v>0.4635904719000683</v>
      </c>
      <c r="K164" s="25">
        <f t="shared" si="29"/>
        <v>211</v>
      </c>
      <c r="L164" s="26">
        <f t="shared" si="26"/>
        <v>16595.869074375616</v>
      </c>
      <c r="M164" s="24">
        <f t="shared" si="22"/>
        <v>2.1723941818331864</v>
      </c>
      <c r="N164" s="24">
        <f t="shared" si="23"/>
        <v>5.4714987442414014</v>
      </c>
      <c r="O164" s="24">
        <f t="shared" si="24"/>
        <v>3.8622946047085898</v>
      </c>
      <c r="P164" s="24">
        <f t="shared" si="27"/>
        <v>1.1902287959725359</v>
      </c>
      <c r="Q164" s="27">
        <f t="shared" si="28"/>
        <v>1.5126090644449495</v>
      </c>
    </row>
    <row r="165" spans="4:17" x14ac:dyDescent="0.25">
      <c r="D165" s="23">
        <f t="shared" si="31"/>
        <v>48000</v>
      </c>
      <c r="E165" s="24">
        <f t="shared" si="31"/>
        <v>3.5907257475030123</v>
      </c>
      <c r="F165" s="24">
        <f t="shared" si="31"/>
        <v>-2.8658413700513607</v>
      </c>
      <c r="G165" s="24">
        <f t="shared" si="31"/>
        <v>-0.7201898088310551</v>
      </c>
      <c r="H165" s="24">
        <f t="shared" si="31"/>
        <v>2.406945466771889</v>
      </c>
      <c r="I165" s="24">
        <f t="shared" si="31"/>
        <v>-2.8658413700513607</v>
      </c>
      <c r="J165" s="24">
        <f t="shared" si="31"/>
        <v>0.4635904719000683</v>
      </c>
      <c r="K165" s="25">
        <f t="shared" si="29"/>
        <v>212</v>
      </c>
      <c r="L165" s="26">
        <f t="shared" si="26"/>
        <v>17378.008287493791</v>
      </c>
      <c r="M165" s="24">
        <f t="shared" si="22"/>
        <v>2.2747759654172097</v>
      </c>
      <c r="N165" s="24">
        <f t="shared" si="23"/>
        <v>5.5624158402473229</v>
      </c>
      <c r="O165" s="24">
        <f t="shared" si="24"/>
        <v>4.1867230247412097</v>
      </c>
      <c r="P165" s="24">
        <f t="shared" si="27"/>
        <v>1.1526424532810375</v>
      </c>
      <c r="Q165" s="27">
        <f t="shared" si="28"/>
        <v>1.2338922231117764</v>
      </c>
    </row>
    <row r="166" spans="4:17" x14ac:dyDescent="0.25">
      <c r="D166" s="23">
        <f t="shared" si="31"/>
        <v>48000</v>
      </c>
      <c r="E166" s="24">
        <f t="shared" si="31"/>
        <v>3.5907257475030123</v>
      </c>
      <c r="F166" s="24">
        <f t="shared" si="31"/>
        <v>-2.8658413700513607</v>
      </c>
      <c r="G166" s="24">
        <f t="shared" si="31"/>
        <v>-0.7201898088310551</v>
      </c>
      <c r="H166" s="24">
        <f t="shared" si="31"/>
        <v>2.406945466771889</v>
      </c>
      <c r="I166" s="24">
        <f t="shared" si="31"/>
        <v>-2.8658413700513607</v>
      </c>
      <c r="J166" s="24">
        <f t="shared" si="31"/>
        <v>0.4635904719000683</v>
      </c>
      <c r="K166" s="25">
        <f t="shared" si="29"/>
        <v>213</v>
      </c>
      <c r="L166" s="26">
        <f t="shared" si="26"/>
        <v>18197.008586099837</v>
      </c>
      <c r="M166" s="24">
        <f t="shared" si="22"/>
        <v>2.3819828538084016</v>
      </c>
      <c r="N166" s="24">
        <f t="shared" si="23"/>
        <v>5.6316324362632315</v>
      </c>
      <c r="O166" s="24">
        <f t="shared" si="24"/>
        <v>4.5088806022145773</v>
      </c>
      <c r="P166" s="24">
        <f t="shared" si="27"/>
        <v>1.1175907106313792</v>
      </c>
      <c r="Q166" s="27">
        <f t="shared" si="28"/>
        <v>0.96565566566046768</v>
      </c>
    </row>
    <row r="167" spans="4:17" x14ac:dyDescent="0.25">
      <c r="D167" s="23">
        <f t="shared" si="31"/>
        <v>48000</v>
      </c>
      <c r="E167" s="24">
        <f t="shared" si="31"/>
        <v>3.5907257475030123</v>
      </c>
      <c r="F167" s="24">
        <f t="shared" si="31"/>
        <v>-2.8658413700513607</v>
      </c>
      <c r="G167" s="24">
        <f t="shared" si="31"/>
        <v>-0.7201898088310551</v>
      </c>
      <c r="H167" s="24">
        <f t="shared" si="31"/>
        <v>2.406945466771889</v>
      </c>
      <c r="I167" s="24">
        <f t="shared" si="31"/>
        <v>-2.8658413700513607</v>
      </c>
      <c r="J167" s="24">
        <f t="shared" si="31"/>
        <v>0.4635904719000683</v>
      </c>
      <c r="K167" s="25">
        <f t="shared" si="29"/>
        <v>214</v>
      </c>
      <c r="L167" s="26">
        <f t="shared" si="26"/>
        <v>19054.607179632505</v>
      </c>
      <c r="M167" s="24">
        <f t="shared" si="22"/>
        <v>2.4942422471905337</v>
      </c>
      <c r="N167" s="24">
        <f t="shared" si="23"/>
        <v>5.680438437309574</v>
      </c>
      <c r="O167" s="24">
        <f t="shared" si="24"/>
        <v>4.8193579917588947</v>
      </c>
      <c r="P167" s="24">
        <f t="shared" si="27"/>
        <v>1.0856662441843312</v>
      </c>
      <c r="Q167" s="27">
        <f t="shared" si="28"/>
        <v>0.71392669682838872</v>
      </c>
    </row>
    <row r="168" spans="4:17" x14ac:dyDescent="0.25">
      <c r="D168" s="23">
        <f t="shared" si="31"/>
        <v>48000</v>
      </c>
      <c r="E168" s="24">
        <f t="shared" si="31"/>
        <v>3.5907257475030123</v>
      </c>
      <c r="F168" s="24">
        <f t="shared" si="31"/>
        <v>-2.8658413700513607</v>
      </c>
      <c r="G168" s="24">
        <f t="shared" si="31"/>
        <v>-0.7201898088310551</v>
      </c>
      <c r="H168" s="24">
        <f t="shared" si="31"/>
        <v>2.406945466771889</v>
      </c>
      <c r="I168" s="24">
        <f t="shared" si="31"/>
        <v>-2.8658413700513607</v>
      </c>
      <c r="J168" s="24">
        <f t="shared" si="31"/>
        <v>0.4635904719000683</v>
      </c>
      <c r="K168" s="25">
        <f t="shared" si="29"/>
        <v>215</v>
      </c>
      <c r="L168" s="26">
        <f t="shared" si="26"/>
        <v>19952.623149688792</v>
      </c>
      <c r="M168" s="24">
        <f t="shared" si="22"/>
        <v>2.6117922627878314</v>
      </c>
      <c r="N168" s="24">
        <f t="shared" si="23"/>
        <v>5.7113516081076607</v>
      </c>
      <c r="O168" s="24">
        <f t="shared" si="24"/>
        <v>5.1067006752979847</v>
      </c>
      <c r="P168" s="24">
        <f t="shared" si="27"/>
        <v>1.0575459522576596</v>
      </c>
      <c r="Q168" s="27">
        <f t="shared" si="28"/>
        <v>0.48598494653680901</v>
      </c>
    </row>
    <row r="169" spans="4:17" x14ac:dyDescent="0.25">
      <c r="D169" s="23">
        <f t="shared" si="31"/>
        <v>48000</v>
      </c>
      <c r="E169" s="24">
        <f t="shared" si="31"/>
        <v>3.5907257475030123</v>
      </c>
      <c r="F169" s="24">
        <f t="shared" si="31"/>
        <v>-2.8658413700513607</v>
      </c>
      <c r="G169" s="24">
        <f t="shared" si="31"/>
        <v>-0.7201898088310551</v>
      </c>
      <c r="H169" s="24">
        <f t="shared" si="31"/>
        <v>2.406945466771889</v>
      </c>
      <c r="I169" s="24">
        <f t="shared" si="31"/>
        <v>-2.8658413700513607</v>
      </c>
      <c r="J169" s="24">
        <f t="shared" si="31"/>
        <v>0.4635904719000683</v>
      </c>
      <c r="K169" s="25">
        <f t="shared" si="29"/>
        <v>216</v>
      </c>
      <c r="L169" s="26">
        <f t="shared" si="26"/>
        <v>20892.961308540423</v>
      </c>
      <c r="M169" s="24">
        <f t="shared" si="22"/>
        <v>2.7348822399435995</v>
      </c>
      <c r="N169" s="24">
        <f t="shared" si="23"/>
        <v>5.7280097214490766</v>
      </c>
      <c r="O169" s="24">
        <f t="shared" si="24"/>
        <v>5.3575063126410711</v>
      </c>
      <c r="P169" s="24">
        <f t="shared" si="27"/>
        <v>1.0339999731257044</v>
      </c>
      <c r="Q169" s="27">
        <f t="shared" si="28"/>
        <v>0.29041054940685973</v>
      </c>
    </row>
    <row r="170" spans="4:17" ht="14.4" thickBot="1" x14ac:dyDescent="0.3">
      <c r="D170" s="28">
        <f t="shared" si="31"/>
        <v>48000</v>
      </c>
      <c r="E170" s="29">
        <f t="shared" si="31"/>
        <v>3.5907257475030123</v>
      </c>
      <c r="F170" s="29">
        <f t="shared" si="31"/>
        <v>-2.8658413700513607</v>
      </c>
      <c r="G170" s="29">
        <f t="shared" si="31"/>
        <v>-0.7201898088310551</v>
      </c>
      <c r="H170" s="29">
        <f t="shared" si="31"/>
        <v>2.406945466771889</v>
      </c>
      <c r="I170" s="29">
        <f t="shared" si="31"/>
        <v>-2.8658413700513607</v>
      </c>
      <c r="J170" s="29">
        <f t="shared" si="31"/>
        <v>0.4635904719000683</v>
      </c>
      <c r="K170" s="30">
        <f t="shared" si="29"/>
        <v>217</v>
      </c>
      <c r="L170" s="31">
        <f t="shared" si="26"/>
        <v>21877.61623949555</v>
      </c>
      <c r="M170" s="29">
        <f t="shared" si="22"/>
        <v>2.8637732690023325</v>
      </c>
      <c r="N170" s="29">
        <f t="shared" si="23"/>
        <v>5.7348315622634756</v>
      </c>
      <c r="O170" s="29">
        <f t="shared" si="24"/>
        <v>5.5567480033931256</v>
      </c>
      <c r="P170" s="29">
        <f t="shared" si="27"/>
        <v>1.0158977122523947</v>
      </c>
      <c r="Q170" s="32">
        <f t="shared" si="28"/>
        <v>0.13699964634606082</v>
      </c>
    </row>
  </sheetData>
  <mergeCells count="9">
    <mergeCell ref="A35:B35"/>
    <mergeCell ref="A1:B1"/>
    <mergeCell ref="D1:J1"/>
    <mergeCell ref="K1:M1"/>
    <mergeCell ref="N1:P1"/>
    <mergeCell ref="A6:B6"/>
    <mergeCell ref="A12:B12"/>
    <mergeCell ref="A19:B19"/>
    <mergeCell ref="A25:B2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C9DA-2F8B-4EBD-8134-08F553F2C54F}">
  <dimension ref="A1:U170"/>
  <sheetViews>
    <sheetView topLeftCell="A2" workbookViewId="0">
      <selection activeCell="B4" sqref="B4"/>
    </sheetView>
  </sheetViews>
  <sheetFormatPr defaultColWidth="8.77734375" defaultRowHeight="13.8" x14ac:dyDescent="0.25"/>
  <cols>
    <col min="1" max="1" width="18.6640625" style="2" customWidth="1"/>
    <col min="2" max="2" width="15.33203125" customWidth="1"/>
    <col min="3" max="3" width="71" customWidth="1"/>
    <col min="4" max="4" width="11" style="14" customWidth="1"/>
    <col min="5" max="5" width="20.44140625" customWidth="1"/>
    <col min="6" max="6" width="20.6640625" customWidth="1"/>
    <col min="7" max="7" width="16.44140625" customWidth="1"/>
    <col min="8" max="8" width="18.109375" customWidth="1"/>
    <col min="9" max="9" width="15" customWidth="1"/>
    <col min="10" max="10" width="11.44140625" customWidth="1"/>
    <col min="11" max="11" width="9.44140625" style="1" customWidth="1"/>
    <col min="12" max="12" width="10" style="16" bestFit="1" customWidth="1"/>
    <col min="14" max="14" width="15.6640625" customWidth="1"/>
    <col min="15" max="15" width="15.44140625" customWidth="1"/>
    <col min="16" max="16" width="14.109375" customWidth="1"/>
    <col min="17" max="17" width="14.33203125" style="19" customWidth="1"/>
  </cols>
  <sheetData>
    <row r="1" spans="1:21" s="2" customFormat="1" ht="14.4" thickBot="1" x14ac:dyDescent="0.3">
      <c r="A1" s="86" t="s">
        <v>30</v>
      </c>
      <c r="B1" s="87"/>
      <c r="D1" s="88" t="s">
        <v>43</v>
      </c>
      <c r="E1" s="89"/>
      <c r="F1" s="89"/>
      <c r="G1" s="89"/>
      <c r="H1" s="89"/>
      <c r="I1" s="89"/>
      <c r="J1" s="89"/>
      <c r="K1" s="90" t="s">
        <v>41</v>
      </c>
      <c r="L1" s="91"/>
      <c r="M1" s="92"/>
      <c r="N1" s="90" t="s">
        <v>40</v>
      </c>
      <c r="O1" s="91"/>
      <c r="P1" s="92"/>
      <c r="Q1" s="33" t="s">
        <v>42</v>
      </c>
    </row>
    <row r="2" spans="1:21" s="1" customFormat="1" ht="14.4" thickBot="1" x14ac:dyDescent="0.3">
      <c r="A2" s="4" t="s">
        <v>33</v>
      </c>
      <c r="B2" s="7">
        <v>48000</v>
      </c>
      <c r="D2" s="13" t="s">
        <v>0</v>
      </c>
      <c r="E2" s="12" t="s">
        <v>15</v>
      </c>
      <c r="F2" s="12" t="s">
        <v>19</v>
      </c>
      <c r="G2" s="12" t="s">
        <v>21</v>
      </c>
      <c r="H2" s="12" t="s">
        <v>22</v>
      </c>
      <c r="I2" s="12" t="s">
        <v>23</v>
      </c>
      <c r="J2" s="12" t="s">
        <v>20</v>
      </c>
      <c r="K2" s="12" t="s">
        <v>24</v>
      </c>
      <c r="L2" s="15" t="s">
        <v>37</v>
      </c>
      <c r="M2" s="12" t="s">
        <v>39</v>
      </c>
      <c r="N2" s="12" t="s">
        <v>25</v>
      </c>
      <c r="O2" s="12" t="s">
        <v>26</v>
      </c>
      <c r="P2" s="12" t="s">
        <v>27</v>
      </c>
      <c r="Q2" s="18" t="s">
        <v>38</v>
      </c>
      <c r="R2" s="60"/>
      <c r="S2" s="60"/>
      <c r="T2" s="60"/>
      <c r="U2" s="60"/>
    </row>
    <row r="3" spans="1:21" x14ac:dyDescent="0.25">
      <c r="A3" s="5" t="s">
        <v>36</v>
      </c>
      <c r="B3" s="8">
        <f>NasalEQ!R4</f>
        <v>5</v>
      </c>
      <c r="D3" s="20">
        <f>B2</f>
        <v>48000</v>
      </c>
      <c r="E3" s="11">
        <f>B32</f>
        <v>3.8616699105427528</v>
      </c>
      <c r="F3" s="11">
        <f>B33</f>
        <v>-5.2234117991947171</v>
      </c>
      <c r="G3" s="11">
        <f>B34</f>
        <v>1.4255336282677451</v>
      </c>
      <c r="H3" s="11">
        <f>B39</f>
        <v>3.7926253544860851</v>
      </c>
      <c r="I3" s="11">
        <f>B40</f>
        <v>-5.2234117991947162</v>
      </c>
      <c r="J3" s="11">
        <f>B41</f>
        <v>1.4945781843244119</v>
      </c>
      <c r="K3" s="10">
        <v>50</v>
      </c>
      <c r="L3" s="21">
        <f>10 ^ (K3/50)</f>
        <v>10</v>
      </c>
      <c r="M3" s="11">
        <f t="shared" ref="M3:M66" si="0" xml:space="preserve"> 2*PI()*L3/D3</f>
        <v>1.308996938995747E-3</v>
      </c>
      <c r="N3" s="11">
        <f t="shared" ref="N3:N66" si="1">E3+F3*COS(M3)+G3*COS(2*M3)</f>
        <v>6.3791329478713132E-2</v>
      </c>
      <c r="O3" s="11">
        <f t="shared" ref="O3:O66" si="2">H3+I3*COS(M3) + J3*COS(2*M3)</f>
        <v>6.3791092866885002E-2</v>
      </c>
      <c r="P3" s="11">
        <f>SQRT(N3/O3)</f>
        <v>1.000001854581871</v>
      </c>
      <c r="Q3" s="22">
        <f>20*LOG(P3,10)</f>
        <v>1.6108678518519533E-5</v>
      </c>
    </row>
    <row r="4" spans="1:21" x14ac:dyDescent="0.25">
      <c r="A4" s="5" t="s">
        <v>34</v>
      </c>
      <c r="B4" s="8">
        <f>NasalEQ!T4</f>
        <v>4158.7322693439219</v>
      </c>
      <c r="D4" s="23">
        <f t="shared" ref="D4:J19" si="3">D3</f>
        <v>48000</v>
      </c>
      <c r="E4" s="24">
        <f t="shared" si="3"/>
        <v>3.8616699105427528</v>
      </c>
      <c r="F4" s="24">
        <f t="shared" si="3"/>
        <v>-5.2234117991947171</v>
      </c>
      <c r="G4" s="24">
        <f t="shared" si="3"/>
        <v>1.4255336282677451</v>
      </c>
      <c r="H4" s="24">
        <f t="shared" si="3"/>
        <v>3.7926253544860851</v>
      </c>
      <c r="I4" s="24">
        <f t="shared" si="3"/>
        <v>-5.2234117991947162</v>
      </c>
      <c r="J4" s="24">
        <f t="shared" si="3"/>
        <v>1.4945781843244119</v>
      </c>
      <c r="K4" s="25">
        <f>K3+1</f>
        <v>51</v>
      </c>
      <c r="L4" s="26">
        <f t="shared" ref="L4:L67" si="4">10 ^ (K4/50)</f>
        <v>10.471285480509</v>
      </c>
      <c r="M4" s="24">
        <f t="shared" si="0"/>
        <v>1.3706880641336891E-3</v>
      </c>
      <c r="N4" s="24">
        <f t="shared" si="1"/>
        <v>6.3791289909655768E-2</v>
      </c>
      <c r="O4" s="24">
        <f t="shared" si="2"/>
        <v>6.3791030469959376E-2</v>
      </c>
      <c r="P4" s="24">
        <f t="shared" ref="P4:P67" si="5">SQRT(N4/O4)</f>
        <v>1.0000020335102811</v>
      </c>
      <c r="Q4" s="27">
        <f t="shared" ref="Q4:Q67" si="6">20*LOG(P4,10)</f>
        <v>1.7662827920323557E-5</v>
      </c>
    </row>
    <row r="5" spans="1:21" ht="14.4" thickBot="1" x14ac:dyDescent="0.3">
      <c r="A5" s="6" t="s">
        <v>35</v>
      </c>
      <c r="B5" s="9">
        <f>NasalEQ!S4</f>
        <v>1</v>
      </c>
      <c r="D5" s="23">
        <f t="shared" si="3"/>
        <v>48000</v>
      </c>
      <c r="E5" s="24">
        <f t="shared" si="3"/>
        <v>3.8616699105427528</v>
      </c>
      <c r="F5" s="24">
        <f t="shared" si="3"/>
        <v>-5.2234117991947171</v>
      </c>
      <c r="G5" s="24">
        <f t="shared" si="3"/>
        <v>1.4255336282677451</v>
      </c>
      <c r="H5" s="24">
        <f t="shared" si="3"/>
        <v>3.7926253544860851</v>
      </c>
      <c r="I5" s="24">
        <f t="shared" si="3"/>
        <v>-5.2234117991947162</v>
      </c>
      <c r="J5" s="24">
        <f t="shared" si="3"/>
        <v>1.4945781843244119</v>
      </c>
      <c r="K5" s="25">
        <f t="shared" ref="K5:K68" si="7">K4+1</f>
        <v>52</v>
      </c>
      <c r="L5" s="26">
        <f t="shared" si="4"/>
        <v>10.964781961431854</v>
      </c>
      <c r="M5" s="24">
        <f t="shared" si="0"/>
        <v>1.435286602427008E-3</v>
      </c>
      <c r="N5" s="24">
        <f t="shared" si="1"/>
        <v>6.379124652309387E-2</v>
      </c>
      <c r="O5" s="24">
        <f t="shared" si="2"/>
        <v>6.3790962053140943E-2</v>
      </c>
      <c r="P5" s="24">
        <f t="shared" si="5"/>
        <v>1.0000022297017213</v>
      </c>
      <c r="Q5" s="27">
        <f t="shared" si="6"/>
        <v>1.9366921485420159E-5</v>
      </c>
    </row>
    <row r="6" spans="1:21" x14ac:dyDescent="0.25">
      <c r="A6" s="93"/>
      <c r="B6" s="93"/>
      <c r="D6" s="23">
        <f t="shared" si="3"/>
        <v>48000</v>
      </c>
      <c r="E6" s="24">
        <f t="shared" si="3"/>
        <v>3.8616699105427528</v>
      </c>
      <c r="F6" s="24">
        <f t="shared" si="3"/>
        <v>-5.2234117991947171</v>
      </c>
      <c r="G6" s="24">
        <f t="shared" si="3"/>
        <v>1.4255336282677451</v>
      </c>
      <c r="H6" s="24">
        <f t="shared" si="3"/>
        <v>3.7926253544860851</v>
      </c>
      <c r="I6" s="24">
        <f t="shared" si="3"/>
        <v>-5.2234117991947162</v>
      </c>
      <c r="J6" s="24">
        <f t="shared" si="3"/>
        <v>1.4945781843244119</v>
      </c>
      <c r="K6" s="25">
        <f t="shared" si="7"/>
        <v>53</v>
      </c>
      <c r="L6" s="26">
        <f t="shared" si="4"/>
        <v>11.481536214968834</v>
      </c>
      <c r="M6" s="24">
        <f t="shared" si="0"/>
        <v>1.5029295760363023E-3</v>
      </c>
      <c r="N6" s="24">
        <f t="shared" si="1"/>
        <v>6.3791198950730266E-2</v>
      </c>
      <c r="O6" s="24">
        <f t="shared" si="2"/>
        <v>6.3790887035650057E-2</v>
      </c>
      <c r="P6" s="24">
        <f t="shared" si="5"/>
        <v>1.0000024448217717</v>
      </c>
      <c r="Q6" s="27">
        <f t="shared" si="6"/>
        <v>2.1235426135289645E-5</v>
      </c>
    </row>
    <row r="7" spans="1:21" x14ac:dyDescent="0.25">
      <c r="A7" s="2" t="s">
        <v>2</v>
      </c>
      <c r="B7">
        <f xml:space="preserve"> 10^(B3/40)</f>
        <v>1.333521432163324</v>
      </c>
      <c r="D7" s="23">
        <f t="shared" si="3"/>
        <v>48000</v>
      </c>
      <c r="E7" s="24">
        <f t="shared" si="3"/>
        <v>3.8616699105427528</v>
      </c>
      <c r="F7" s="24">
        <f t="shared" si="3"/>
        <v>-5.2234117991947171</v>
      </c>
      <c r="G7" s="24">
        <f t="shared" si="3"/>
        <v>1.4255336282677451</v>
      </c>
      <c r="H7" s="24">
        <f t="shared" si="3"/>
        <v>3.7926253544860851</v>
      </c>
      <c r="I7" s="24">
        <f t="shared" si="3"/>
        <v>-5.2234117991947162</v>
      </c>
      <c r="J7" s="24">
        <f t="shared" si="3"/>
        <v>1.4945781843244119</v>
      </c>
      <c r="K7" s="25">
        <f t="shared" si="7"/>
        <v>54</v>
      </c>
      <c r="L7" s="26">
        <f t="shared" si="4"/>
        <v>12.022644346174133</v>
      </c>
      <c r="M7" s="24">
        <f t="shared" si="0"/>
        <v>1.5737604647776467E-3</v>
      </c>
      <c r="N7" s="24">
        <f t="shared" si="1"/>
        <v>6.3791146788735986E-2</v>
      </c>
      <c r="O7" s="24">
        <f t="shared" si="2"/>
        <v>6.3790804780676336E-2</v>
      </c>
      <c r="P7" s="24">
        <f t="shared" si="5"/>
        <v>1.0000026806967117</v>
      </c>
      <c r="Q7" s="27">
        <f t="shared" si="6"/>
        <v>2.3284204582201043E-5</v>
      </c>
    </row>
    <row r="8" spans="1:21" x14ac:dyDescent="0.25">
      <c r="A8" s="2" t="s">
        <v>1</v>
      </c>
      <c r="B8">
        <f>2*PI()*B4/B2</f>
        <v>0.54437678106740306</v>
      </c>
      <c r="D8" s="23">
        <f t="shared" si="3"/>
        <v>48000</v>
      </c>
      <c r="E8" s="24">
        <f t="shared" si="3"/>
        <v>3.8616699105427528</v>
      </c>
      <c r="F8" s="24">
        <f t="shared" si="3"/>
        <v>-5.2234117991947171</v>
      </c>
      <c r="G8" s="24">
        <f t="shared" si="3"/>
        <v>1.4255336282677451</v>
      </c>
      <c r="H8" s="24">
        <f t="shared" si="3"/>
        <v>3.7926253544860851</v>
      </c>
      <c r="I8" s="24">
        <f t="shared" si="3"/>
        <v>-5.2234117991947162</v>
      </c>
      <c r="J8" s="24">
        <f t="shared" si="3"/>
        <v>1.4945781843244119</v>
      </c>
      <c r="K8" s="25">
        <f t="shared" si="7"/>
        <v>55</v>
      </c>
      <c r="L8" s="26">
        <f t="shared" si="4"/>
        <v>12.58925411794168</v>
      </c>
      <c r="M8" s="24">
        <f t="shared" si="0"/>
        <v>1.6479295104625262E-3</v>
      </c>
      <c r="N8" s="24">
        <f t="shared" si="1"/>
        <v>6.3791089594328332E-2</v>
      </c>
      <c r="O8" s="24">
        <f t="shared" si="2"/>
        <v>6.379071458997787E-2</v>
      </c>
      <c r="P8" s="24">
        <f t="shared" si="5"/>
        <v>1.0000029393290366</v>
      </c>
      <c r="Q8" s="27">
        <f t="shared" si="6"/>
        <v>2.5530650100489854E-5</v>
      </c>
    </row>
    <row r="9" spans="1:21" x14ac:dyDescent="0.25">
      <c r="D9" s="23">
        <f t="shared" si="3"/>
        <v>48000</v>
      </c>
      <c r="E9" s="24">
        <f t="shared" si="3"/>
        <v>3.8616699105427528</v>
      </c>
      <c r="F9" s="24">
        <f t="shared" si="3"/>
        <v>-5.2234117991947171</v>
      </c>
      <c r="G9" s="24">
        <f t="shared" si="3"/>
        <v>1.4255336282677451</v>
      </c>
      <c r="H9" s="24">
        <f t="shared" si="3"/>
        <v>3.7926253544860851</v>
      </c>
      <c r="I9" s="24">
        <f t="shared" si="3"/>
        <v>-5.2234117991947162</v>
      </c>
      <c r="J9" s="24">
        <f t="shared" si="3"/>
        <v>1.4945781843244119</v>
      </c>
      <c r="K9" s="25">
        <f t="shared" si="7"/>
        <v>56</v>
      </c>
      <c r="L9" s="26">
        <f t="shared" si="4"/>
        <v>13.182567385564075</v>
      </c>
      <c r="M9" s="24">
        <f t="shared" si="0"/>
        <v>1.7255940355808545E-3</v>
      </c>
      <c r="N9" s="24">
        <f t="shared" si="1"/>
        <v>6.3791026882002111E-2</v>
      </c>
      <c r="O9" s="24">
        <f t="shared" si="2"/>
        <v>6.3790615697944419E-2</v>
      </c>
      <c r="P9" s="24">
        <f t="shared" si="5"/>
        <v>1.0000032229144569</v>
      </c>
      <c r="Q9" s="27">
        <f t="shared" si="6"/>
        <v>2.7993834174441983E-5</v>
      </c>
    </row>
    <row r="10" spans="1:21" x14ac:dyDescent="0.25">
      <c r="A10" s="2" t="s">
        <v>28</v>
      </c>
      <c r="B10">
        <f>SIN(B8)*SINH(LN(2)/2 * B5 * B8/SIN(B8))</f>
        <v>0.19286757598087534</v>
      </c>
      <c r="D10" s="23">
        <f t="shared" si="3"/>
        <v>48000</v>
      </c>
      <c r="E10" s="24">
        <f t="shared" si="3"/>
        <v>3.8616699105427528</v>
      </c>
      <c r="F10" s="24">
        <f t="shared" si="3"/>
        <v>-5.2234117991947171</v>
      </c>
      <c r="G10" s="24">
        <f t="shared" si="3"/>
        <v>1.4255336282677451</v>
      </c>
      <c r="H10" s="24">
        <f t="shared" si="3"/>
        <v>3.7926253544860851</v>
      </c>
      <c r="I10" s="24">
        <f t="shared" si="3"/>
        <v>-5.2234117991947162</v>
      </c>
      <c r="J10" s="24">
        <f t="shared" si="3"/>
        <v>1.4945781843244119</v>
      </c>
      <c r="K10" s="25">
        <f>K9+1</f>
        <v>57</v>
      </c>
      <c r="L10" s="26">
        <f t="shared" si="4"/>
        <v>13.803842646028851</v>
      </c>
      <c r="M10" s="24">
        <f t="shared" si="0"/>
        <v>1.8069187770030721E-3</v>
      </c>
      <c r="N10" s="24">
        <f t="shared" si="1"/>
        <v>6.3790958119420038E-2</v>
      </c>
      <c r="O10" s="24">
        <f t="shared" si="2"/>
        <v>6.3790507265109264E-2</v>
      </c>
      <c r="P10" s="24">
        <f t="shared" si="5"/>
        <v>1.0000035338605497</v>
      </c>
      <c r="Q10" s="27">
        <f t="shared" si="6"/>
        <v>3.0694668496068825E-5</v>
      </c>
    </row>
    <row r="11" spans="1:21" x14ac:dyDescent="0.25">
      <c r="D11" s="23">
        <f t="shared" si="3"/>
        <v>48000</v>
      </c>
      <c r="E11" s="24">
        <f t="shared" si="3"/>
        <v>3.8616699105427528</v>
      </c>
      <c r="F11" s="24">
        <f t="shared" si="3"/>
        <v>-5.2234117991947171</v>
      </c>
      <c r="G11" s="24">
        <f t="shared" si="3"/>
        <v>1.4255336282677451</v>
      </c>
      <c r="H11" s="24">
        <f t="shared" si="3"/>
        <v>3.7926253544860851</v>
      </c>
      <c r="I11" s="24">
        <f t="shared" si="3"/>
        <v>-5.2234117991947162</v>
      </c>
      <c r="J11" s="24">
        <f t="shared" si="3"/>
        <v>1.4945781843244119</v>
      </c>
      <c r="K11" s="25">
        <f t="shared" si="7"/>
        <v>58</v>
      </c>
      <c r="L11" s="26">
        <f t="shared" si="4"/>
        <v>14.454397707459275</v>
      </c>
      <c r="M11" s="24">
        <f t="shared" si="0"/>
        <v>1.8920762354091337E-3</v>
      </c>
      <c r="N11" s="24">
        <f t="shared" si="1"/>
        <v>6.3790882722887909E-2</v>
      </c>
      <c r="O11" s="24">
        <f t="shared" si="2"/>
        <v>6.3790388371018247E-2</v>
      </c>
      <c r="P11" s="24">
        <f t="shared" si="5"/>
        <v>1.0000038748071969</v>
      </c>
      <c r="Q11" s="27">
        <f t="shared" si="6"/>
        <v>3.3656082475504153E-5</v>
      </c>
    </row>
    <row r="12" spans="1:21" x14ac:dyDescent="0.25">
      <c r="A12" s="85" t="s">
        <v>32</v>
      </c>
      <c r="B12" s="85"/>
      <c r="D12" s="23">
        <f t="shared" si="3"/>
        <v>48000</v>
      </c>
      <c r="E12" s="24">
        <f t="shared" si="3"/>
        <v>3.8616699105427528</v>
      </c>
      <c r="F12" s="24">
        <f t="shared" si="3"/>
        <v>-5.2234117991947171</v>
      </c>
      <c r="G12" s="24">
        <f t="shared" si="3"/>
        <v>1.4255336282677451</v>
      </c>
      <c r="H12" s="24">
        <f t="shared" si="3"/>
        <v>3.7926253544860851</v>
      </c>
      <c r="I12" s="24">
        <f t="shared" si="3"/>
        <v>-5.2234117991947162</v>
      </c>
      <c r="J12" s="24">
        <f t="shared" si="3"/>
        <v>1.4945781843244119</v>
      </c>
      <c r="K12" s="25">
        <f t="shared" si="7"/>
        <v>59</v>
      </c>
      <c r="L12" s="26">
        <f t="shared" si="4"/>
        <v>15.135612484362087</v>
      </c>
      <c r="M12" s="24">
        <f t="shared" si="0"/>
        <v>1.9812470411855786E-3</v>
      </c>
      <c r="N12" s="24">
        <f t="shared" si="1"/>
        <v>6.3790800052400343E-2</v>
      </c>
      <c r="O12" s="24">
        <f t="shared" si="2"/>
        <v>6.3790258006416467E-2</v>
      </c>
      <c r="P12" s="24">
        <f t="shared" si="5"/>
        <v>1.0000042486490048</v>
      </c>
      <c r="Q12" s="27">
        <f t="shared" si="6"/>
        <v>3.6903217972511347E-5</v>
      </c>
    </row>
    <row r="13" spans="1:21" x14ac:dyDescent="0.25">
      <c r="A13" s="2" t="s">
        <v>3</v>
      </c>
      <c r="B13">
        <f xml:space="preserve"> (1 + B10*B7)</f>
        <v>1.2571930461398857</v>
      </c>
      <c r="D13" s="23">
        <f t="shared" si="3"/>
        <v>48000</v>
      </c>
      <c r="E13" s="24">
        <f t="shared" si="3"/>
        <v>3.8616699105427528</v>
      </c>
      <c r="F13" s="24">
        <f t="shared" si="3"/>
        <v>-5.2234117991947171</v>
      </c>
      <c r="G13" s="24">
        <f t="shared" si="3"/>
        <v>1.4255336282677451</v>
      </c>
      <c r="H13" s="24">
        <f t="shared" si="3"/>
        <v>3.7926253544860851</v>
      </c>
      <c r="I13" s="24">
        <f t="shared" si="3"/>
        <v>-5.2234117991947162</v>
      </c>
      <c r="J13" s="24">
        <f t="shared" si="3"/>
        <v>1.4945781843244119</v>
      </c>
      <c r="K13" s="25">
        <f t="shared" si="7"/>
        <v>60</v>
      </c>
      <c r="L13" s="26">
        <f t="shared" si="4"/>
        <v>15.848931924611136</v>
      </c>
      <c r="M13" s="24">
        <f t="shared" si="0"/>
        <v>2.0746203375667954E-3</v>
      </c>
      <c r="N13" s="24">
        <f t="shared" si="1"/>
        <v>6.379070940621534E-2</v>
      </c>
      <c r="O13" s="24">
        <f t="shared" si="2"/>
        <v>6.3790115064687791E-2</v>
      </c>
      <c r="P13" s="24">
        <f t="shared" si="5"/>
        <v>1.0000046585598925</v>
      </c>
      <c r="Q13" s="27">
        <f t="shared" si="6"/>
        <v>4.0463642847596338E-5</v>
      </c>
    </row>
    <row r="14" spans="1:21" x14ac:dyDescent="0.25">
      <c r="A14" s="2" t="s">
        <v>4</v>
      </c>
      <c r="B14">
        <f>-2*COS(B8)</f>
        <v>-1.7109004253242379</v>
      </c>
      <c r="D14" s="23">
        <f t="shared" si="3"/>
        <v>48000</v>
      </c>
      <c r="E14" s="24">
        <f t="shared" si="3"/>
        <v>3.8616699105427528</v>
      </c>
      <c r="F14" s="24">
        <f t="shared" si="3"/>
        <v>-5.2234117991947171</v>
      </c>
      <c r="G14" s="24">
        <f t="shared" si="3"/>
        <v>1.4255336282677451</v>
      </c>
      <c r="H14" s="24">
        <f t="shared" si="3"/>
        <v>3.7926253544860851</v>
      </c>
      <c r="I14" s="24">
        <f t="shared" si="3"/>
        <v>-5.2234117991947162</v>
      </c>
      <c r="J14" s="24">
        <f t="shared" si="3"/>
        <v>1.4945781843244119</v>
      </c>
      <c r="K14" s="25">
        <f t="shared" si="7"/>
        <v>61</v>
      </c>
      <c r="L14" s="26">
        <f t="shared" si="4"/>
        <v>16.595869074375614</v>
      </c>
      <c r="M14" s="24">
        <f t="shared" si="0"/>
        <v>2.1723941818331863E-3</v>
      </c>
      <c r="N14" s="24">
        <f t="shared" si="1"/>
        <v>6.3790610014889948E-2</v>
      </c>
      <c r="O14" s="24">
        <f t="shared" si="2"/>
        <v>6.3789958332454377E-2</v>
      </c>
      <c r="P14" s="24">
        <f t="shared" si="5"/>
        <v>1.0000051080200412</v>
      </c>
      <c r="Q14" s="27">
        <f t="shared" si="6"/>
        <v>4.4367585031439292E-5</v>
      </c>
    </row>
    <row r="15" spans="1:21" x14ac:dyDescent="0.25">
      <c r="A15" s="2" t="s">
        <v>5</v>
      </c>
      <c r="B15">
        <f>(1 -B10*B7)</f>
        <v>0.74280695386011442</v>
      </c>
      <c r="D15" s="23">
        <f t="shared" si="3"/>
        <v>48000</v>
      </c>
      <c r="E15" s="24">
        <f t="shared" si="3"/>
        <v>3.8616699105427528</v>
      </c>
      <c r="F15" s="24">
        <f t="shared" si="3"/>
        <v>-5.2234117991947171</v>
      </c>
      <c r="G15" s="24">
        <f t="shared" si="3"/>
        <v>1.4255336282677451</v>
      </c>
      <c r="H15" s="24">
        <f t="shared" si="3"/>
        <v>3.7926253544860851</v>
      </c>
      <c r="I15" s="24">
        <f t="shared" si="3"/>
        <v>-5.2234117991947162</v>
      </c>
      <c r="J15" s="24">
        <f t="shared" si="3"/>
        <v>1.4945781843244119</v>
      </c>
      <c r="K15" s="25">
        <f t="shared" si="7"/>
        <v>62</v>
      </c>
      <c r="L15" s="26">
        <f t="shared" si="4"/>
        <v>17.378008287493756</v>
      </c>
      <c r="M15" s="24">
        <f t="shared" si="0"/>
        <v>2.2747759654172051E-3</v>
      </c>
      <c r="N15" s="24">
        <f t="shared" si="1"/>
        <v>6.3790501034759917E-2</v>
      </c>
      <c r="O15" s="24">
        <f t="shared" si="2"/>
        <v>6.3789786479286681E-2</v>
      </c>
      <c r="P15" s="24">
        <f t="shared" si="5"/>
        <v>1.0000056008454614</v>
      </c>
      <c r="Q15" s="27">
        <f t="shared" si="6"/>
        <v>4.864818932236263E-5</v>
      </c>
    </row>
    <row r="16" spans="1:21" x14ac:dyDescent="0.25">
      <c r="A16" s="2" t="s">
        <v>6</v>
      </c>
      <c r="B16">
        <f xml:space="preserve"> 1 + B10/B7</f>
        <v>1.1446302783960458</v>
      </c>
      <c r="D16" s="23">
        <f t="shared" si="3"/>
        <v>48000</v>
      </c>
      <c r="E16" s="24">
        <f t="shared" si="3"/>
        <v>3.8616699105427528</v>
      </c>
      <c r="F16" s="24">
        <f t="shared" si="3"/>
        <v>-5.2234117991947171</v>
      </c>
      <c r="G16" s="24">
        <f t="shared" si="3"/>
        <v>1.4255336282677451</v>
      </c>
      <c r="H16" s="24">
        <f t="shared" si="3"/>
        <v>3.7926253544860851</v>
      </c>
      <c r="I16" s="24">
        <f t="shared" si="3"/>
        <v>-5.2234117991947162</v>
      </c>
      <c r="J16" s="24">
        <f t="shared" si="3"/>
        <v>1.4945781843244119</v>
      </c>
      <c r="K16" s="25">
        <f t="shared" si="7"/>
        <v>63</v>
      </c>
      <c r="L16" s="26">
        <f>10 ^ (K16/50)</f>
        <v>18.197008586099841</v>
      </c>
      <c r="M16" s="24">
        <f t="shared" si="0"/>
        <v>2.3819828538084024E-3</v>
      </c>
      <c r="N16" s="24">
        <f t="shared" si="1"/>
        <v>6.3790381540773211E-2</v>
      </c>
      <c r="O16" s="24">
        <f t="shared" si="2"/>
        <v>6.3789598046407381E-2</v>
      </c>
      <c r="P16" s="24">
        <f>SQRT(N16/O16)</f>
        <v>1.0000061412203871</v>
      </c>
      <c r="Q16" s="27">
        <f>20*LOG(P16,10)</f>
        <v>5.3341798733791025E-5</v>
      </c>
    </row>
    <row r="17" spans="1:17" x14ac:dyDescent="0.25">
      <c r="A17" s="2" t="s">
        <v>7</v>
      </c>
      <c r="B17">
        <f xml:space="preserve"> -2 * COS(B8)</f>
        <v>-1.7109004253242379</v>
      </c>
      <c r="D17" s="23">
        <f t="shared" si="3"/>
        <v>48000</v>
      </c>
      <c r="E17" s="24">
        <f t="shared" si="3"/>
        <v>3.8616699105427528</v>
      </c>
      <c r="F17" s="24">
        <f t="shared" si="3"/>
        <v>-5.2234117991947171</v>
      </c>
      <c r="G17" s="24">
        <f t="shared" si="3"/>
        <v>1.4255336282677451</v>
      </c>
      <c r="H17" s="24">
        <f t="shared" si="3"/>
        <v>3.7926253544860851</v>
      </c>
      <c r="I17" s="24">
        <f t="shared" si="3"/>
        <v>-5.2234117991947162</v>
      </c>
      <c r="J17" s="24">
        <f t="shared" si="3"/>
        <v>1.4945781843244119</v>
      </c>
      <c r="K17" s="25">
        <f t="shared" si="7"/>
        <v>64</v>
      </c>
      <c r="L17" s="26">
        <f>10 ^ (K17/50)</f>
        <v>19.054607179632477</v>
      </c>
      <c r="M17" s="24">
        <f t="shared" si="0"/>
        <v>2.49424224719053E-3</v>
      </c>
      <c r="N17" s="24">
        <f t="shared" si="1"/>
        <v>6.37902505186414E-2</v>
      </c>
      <c r="O17" s="24">
        <f t="shared" si="2"/>
        <v>6.3789391434309062E-2</v>
      </c>
      <c r="P17" s="24">
        <f>SQRT(N17/O17)</f>
        <v>1.0000067337328402</v>
      </c>
      <c r="Q17" s="27">
        <f>20*LOG(P17,10)</f>
        <v>5.848826338036362E-5</v>
      </c>
    </row>
    <row r="18" spans="1:17" x14ac:dyDescent="0.25">
      <c r="A18" s="2" t="s">
        <v>8</v>
      </c>
      <c r="B18">
        <f>(1 - B10/B7)</f>
        <v>0.85536972160395419</v>
      </c>
      <c r="D18" s="23">
        <f t="shared" si="3"/>
        <v>48000</v>
      </c>
      <c r="E18" s="24">
        <f t="shared" si="3"/>
        <v>3.8616699105427528</v>
      </c>
      <c r="F18" s="24">
        <f t="shared" si="3"/>
        <v>-5.2234117991947171</v>
      </c>
      <c r="G18" s="24">
        <f t="shared" si="3"/>
        <v>1.4255336282677451</v>
      </c>
      <c r="H18" s="24">
        <f t="shared" si="3"/>
        <v>3.7926253544860851</v>
      </c>
      <c r="I18" s="24">
        <f t="shared" si="3"/>
        <v>-5.2234117991947162</v>
      </c>
      <c r="J18" s="24">
        <f t="shared" si="3"/>
        <v>1.4945781843244119</v>
      </c>
      <c r="K18" s="25">
        <f t="shared" si="7"/>
        <v>65</v>
      </c>
      <c r="L18" s="26">
        <f>10 ^ (K18/50)</f>
        <v>19.952623149688804</v>
      </c>
      <c r="M18" s="24">
        <f t="shared" si="0"/>
        <v>2.6117922627878327E-3</v>
      </c>
      <c r="N18" s="24">
        <f t="shared" si="1"/>
        <v>6.3790106856235207E-2</v>
      </c>
      <c r="O18" s="24">
        <f t="shared" si="2"/>
        <v>6.3789164889184846E-2</v>
      </c>
      <c r="P18" s="24">
        <f>SQRT(N18/O18)</f>
        <v>1.0000073834135825</v>
      </c>
      <c r="Q18" s="27">
        <f>20*LOG(P18,10)</f>
        <v>6.4131278776451508E-5</v>
      </c>
    </row>
    <row r="19" spans="1:17" x14ac:dyDescent="0.25">
      <c r="A19" s="85" t="s">
        <v>29</v>
      </c>
      <c r="B19" s="85"/>
      <c r="D19" s="23">
        <f t="shared" si="3"/>
        <v>48000</v>
      </c>
      <c r="E19" s="24">
        <f t="shared" si="3"/>
        <v>3.8616699105427528</v>
      </c>
      <c r="F19" s="24">
        <f t="shared" si="3"/>
        <v>-5.2234117991947171</v>
      </c>
      <c r="G19" s="24">
        <f t="shared" si="3"/>
        <v>1.4255336282677451</v>
      </c>
      <c r="H19" s="24">
        <f t="shared" si="3"/>
        <v>3.7926253544860851</v>
      </c>
      <c r="I19" s="24">
        <f t="shared" si="3"/>
        <v>-5.2234117991947162</v>
      </c>
      <c r="J19" s="24">
        <f t="shared" si="3"/>
        <v>1.4945781843244119</v>
      </c>
      <c r="K19" s="25">
        <f t="shared" si="7"/>
        <v>66</v>
      </c>
      <c r="L19" s="26">
        <f t="shared" si="4"/>
        <v>20.8929613085404</v>
      </c>
      <c r="M19" s="24">
        <f t="shared" si="0"/>
        <v>2.7348822399435964E-3</v>
      </c>
      <c r="N19" s="24">
        <f t="shared" si="1"/>
        <v>6.3789949334146279E-2</v>
      </c>
      <c r="O19" s="24">
        <f t="shared" si="2"/>
        <v>6.3788916488040526E-2</v>
      </c>
      <c r="P19" s="24">
        <f t="shared" si="5"/>
        <v>1.0000080957788733</v>
      </c>
      <c r="Q19" s="27">
        <f t="shared" si="6"/>
        <v>7.0318757185361164E-5</v>
      </c>
    </row>
    <row r="20" spans="1:17" x14ac:dyDescent="0.25">
      <c r="A20" s="2" t="s">
        <v>3</v>
      </c>
      <c r="B20">
        <f>B13/B16</f>
        <v>1.0983398481311997</v>
      </c>
      <c r="D20" s="23">
        <f t="shared" ref="D20:J35" si="8">D19</f>
        <v>48000</v>
      </c>
      <c r="E20" s="24">
        <f t="shared" si="8"/>
        <v>3.8616699105427528</v>
      </c>
      <c r="F20" s="24">
        <f t="shared" si="8"/>
        <v>-5.2234117991947171</v>
      </c>
      <c r="G20" s="24">
        <f t="shared" si="8"/>
        <v>1.4255336282677451</v>
      </c>
      <c r="H20" s="24">
        <f t="shared" si="8"/>
        <v>3.7926253544860851</v>
      </c>
      <c r="I20" s="24">
        <f t="shared" si="8"/>
        <v>-5.2234117991947162</v>
      </c>
      <c r="J20" s="24">
        <f t="shared" si="8"/>
        <v>1.4945781843244119</v>
      </c>
      <c r="K20" s="25">
        <f t="shared" si="7"/>
        <v>67</v>
      </c>
      <c r="L20" s="26">
        <f t="shared" si="4"/>
        <v>21.877616239495538</v>
      </c>
      <c r="M20" s="24">
        <f t="shared" si="0"/>
        <v>2.8637732690023304E-3</v>
      </c>
      <c r="N20" s="24">
        <f t="shared" si="1"/>
        <v>6.3789776615339688E-2</v>
      </c>
      <c r="O20" s="24">
        <f t="shared" si="2"/>
        <v>6.3788644122377169E-2</v>
      </c>
      <c r="P20" s="24">
        <f t="shared" si="5"/>
        <v>1.0000088768773159</v>
      </c>
      <c r="Q20" s="27">
        <f t="shared" si="6"/>
        <v>7.7103234478885605E-5</v>
      </c>
    </row>
    <row r="21" spans="1:17" x14ac:dyDescent="0.25">
      <c r="A21" s="2" t="s">
        <v>4</v>
      </c>
      <c r="B21">
        <f>B14/B16</f>
        <v>-1.4947188254723598</v>
      </c>
      <c r="D21" s="23">
        <f t="shared" si="8"/>
        <v>48000</v>
      </c>
      <c r="E21" s="24">
        <f t="shared" si="8"/>
        <v>3.8616699105427528</v>
      </c>
      <c r="F21" s="24">
        <f t="shared" si="8"/>
        <v>-5.2234117991947171</v>
      </c>
      <c r="G21" s="24">
        <f t="shared" si="8"/>
        <v>1.4255336282677451</v>
      </c>
      <c r="H21" s="24">
        <f t="shared" si="8"/>
        <v>3.7926253544860851</v>
      </c>
      <c r="I21" s="24">
        <f t="shared" si="8"/>
        <v>-5.2234117991947162</v>
      </c>
      <c r="J21" s="24">
        <f t="shared" si="8"/>
        <v>1.4945781843244119</v>
      </c>
      <c r="K21" s="25">
        <f t="shared" si="7"/>
        <v>68</v>
      </c>
      <c r="L21" s="26">
        <f t="shared" si="4"/>
        <v>22.908676527677738</v>
      </c>
      <c r="M21" s="24">
        <f t="shared" si="0"/>
        <v>2.9987387451173883E-3</v>
      </c>
      <c r="N21" s="24">
        <f t="shared" si="1"/>
        <v>6.3789587233811451E-2</v>
      </c>
      <c r="O21" s="24">
        <f t="shared" si="2"/>
        <v>6.3788345480298325E-2</v>
      </c>
      <c r="P21" s="24">
        <f t="shared" si="5"/>
        <v>1.0000097333412601</v>
      </c>
      <c r="Q21" s="27">
        <f t="shared" si="6"/>
        <v>8.454231655580348E-5</v>
      </c>
    </row>
    <row r="22" spans="1:17" x14ac:dyDescent="0.25">
      <c r="A22" s="2" t="s">
        <v>5</v>
      </c>
      <c r="B22">
        <f>B15/B16</f>
        <v>0.64894924403100651</v>
      </c>
      <c r="D22" s="23">
        <f t="shared" si="8"/>
        <v>48000</v>
      </c>
      <c r="E22" s="24">
        <f t="shared" si="8"/>
        <v>3.8616699105427528</v>
      </c>
      <c r="F22" s="24">
        <f t="shared" si="8"/>
        <v>-5.2234117991947171</v>
      </c>
      <c r="G22" s="24">
        <f t="shared" si="8"/>
        <v>1.4255336282677451</v>
      </c>
      <c r="H22" s="24">
        <f t="shared" si="8"/>
        <v>3.7926253544860851</v>
      </c>
      <c r="I22" s="24">
        <f t="shared" si="8"/>
        <v>-5.2234117991947162</v>
      </c>
      <c r="J22" s="24">
        <f t="shared" si="8"/>
        <v>1.4945781843244119</v>
      </c>
      <c r="K22" s="25">
        <f t="shared" si="7"/>
        <v>69</v>
      </c>
      <c r="L22" s="26">
        <f t="shared" si="4"/>
        <v>23.988329190194907</v>
      </c>
      <c r="M22" s="24">
        <f t="shared" si="0"/>
        <v>3.1400649481587461E-3</v>
      </c>
      <c r="N22" s="24">
        <f t="shared" si="1"/>
        <v>6.3789379582149808E-2</v>
      </c>
      <c r="O22" s="24">
        <f t="shared" si="2"/>
        <v>6.3788018026891491E-2</v>
      </c>
      <c r="P22" s="24">
        <f t="shared" si="5"/>
        <v>1.0000106724431557</v>
      </c>
      <c r="Q22" s="27">
        <f t="shared" si="6"/>
        <v>9.2699168756231633E-5</v>
      </c>
    </row>
    <row r="23" spans="1:17" x14ac:dyDescent="0.25">
      <c r="A23" s="2" t="s">
        <v>7</v>
      </c>
      <c r="B23">
        <f>B17/B16</f>
        <v>-1.4947188254723598</v>
      </c>
      <c r="D23" s="23">
        <f t="shared" si="8"/>
        <v>48000</v>
      </c>
      <c r="E23" s="24">
        <f t="shared" si="8"/>
        <v>3.8616699105427528</v>
      </c>
      <c r="F23" s="24">
        <f t="shared" si="8"/>
        <v>-5.2234117991947171</v>
      </c>
      <c r="G23" s="24">
        <f t="shared" si="8"/>
        <v>1.4255336282677451</v>
      </c>
      <c r="H23" s="24">
        <f t="shared" si="8"/>
        <v>3.7926253544860851</v>
      </c>
      <c r="I23" s="24">
        <f t="shared" si="8"/>
        <v>-5.2234117991947162</v>
      </c>
      <c r="J23" s="24">
        <f t="shared" si="8"/>
        <v>1.4945781843244119</v>
      </c>
      <c r="K23" s="25">
        <f t="shared" si="7"/>
        <v>70</v>
      </c>
      <c r="L23" s="26">
        <f t="shared" si="4"/>
        <v>25.118864315095799</v>
      </c>
      <c r="M23" s="24">
        <f t="shared" si="0"/>
        <v>3.2880516499509903E-3</v>
      </c>
      <c r="N23" s="24">
        <f t="shared" si="1"/>
        <v>6.3789151897897245E-2</v>
      </c>
      <c r="O23" s="24">
        <f t="shared" si="2"/>
        <v>6.3787658982716877E-2</v>
      </c>
      <c r="P23" s="24">
        <f t="shared" si="5"/>
        <v>1.0000117021573534</v>
      </c>
      <c r="Q23" s="27">
        <f t="shared" si="6"/>
        <v>1.0164305257817416E-4</v>
      </c>
    </row>
    <row r="24" spans="1:17" x14ac:dyDescent="0.25">
      <c r="A24" s="2" t="s">
        <v>8</v>
      </c>
      <c r="B24">
        <f>B18/B16</f>
        <v>0.74728909216220596</v>
      </c>
      <c r="D24" s="23">
        <f t="shared" si="8"/>
        <v>48000</v>
      </c>
      <c r="E24" s="24">
        <f t="shared" si="8"/>
        <v>3.8616699105427528</v>
      </c>
      <c r="F24" s="24">
        <f t="shared" si="8"/>
        <v>-5.2234117991947171</v>
      </c>
      <c r="G24" s="24">
        <f t="shared" si="8"/>
        <v>1.4255336282677451</v>
      </c>
      <c r="H24" s="24">
        <f t="shared" si="8"/>
        <v>3.7926253544860851</v>
      </c>
      <c r="I24" s="24">
        <f t="shared" si="8"/>
        <v>-5.2234117991947162</v>
      </c>
      <c r="J24" s="24">
        <f t="shared" si="8"/>
        <v>1.4945781843244119</v>
      </c>
      <c r="K24" s="25">
        <f t="shared" si="7"/>
        <v>71</v>
      </c>
      <c r="L24" s="26">
        <f t="shared" si="4"/>
        <v>26.302679918953825</v>
      </c>
      <c r="M24" s="24">
        <f t="shared" si="0"/>
        <v>3.4430127501295462E-3</v>
      </c>
      <c r="N24" s="24">
        <f t="shared" si="1"/>
        <v>6.3788902248603785E-2</v>
      </c>
      <c r="O24" s="24">
        <f t="shared" si="2"/>
        <v>6.3787265300229157E-2</v>
      </c>
      <c r="P24" s="24">
        <f t="shared" si="5"/>
        <v>1.0000128312278709</v>
      </c>
      <c r="Q24" s="27">
        <f t="shared" si="6"/>
        <v>1.1144991418923229E-4</v>
      </c>
    </row>
    <row r="25" spans="1:17" x14ac:dyDescent="0.25">
      <c r="A25" s="85" t="s">
        <v>31</v>
      </c>
      <c r="B25" s="85"/>
      <c r="D25" s="23">
        <f t="shared" si="8"/>
        <v>48000</v>
      </c>
      <c r="E25" s="24">
        <f t="shared" si="8"/>
        <v>3.8616699105427528</v>
      </c>
      <c r="F25" s="24">
        <f t="shared" si="8"/>
        <v>-5.2234117991947171</v>
      </c>
      <c r="G25" s="24">
        <f t="shared" si="8"/>
        <v>1.4255336282677451</v>
      </c>
      <c r="H25" s="24">
        <f t="shared" si="8"/>
        <v>3.7926253544860851</v>
      </c>
      <c r="I25" s="24">
        <f t="shared" si="8"/>
        <v>-5.2234117991947162</v>
      </c>
      <c r="J25" s="24">
        <f t="shared" si="8"/>
        <v>1.4945781843244119</v>
      </c>
      <c r="K25" s="25">
        <f t="shared" si="7"/>
        <v>72</v>
      </c>
      <c r="L25" s="26">
        <f t="shared" si="4"/>
        <v>27.542287033381665</v>
      </c>
      <c r="M25" s="24">
        <f t="shared" si="0"/>
        <v>3.6052769419638859E-3</v>
      </c>
      <c r="N25" s="24">
        <f t="shared" si="1"/>
        <v>6.3788628515429435E-2</v>
      </c>
      <c r="O25" s="24">
        <f t="shared" si="2"/>
        <v>6.3786833637912599E-2</v>
      </c>
      <c r="P25" s="24">
        <f t="shared" si="5"/>
        <v>1.0000140692427284</v>
      </c>
      <c r="Q25" s="27">
        <f t="shared" si="6"/>
        <v>1.222030299799876E-4</v>
      </c>
    </row>
    <row r="26" spans="1:17" x14ac:dyDescent="0.25">
      <c r="A26" s="2" t="s">
        <v>9</v>
      </c>
      <c r="B26">
        <f>B20^2</f>
        <v>1.2063504219928667</v>
      </c>
      <c r="D26" s="23">
        <f t="shared" si="8"/>
        <v>48000</v>
      </c>
      <c r="E26" s="24">
        <f t="shared" si="8"/>
        <v>3.8616699105427528</v>
      </c>
      <c r="F26" s="24">
        <f t="shared" si="8"/>
        <v>-5.2234117991947171</v>
      </c>
      <c r="G26" s="24">
        <f t="shared" si="8"/>
        <v>1.4255336282677451</v>
      </c>
      <c r="H26" s="24">
        <f t="shared" si="8"/>
        <v>3.7926253544860851</v>
      </c>
      <c r="I26" s="24">
        <f t="shared" si="8"/>
        <v>-5.2234117991947162</v>
      </c>
      <c r="J26" s="24">
        <f t="shared" si="8"/>
        <v>1.4945781843244119</v>
      </c>
      <c r="K26" s="25">
        <f t="shared" si="7"/>
        <v>73</v>
      </c>
      <c r="L26" s="26">
        <f t="shared" si="4"/>
        <v>28.840315031266066</v>
      </c>
      <c r="M26" s="24">
        <f t="shared" si="0"/>
        <v>3.7751884095600314E-3</v>
      </c>
      <c r="N26" s="24">
        <f t="shared" si="1"/>
        <v>6.3788328375174785E-2</v>
      </c>
      <c r="O26" s="24">
        <f t="shared" si="2"/>
        <v>6.3786360331935521E-2</v>
      </c>
      <c r="P26" s="24">
        <f t="shared" si="5"/>
        <v>1.0000154267154366</v>
      </c>
      <c r="Q26" s="27">
        <f t="shared" si="6"/>
        <v>1.3399371422169186E-4</v>
      </c>
    </row>
    <row r="27" spans="1:17" x14ac:dyDescent="0.25">
      <c r="A27" s="2" t="s">
        <v>10</v>
      </c>
      <c r="B27">
        <f>B21^2</f>
        <v>2.234184367221471</v>
      </c>
      <c r="D27" s="23">
        <f t="shared" si="8"/>
        <v>48000</v>
      </c>
      <c r="E27" s="24">
        <f t="shared" si="8"/>
        <v>3.8616699105427528</v>
      </c>
      <c r="F27" s="24">
        <f t="shared" si="8"/>
        <v>-5.2234117991947171</v>
      </c>
      <c r="G27" s="24">
        <f t="shared" si="8"/>
        <v>1.4255336282677451</v>
      </c>
      <c r="H27" s="24">
        <f t="shared" si="8"/>
        <v>3.7926253544860851</v>
      </c>
      <c r="I27" s="24">
        <f t="shared" si="8"/>
        <v>-5.2234117991947162</v>
      </c>
      <c r="J27" s="24">
        <f t="shared" si="8"/>
        <v>1.4945781843244119</v>
      </c>
      <c r="K27" s="25">
        <f t="shared" si="7"/>
        <v>74</v>
      </c>
      <c r="L27" s="26">
        <f t="shared" si="4"/>
        <v>30.199517204020164</v>
      </c>
      <c r="M27" s="24">
        <f t="shared" si="0"/>
        <v>3.9531075579211797E-3</v>
      </c>
      <c r="N27" s="24">
        <f t="shared" si="1"/>
        <v>6.3787999280578545E-2</v>
      </c>
      <c r="O27" s="24">
        <f t="shared" si="2"/>
        <v>6.3785841365066709E-2</v>
      </c>
      <c r="P27" s="24">
        <f t="shared" si="5"/>
        <v>1.0000169151743949</v>
      </c>
      <c r="Q27" s="27">
        <f t="shared" si="6"/>
        <v>1.4692209540022197E-4</v>
      </c>
    </row>
    <row r="28" spans="1:17" x14ac:dyDescent="0.25">
      <c r="A28" s="2" t="s">
        <v>11</v>
      </c>
      <c r="B28">
        <f>B22^2</f>
        <v>0.42113512132841485</v>
      </c>
      <c r="D28" s="23">
        <f t="shared" si="8"/>
        <v>48000</v>
      </c>
      <c r="E28" s="24">
        <f t="shared" si="8"/>
        <v>3.8616699105427528</v>
      </c>
      <c r="F28" s="24">
        <f t="shared" si="8"/>
        <v>-5.2234117991947171</v>
      </c>
      <c r="G28" s="24">
        <f t="shared" si="8"/>
        <v>1.4255336282677451</v>
      </c>
      <c r="H28" s="24">
        <f t="shared" si="8"/>
        <v>3.7926253544860851</v>
      </c>
      <c r="I28" s="24">
        <f t="shared" si="8"/>
        <v>-5.2234117991947162</v>
      </c>
      <c r="J28" s="24">
        <f t="shared" si="8"/>
        <v>1.4945781843244119</v>
      </c>
      <c r="K28" s="25">
        <f t="shared" si="7"/>
        <v>75</v>
      </c>
      <c r="L28" s="26">
        <f t="shared" si="4"/>
        <v>31.622776601683803</v>
      </c>
      <c r="M28" s="24">
        <f t="shared" si="0"/>
        <v>4.1394117774150438E-3</v>
      </c>
      <c r="N28" s="24">
        <f t="shared" si="1"/>
        <v>6.3787638438712824E-2</v>
      </c>
      <c r="O28" s="24">
        <f t="shared" si="2"/>
        <v>6.3785272332594012E-2</v>
      </c>
      <c r="P28" s="24">
        <f t="shared" si="5"/>
        <v>1.0000185472609122</v>
      </c>
      <c r="Q28" s="27">
        <f t="shared" si="6"/>
        <v>1.6109796741350796E-4</v>
      </c>
    </row>
    <row r="29" spans="1:17" x14ac:dyDescent="0.25">
      <c r="A29" s="2" t="s">
        <v>12</v>
      </c>
      <c r="B29">
        <f>B20*B21</f>
        <v>-1.6417092477681567</v>
      </c>
      <c r="D29" s="23">
        <f t="shared" si="8"/>
        <v>48000</v>
      </c>
      <c r="E29" s="24">
        <f t="shared" si="8"/>
        <v>3.8616699105427528</v>
      </c>
      <c r="F29" s="24">
        <f t="shared" si="8"/>
        <v>-5.2234117991947171</v>
      </c>
      <c r="G29" s="24">
        <f t="shared" si="8"/>
        <v>1.4255336282677451</v>
      </c>
      <c r="H29" s="24">
        <f t="shared" si="8"/>
        <v>3.7926253544860851</v>
      </c>
      <c r="I29" s="24">
        <f t="shared" si="8"/>
        <v>-5.2234117991947162</v>
      </c>
      <c r="J29" s="24">
        <f t="shared" si="8"/>
        <v>1.4945781843244119</v>
      </c>
      <c r="K29" s="25">
        <f t="shared" si="7"/>
        <v>76</v>
      </c>
      <c r="L29" s="26">
        <f t="shared" si="4"/>
        <v>33.113112148259127</v>
      </c>
      <c r="M29" s="24">
        <f t="shared" si="0"/>
        <v>4.3344962442694087E-3</v>
      </c>
      <c r="N29" s="24">
        <f t="shared" si="1"/>
        <v>6.3787242787304743E-2</v>
      </c>
      <c r="O29" s="24">
        <f t="shared" si="2"/>
        <v>6.3784648404965116E-2</v>
      </c>
      <c r="P29" s="24">
        <f t="shared" si="5"/>
        <v>1.0000203368367155</v>
      </c>
      <c r="Q29" s="27">
        <f t="shared" si="6"/>
        <v>1.7664172313767607E-4</v>
      </c>
    </row>
    <row r="30" spans="1:17" x14ac:dyDescent="0.25">
      <c r="A30" s="2" t="s">
        <v>13</v>
      </c>
      <c r="B30">
        <f>B21*B22</f>
        <v>-0.96999665182920181</v>
      </c>
      <c r="D30" s="23">
        <f t="shared" si="8"/>
        <v>48000</v>
      </c>
      <c r="E30" s="24">
        <f t="shared" si="8"/>
        <v>3.8616699105427528</v>
      </c>
      <c r="F30" s="24">
        <f t="shared" si="8"/>
        <v>-5.2234117991947171</v>
      </c>
      <c r="G30" s="24">
        <f t="shared" si="8"/>
        <v>1.4255336282677451</v>
      </c>
      <c r="H30" s="24">
        <f t="shared" si="8"/>
        <v>3.7926253544860851</v>
      </c>
      <c r="I30" s="24">
        <f t="shared" si="8"/>
        <v>-5.2234117991947162</v>
      </c>
      <c r="J30" s="24">
        <f t="shared" si="8"/>
        <v>1.4945781843244119</v>
      </c>
      <c r="K30" s="25">
        <f t="shared" si="7"/>
        <v>77</v>
      </c>
      <c r="L30" s="26">
        <f t="shared" si="4"/>
        <v>34.67368504525318</v>
      </c>
      <c r="M30" s="24">
        <f t="shared" si="0"/>
        <v>4.5387747587939025E-3</v>
      </c>
      <c r="N30" s="24">
        <f t="shared" si="1"/>
        <v>6.3786808968764985E-2</v>
      </c>
      <c r="O30" s="24">
        <f t="shared" si="2"/>
        <v>6.3783964286816097E-2</v>
      </c>
      <c r="P30" s="24">
        <f t="shared" si="5"/>
        <v>1.0000222991018521</v>
      </c>
      <c r="Q30" s="27">
        <f t="shared" si="6"/>
        <v>1.9368537821870803E-4</v>
      </c>
    </row>
    <row r="31" spans="1:17" x14ac:dyDescent="0.25">
      <c r="A31" s="2" t="s">
        <v>14</v>
      </c>
      <c r="B31">
        <f>B20*B22</f>
        <v>0.71276681413387255</v>
      </c>
      <c r="D31" s="23">
        <f t="shared" si="8"/>
        <v>48000</v>
      </c>
      <c r="E31" s="24">
        <f t="shared" si="8"/>
        <v>3.8616699105427528</v>
      </c>
      <c r="F31" s="24">
        <f t="shared" si="8"/>
        <v>-5.2234117991947171</v>
      </c>
      <c r="G31" s="24">
        <f t="shared" si="8"/>
        <v>1.4255336282677451</v>
      </c>
      <c r="H31" s="24">
        <f t="shared" si="8"/>
        <v>3.7926253544860851</v>
      </c>
      <c r="I31" s="24">
        <f t="shared" si="8"/>
        <v>-5.2234117991947162</v>
      </c>
      <c r="J31" s="24">
        <f t="shared" si="8"/>
        <v>1.4945781843244119</v>
      </c>
      <c r="K31" s="25">
        <f t="shared" si="7"/>
        <v>78</v>
      </c>
      <c r="L31" s="26">
        <f t="shared" si="4"/>
        <v>36.307805477010156</v>
      </c>
      <c r="M31" s="24">
        <f t="shared" si="0"/>
        <v>4.7526806231059319E-3</v>
      </c>
      <c r="N31" s="24">
        <f t="shared" si="1"/>
        <v>6.3786333301729004E-2</v>
      </c>
      <c r="O31" s="24">
        <f t="shared" si="2"/>
        <v>6.3783214172063563E-2</v>
      </c>
      <c r="P31" s="24">
        <f t="shared" si="5"/>
        <v>1.0000244507240181</v>
      </c>
      <c r="Q31" s="27">
        <f t="shared" si="6"/>
        <v>2.1237369405757351E-4</v>
      </c>
    </row>
    <row r="32" spans="1:17" x14ac:dyDescent="0.25">
      <c r="A32" s="2" t="s">
        <v>15</v>
      </c>
      <c r="B32">
        <f>B26+B27+B28</f>
        <v>3.8616699105427528</v>
      </c>
      <c r="D32" s="23">
        <f t="shared" si="8"/>
        <v>48000</v>
      </c>
      <c r="E32" s="24">
        <f t="shared" si="8"/>
        <v>3.8616699105427528</v>
      </c>
      <c r="F32" s="24">
        <f t="shared" si="8"/>
        <v>-5.2234117991947171</v>
      </c>
      <c r="G32" s="24">
        <f t="shared" si="8"/>
        <v>1.4255336282677451</v>
      </c>
      <c r="H32" s="24">
        <f t="shared" si="8"/>
        <v>3.7926253544860851</v>
      </c>
      <c r="I32" s="24">
        <f t="shared" si="8"/>
        <v>-5.2234117991947162</v>
      </c>
      <c r="J32" s="24">
        <f t="shared" si="8"/>
        <v>1.4945781843244119</v>
      </c>
      <c r="K32" s="25">
        <f t="shared" si="7"/>
        <v>79</v>
      </c>
      <c r="L32" s="26">
        <f t="shared" si="4"/>
        <v>38.018939632056139</v>
      </c>
      <c r="M32" s="24">
        <f t="shared" si="0"/>
        <v>4.9766675602225582E-3</v>
      </c>
      <c r="N32" s="24">
        <f t="shared" si="1"/>
        <v>6.3785811749848431E-2</v>
      </c>
      <c r="O32" s="24">
        <f t="shared" si="2"/>
        <v>6.3782391694663598E-2</v>
      </c>
      <c r="P32" s="24">
        <f t="shared" si="5"/>
        <v>1.0000268099803784</v>
      </c>
      <c r="Q32" s="27">
        <f t="shared" si="6"/>
        <v>2.328654092209464E-4</v>
      </c>
    </row>
    <row r="33" spans="1:17" x14ac:dyDescent="0.25">
      <c r="A33" s="2" t="s">
        <v>19</v>
      </c>
      <c r="B33">
        <f>2*(B29+B30)</f>
        <v>-5.2234117991947171</v>
      </c>
      <c r="D33" s="23">
        <f t="shared" si="8"/>
        <v>48000</v>
      </c>
      <c r="E33" s="24">
        <f t="shared" si="8"/>
        <v>3.8616699105427528</v>
      </c>
      <c r="F33" s="24">
        <f t="shared" si="8"/>
        <v>-5.2234117991947171</v>
      </c>
      <c r="G33" s="24">
        <f t="shared" si="8"/>
        <v>1.4255336282677451</v>
      </c>
      <c r="H33" s="24">
        <f t="shared" si="8"/>
        <v>3.7926253544860851</v>
      </c>
      <c r="I33" s="24">
        <f t="shared" si="8"/>
        <v>-5.2234117991947162</v>
      </c>
      <c r="J33" s="24">
        <f t="shared" si="8"/>
        <v>1.4945781843244119</v>
      </c>
      <c r="K33" s="25">
        <f t="shared" si="7"/>
        <v>80</v>
      </c>
      <c r="L33" s="26">
        <f t="shared" si="4"/>
        <v>39.810717055349755</v>
      </c>
      <c r="M33" s="24">
        <f t="shared" si="0"/>
        <v>5.2112106764678617E-3</v>
      </c>
      <c r="N33" s="24">
        <f t="shared" si="1"/>
        <v>6.3785239887582224E-2</v>
      </c>
      <c r="O33" s="24">
        <f t="shared" si="2"/>
        <v>6.3781489874629393E-2</v>
      </c>
      <c r="P33" s="24">
        <f t="shared" si="5"/>
        <v>1.0000293969131295</v>
      </c>
      <c r="Q33" s="27">
        <f t="shared" si="6"/>
        <v>2.5533459013689895E-4</v>
      </c>
    </row>
    <row r="34" spans="1:17" x14ac:dyDescent="0.25">
      <c r="A34" s="2" t="s">
        <v>21</v>
      </c>
      <c r="B34">
        <f>B31*2</f>
        <v>1.4255336282677451</v>
      </c>
      <c r="D34" s="23">
        <f t="shared" si="8"/>
        <v>48000</v>
      </c>
      <c r="E34" s="24">
        <f t="shared" si="8"/>
        <v>3.8616699105427528</v>
      </c>
      <c r="F34" s="24">
        <f t="shared" si="8"/>
        <v>-5.2234117991947171</v>
      </c>
      <c r="G34" s="24">
        <f t="shared" si="8"/>
        <v>1.4255336282677451</v>
      </c>
      <c r="H34" s="24">
        <f t="shared" si="8"/>
        <v>3.7926253544860851</v>
      </c>
      <c r="I34" s="24">
        <f t="shared" si="8"/>
        <v>-5.2234117991947162</v>
      </c>
      <c r="J34" s="24">
        <f t="shared" si="8"/>
        <v>1.4945781843244119</v>
      </c>
      <c r="K34" s="25">
        <f t="shared" si="7"/>
        <v>81</v>
      </c>
      <c r="L34" s="26">
        <f t="shared" si="4"/>
        <v>41.686938347033561</v>
      </c>
      <c r="M34" s="24">
        <f t="shared" si="0"/>
        <v>5.4568074692371363E-3</v>
      </c>
      <c r="N34" s="24">
        <f t="shared" si="1"/>
        <v>6.3784612862693324E-2</v>
      </c>
      <c r="O34" s="24">
        <f t="shared" si="2"/>
        <v>6.3780501058846362E-2</v>
      </c>
      <c r="P34" s="24">
        <f t="shared" si="5"/>
        <v>1.0000322335001361</v>
      </c>
      <c r="Q34" s="27">
        <f t="shared" si="6"/>
        <v>2.7997211261480558E-4</v>
      </c>
    </row>
    <row r="35" spans="1:17" x14ac:dyDescent="0.25">
      <c r="A35" s="85" t="s">
        <v>31</v>
      </c>
      <c r="B35" s="85"/>
      <c r="D35" s="23">
        <f t="shared" si="8"/>
        <v>48000</v>
      </c>
      <c r="E35" s="24">
        <f t="shared" si="8"/>
        <v>3.8616699105427528</v>
      </c>
      <c r="F35" s="24">
        <f t="shared" si="8"/>
        <v>-5.2234117991947171</v>
      </c>
      <c r="G35" s="24">
        <f t="shared" si="8"/>
        <v>1.4255336282677451</v>
      </c>
      <c r="H35" s="24">
        <f t="shared" si="8"/>
        <v>3.7926253544860851</v>
      </c>
      <c r="I35" s="24">
        <f t="shared" si="8"/>
        <v>-5.2234117991947162</v>
      </c>
      <c r="J35" s="24">
        <f t="shared" si="8"/>
        <v>1.4945781843244119</v>
      </c>
      <c r="K35" s="25">
        <f t="shared" si="7"/>
        <v>82</v>
      </c>
      <c r="L35" s="26">
        <f t="shared" si="4"/>
        <v>43.651583224016612</v>
      </c>
      <c r="M35" s="24">
        <f t="shared" si="0"/>
        <v>5.7139788822555852E-3</v>
      </c>
      <c r="N35" s="24">
        <f t="shared" si="1"/>
        <v>6.3783925355136217E-2</v>
      </c>
      <c r="O35" s="24">
        <f t="shared" si="2"/>
        <v>6.3779416856188487E-2</v>
      </c>
      <c r="P35" s="24">
        <f t="shared" si="5"/>
        <v>1.0000353438420853</v>
      </c>
      <c r="Q35" s="27">
        <f t="shared" si="6"/>
        <v>3.0698728671459547E-4</v>
      </c>
    </row>
    <row r="36" spans="1:17" x14ac:dyDescent="0.25">
      <c r="A36" s="2" t="s">
        <v>16</v>
      </c>
      <c r="B36">
        <f>B23^2</f>
        <v>2.234184367221471</v>
      </c>
      <c r="D36" s="23">
        <f t="shared" ref="D36:J51" si="9">D35</f>
        <v>48000</v>
      </c>
      <c r="E36" s="24">
        <f t="shared" si="9"/>
        <v>3.8616699105427528</v>
      </c>
      <c r="F36" s="24">
        <f t="shared" si="9"/>
        <v>-5.2234117991947171</v>
      </c>
      <c r="G36" s="24">
        <f t="shared" si="9"/>
        <v>1.4255336282677451</v>
      </c>
      <c r="H36" s="24">
        <f t="shared" si="9"/>
        <v>3.7926253544860851</v>
      </c>
      <c r="I36" s="24">
        <f t="shared" si="9"/>
        <v>-5.2234117991947162</v>
      </c>
      <c r="J36" s="24">
        <f t="shared" si="9"/>
        <v>1.4945781843244119</v>
      </c>
      <c r="K36" s="25">
        <f t="shared" si="7"/>
        <v>83</v>
      </c>
      <c r="L36" s="26">
        <f t="shared" si="4"/>
        <v>45.708818961487509</v>
      </c>
      <c r="M36" s="24">
        <f t="shared" si="0"/>
        <v>5.9832704105697923E-3</v>
      </c>
      <c r="N36" s="24">
        <f t="shared" si="1"/>
        <v>6.3783171531989646E-2</v>
      </c>
      <c r="O36" s="24">
        <f t="shared" si="2"/>
        <v>6.3778228066386777E-2</v>
      </c>
      <c r="P36" s="24">
        <f t="shared" si="5"/>
        <v>1.0000387543677847</v>
      </c>
      <c r="Q36" s="27">
        <f t="shared" si="6"/>
        <v>3.3660963906584254E-4</v>
      </c>
    </row>
    <row r="37" spans="1:17" x14ac:dyDescent="0.25">
      <c r="A37" s="2" t="s">
        <v>17</v>
      </c>
      <c r="B37">
        <f>B24^2</f>
        <v>0.558440987264614</v>
      </c>
      <c r="D37" s="23">
        <f t="shared" si="9"/>
        <v>48000</v>
      </c>
      <c r="E37" s="24">
        <f t="shared" si="9"/>
        <v>3.8616699105427528</v>
      </c>
      <c r="F37" s="24">
        <f t="shared" si="9"/>
        <v>-5.2234117991947171</v>
      </c>
      <c r="G37" s="24">
        <f t="shared" si="9"/>
        <v>1.4255336282677451</v>
      </c>
      <c r="H37" s="24">
        <f t="shared" si="9"/>
        <v>3.7926253544860851</v>
      </c>
      <c r="I37" s="24">
        <f t="shared" si="9"/>
        <v>-5.2234117991947162</v>
      </c>
      <c r="J37" s="24">
        <f t="shared" si="9"/>
        <v>1.4945781843244119</v>
      </c>
      <c r="K37" s="25">
        <f t="shared" si="7"/>
        <v>84</v>
      </c>
      <c r="L37" s="26">
        <f t="shared" si="4"/>
        <v>47.863009232263856</v>
      </c>
      <c r="M37" s="24">
        <f t="shared" si="0"/>
        <v>6.2652532576158567E-3</v>
      </c>
      <c r="N37" s="24">
        <f t="shared" si="1"/>
        <v>6.3782344998059459E-2</v>
      </c>
      <c r="O37" s="24">
        <f t="shared" si="2"/>
        <v>6.3776924602052976E-2</v>
      </c>
      <c r="P37" s="24">
        <f t="shared" si="5"/>
        <v>1.0000424940593753</v>
      </c>
      <c r="Q37" s="27">
        <f t="shared" si="6"/>
        <v>3.6909086797803117E-4</v>
      </c>
    </row>
    <row r="38" spans="1:17" x14ac:dyDescent="0.25">
      <c r="A38" s="2" t="s">
        <v>18</v>
      </c>
      <c r="B38">
        <f>B23*B24</f>
        <v>-1.1169870741249985</v>
      </c>
      <c r="D38" s="23">
        <f t="shared" si="9"/>
        <v>48000</v>
      </c>
      <c r="E38" s="24">
        <f t="shared" si="9"/>
        <v>3.8616699105427528</v>
      </c>
      <c r="F38" s="24">
        <f t="shared" si="9"/>
        <v>-5.2234117991947171</v>
      </c>
      <c r="G38" s="24">
        <f t="shared" si="9"/>
        <v>1.4255336282677451</v>
      </c>
      <c r="H38" s="24">
        <f t="shared" si="9"/>
        <v>3.7926253544860851</v>
      </c>
      <c r="I38" s="24">
        <f t="shared" si="9"/>
        <v>-5.2234117991947162</v>
      </c>
      <c r="J38" s="24">
        <f t="shared" si="9"/>
        <v>1.4945781843244119</v>
      </c>
      <c r="K38" s="25">
        <f t="shared" si="7"/>
        <v>85</v>
      </c>
      <c r="L38" s="26">
        <f t="shared" si="4"/>
        <v>50.118723362727238</v>
      </c>
      <c r="M38" s="24">
        <f t="shared" si="0"/>
        <v>6.5605255468184596E-3</v>
      </c>
      <c r="N38" s="24">
        <f t="shared" si="1"/>
        <v>6.3781438741717267E-2</v>
      </c>
      <c r="O38" s="24">
        <f t="shared" si="2"/>
        <v>6.377549540318439E-2</v>
      </c>
      <c r="P38" s="24">
        <f t="shared" si="5"/>
        <v>1.0000465946993786</v>
      </c>
      <c r="Q38" s="27">
        <f t="shared" si="6"/>
        <v>4.0470698799452144E-4</v>
      </c>
    </row>
    <row r="39" spans="1:17" x14ac:dyDescent="0.25">
      <c r="A39" s="2" t="s">
        <v>22</v>
      </c>
      <c r="B39">
        <f>B36+B37+1</f>
        <v>3.7926253544860851</v>
      </c>
      <c r="D39" s="23">
        <f t="shared" si="9"/>
        <v>48000</v>
      </c>
      <c r="E39" s="24">
        <f t="shared" si="9"/>
        <v>3.8616699105427528</v>
      </c>
      <c r="F39" s="24">
        <f t="shared" si="9"/>
        <v>-5.2234117991947171</v>
      </c>
      <c r="G39" s="24">
        <f t="shared" si="9"/>
        <v>1.4255336282677451</v>
      </c>
      <c r="H39" s="24">
        <f t="shared" si="9"/>
        <v>3.7926253544860851</v>
      </c>
      <c r="I39" s="24">
        <f t="shared" si="9"/>
        <v>-5.2234117991947162</v>
      </c>
      <c r="J39" s="24">
        <f t="shared" si="9"/>
        <v>1.4945781843244119</v>
      </c>
      <c r="K39" s="25">
        <f t="shared" si="7"/>
        <v>86</v>
      </c>
      <c r="L39" s="26">
        <f t="shared" si="4"/>
        <v>52.480746024977286</v>
      </c>
      <c r="M39" s="24">
        <f t="shared" si="0"/>
        <v>6.8697135902908487E-3</v>
      </c>
      <c r="N39" s="24">
        <f t="shared" si="1"/>
        <v>6.3780445075555026E-2</v>
      </c>
      <c r="O39" s="24">
        <f t="shared" si="2"/>
        <v>6.3773928343461739E-2</v>
      </c>
      <c r="P39" s="24">
        <f t="shared" si="5"/>
        <v>1.0000510911417344</v>
      </c>
      <c r="Q39" s="27">
        <f t="shared" si="6"/>
        <v>4.4376068256434355E-4</v>
      </c>
    </row>
    <row r="40" spans="1:17" x14ac:dyDescent="0.25">
      <c r="A40" s="2" t="s">
        <v>23</v>
      </c>
      <c r="B40">
        <f>2*(B23+B38)</f>
        <v>-5.2234117991947162</v>
      </c>
      <c r="D40" s="23">
        <f t="shared" si="9"/>
        <v>48000</v>
      </c>
      <c r="E40" s="24">
        <f t="shared" si="9"/>
        <v>3.8616699105427528</v>
      </c>
      <c r="F40" s="24">
        <f t="shared" si="9"/>
        <v>-5.2234117991947171</v>
      </c>
      <c r="G40" s="24">
        <f t="shared" si="9"/>
        <v>1.4255336282677451</v>
      </c>
      <c r="H40" s="24">
        <f t="shared" si="9"/>
        <v>3.7926253544860851</v>
      </c>
      <c r="I40" s="24">
        <f t="shared" si="9"/>
        <v>-5.2234117991947162</v>
      </c>
      <c r="J40" s="24">
        <f t="shared" si="9"/>
        <v>1.4945781843244119</v>
      </c>
      <c r="K40" s="25">
        <f t="shared" si="7"/>
        <v>87</v>
      </c>
      <c r="L40" s="26">
        <f t="shared" si="4"/>
        <v>54.95408738576247</v>
      </c>
      <c r="M40" s="24">
        <f t="shared" si="0"/>
        <v>7.1934732173267865E-3</v>
      </c>
      <c r="N40" s="24">
        <f t="shared" si="1"/>
        <v>6.377935557131531E-2</v>
      </c>
      <c r="O40" s="24">
        <f t="shared" si="2"/>
        <v>6.3772210127509554E-2</v>
      </c>
      <c r="P40" s="24">
        <f t="shared" si="5"/>
        <v>1.0000560216091574</v>
      </c>
      <c r="Q40" s="27">
        <f t="shared" si="6"/>
        <v>4.8658388500920385E-4</v>
      </c>
    </row>
    <row r="41" spans="1:17" x14ac:dyDescent="0.25">
      <c r="A41" s="2" t="s">
        <v>20</v>
      </c>
      <c r="B41">
        <f>B24*2</f>
        <v>1.4945781843244119</v>
      </c>
      <c r="D41" s="23">
        <f t="shared" si="9"/>
        <v>48000</v>
      </c>
      <c r="E41" s="24">
        <f t="shared" si="9"/>
        <v>3.8616699105427528</v>
      </c>
      <c r="F41" s="24">
        <f t="shared" si="9"/>
        <v>-5.2234117991947171</v>
      </c>
      <c r="G41" s="24">
        <f t="shared" si="9"/>
        <v>1.4255336282677451</v>
      </c>
      <c r="H41" s="24">
        <f t="shared" si="9"/>
        <v>3.7926253544860851</v>
      </c>
      <c r="I41" s="24">
        <f t="shared" si="9"/>
        <v>-5.2234117991947162</v>
      </c>
      <c r="J41" s="24">
        <f t="shared" si="9"/>
        <v>1.4945781843244119</v>
      </c>
      <c r="K41" s="25">
        <f t="shared" si="7"/>
        <v>88</v>
      </c>
      <c r="L41" s="26">
        <f t="shared" si="4"/>
        <v>57.543993733715695</v>
      </c>
      <c r="M41" s="24">
        <f t="shared" si="0"/>
        <v>7.53249116550243E-3</v>
      </c>
      <c r="N41" s="24">
        <f t="shared" si="1"/>
        <v>6.3778160988588128E-2</v>
      </c>
      <c r="O41" s="24">
        <f t="shared" si="2"/>
        <v>6.377032617829137E-2</v>
      </c>
      <c r="P41" s="24">
        <f t="shared" si="5"/>
        <v>1.000061428019388</v>
      </c>
      <c r="Q41" s="27">
        <f t="shared" si="6"/>
        <v>5.335406100855681E-4</v>
      </c>
    </row>
    <row r="42" spans="1:17" x14ac:dyDescent="0.25">
      <c r="D42" s="23">
        <f t="shared" si="9"/>
        <v>48000</v>
      </c>
      <c r="E42" s="24">
        <f t="shared" si="9"/>
        <v>3.8616699105427528</v>
      </c>
      <c r="F42" s="24">
        <f t="shared" si="9"/>
        <v>-5.2234117991947171</v>
      </c>
      <c r="G42" s="24">
        <f t="shared" si="9"/>
        <v>1.4255336282677451</v>
      </c>
      <c r="H42" s="24">
        <f t="shared" si="9"/>
        <v>3.7926253544860851</v>
      </c>
      <c r="I42" s="24">
        <f t="shared" si="9"/>
        <v>-5.2234117991947162</v>
      </c>
      <c r="J42" s="24">
        <f t="shared" si="9"/>
        <v>1.4945781843244119</v>
      </c>
      <c r="K42" s="25">
        <f t="shared" si="7"/>
        <v>89</v>
      </c>
      <c r="L42" s="26">
        <f t="shared" si="4"/>
        <v>60.255958607435822</v>
      </c>
      <c r="M42" s="24">
        <f t="shared" si="0"/>
        <v>7.8874865373387941E-3</v>
      </c>
      <c r="N42" s="24">
        <f t="shared" si="1"/>
        <v>6.3776851196653439E-2</v>
      </c>
      <c r="O42" s="24">
        <f t="shared" si="2"/>
        <v>6.3768260513667352E-2</v>
      </c>
      <c r="P42" s="24">
        <f t="shared" si="5"/>
        <v>1.0000673563431723</v>
      </c>
      <c r="Q42" s="27">
        <f t="shared" si="6"/>
        <v>5.8503006069700997E-4</v>
      </c>
    </row>
    <row r="43" spans="1:17" x14ac:dyDescent="0.25">
      <c r="D43" s="23">
        <f t="shared" si="9"/>
        <v>48000</v>
      </c>
      <c r="E43" s="24">
        <f t="shared" si="9"/>
        <v>3.8616699105427528</v>
      </c>
      <c r="F43" s="24">
        <f t="shared" si="9"/>
        <v>-5.2234117991947171</v>
      </c>
      <c r="G43" s="24">
        <f t="shared" si="9"/>
        <v>1.4255336282677451</v>
      </c>
      <c r="H43" s="24">
        <f t="shared" si="9"/>
        <v>3.7926253544860851</v>
      </c>
      <c r="I43" s="24">
        <f t="shared" si="9"/>
        <v>-5.2234117991947162</v>
      </c>
      <c r="J43" s="24">
        <f t="shared" si="9"/>
        <v>1.4945781843244119</v>
      </c>
      <c r="K43" s="25">
        <f t="shared" si="7"/>
        <v>90</v>
      </c>
      <c r="L43" s="26">
        <f t="shared" si="4"/>
        <v>63.095734448019364</v>
      </c>
      <c r="M43" s="24">
        <f t="shared" si="0"/>
        <v>8.2592123256145858E-3</v>
      </c>
      <c r="N43" s="24">
        <f t="shared" si="1"/>
        <v>6.3775415088823451E-2</v>
      </c>
      <c r="O43" s="24">
        <f t="shared" si="2"/>
        <v>6.376599561108498E-2</v>
      </c>
      <c r="P43" s="24">
        <f t="shared" si="5"/>
        <v>1.0000738569970866</v>
      </c>
      <c r="Q43" s="27">
        <f t="shared" si="6"/>
        <v>6.4149003672096696E-4</v>
      </c>
    </row>
    <row r="44" spans="1:17" x14ac:dyDescent="0.25">
      <c r="D44" s="23">
        <f t="shared" si="9"/>
        <v>48000</v>
      </c>
      <c r="E44" s="24">
        <f t="shared" si="9"/>
        <v>3.8616699105427528</v>
      </c>
      <c r="F44" s="24">
        <f t="shared" si="9"/>
        <v>-5.2234117991947171</v>
      </c>
      <c r="G44" s="24">
        <f t="shared" si="9"/>
        <v>1.4255336282677451</v>
      </c>
      <c r="H44" s="24">
        <f t="shared" si="9"/>
        <v>3.7926253544860851</v>
      </c>
      <c r="I44" s="24">
        <f t="shared" si="9"/>
        <v>-5.2234117991947162</v>
      </c>
      <c r="J44" s="24">
        <f t="shared" si="9"/>
        <v>1.4945781843244119</v>
      </c>
      <c r="K44" s="25">
        <f t="shared" si="7"/>
        <v>91</v>
      </c>
      <c r="L44" s="26">
        <f t="shared" si="4"/>
        <v>66.069344800759623</v>
      </c>
      <c r="M44" s="24">
        <f t="shared" si="0"/>
        <v>8.6484570105648927E-3</v>
      </c>
      <c r="N44" s="24">
        <f t="shared" si="1"/>
        <v>6.3773840488577704E-2</v>
      </c>
      <c r="O44" s="24">
        <f t="shared" si="2"/>
        <v>6.3763512259276345E-2</v>
      </c>
      <c r="P44" s="24">
        <f t="shared" si="5"/>
        <v>1.0000809852746118</v>
      </c>
      <c r="Q44" s="27">
        <f t="shared" si="6"/>
        <v>7.0340067542209799E-4</v>
      </c>
    </row>
    <row r="45" spans="1:17" x14ac:dyDescent="0.25">
      <c r="D45" s="23">
        <f t="shared" si="9"/>
        <v>48000</v>
      </c>
      <c r="E45" s="24">
        <f t="shared" si="9"/>
        <v>3.8616699105427528</v>
      </c>
      <c r="F45" s="24">
        <f t="shared" si="9"/>
        <v>-5.2234117991947171</v>
      </c>
      <c r="G45" s="24">
        <f t="shared" si="9"/>
        <v>1.4255336282677451</v>
      </c>
      <c r="H45" s="24">
        <f t="shared" si="9"/>
        <v>3.7926253544860851</v>
      </c>
      <c r="I45" s="24">
        <f t="shared" si="9"/>
        <v>-5.2234117991947162</v>
      </c>
      <c r="J45" s="24">
        <f t="shared" si="9"/>
        <v>1.4945781843244119</v>
      </c>
      <c r="K45" s="25">
        <f t="shared" si="7"/>
        <v>92</v>
      </c>
      <c r="L45" s="26">
        <f t="shared" si="4"/>
        <v>69.183097091893657</v>
      </c>
      <c r="M45" s="24">
        <f t="shared" si="0"/>
        <v>9.0560462323534367E-3</v>
      </c>
      <c r="N45" s="24">
        <f t="shared" si="1"/>
        <v>6.3772114046690698E-2</v>
      </c>
      <c r="O45" s="24">
        <f t="shared" si="2"/>
        <v>6.3760789395697071E-2</v>
      </c>
      <c r="P45" s="24">
        <f t="shared" si="5"/>
        <v>1.0000888018192566</v>
      </c>
      <c r="Q45" s="27">
        <f t="shared" si="6"/>
        <v>7.7128855631586443E-4</v>
      </c>
    </row>
    <row r="46" spans="1:17" x14ac:dyDescent="0.25">
      <c r="D46" s="23">
        <f t="shared" si="9"/>
        <v>48000</v>
      </c>
      <c r="E46" s="24">
        <f t="shared" si="9"/>
        <v>3.8616699105427528</v>
      </c>
      <c r="F46" s="24">
        <f t="shared" si="9"/>
        <v>-5.2234117991947171</v>
      </c>
      <c r="G46" s="24">
        <f t="shared" si="9"/>
        <v>1.4255336282677451</v>
      </c>
      <c r="H46" s="24">
        <f t="shared" si="9"/>
        <v>3.7926253544860851</v>
      </c>
      <c r="I46" s="24">
        <f t="shared" si="9"/>
        <v>-5.2234117991947162</v>
      </c>
      <c r="J46" s="24">
        <f t="shared" si="9"/>
        <v>1.4945781843244119</v>
      </c>
      <c r="K46" s="25">
        <f t="shared" si="7"/>
        <v>93</v>
      </c>
      <c r="L46" s="26">
        <f t="shared" si="4"/>
        <v>72.443596007499067</v>
      </c>
      <c r="M46" s="24">
        <f t="shared" si="0"/>
        <v>9.4828445423660816E-3</v>
      </c>
      <c r="N46" s="24">
        <f t="shared" si="1"/>
        <v>6.3770221128508497E-2</v>
      </c>
      <c r="O46" s="24">
        <f t="shared" si="2"/>
        <v>6.3757803928365275E-2</v>
      </c>
      <c r="P46" s="24">
        <f t="shared" si="5"/>
        <v>1.0000973731438092</v>
      </c>
      <c r="Q46" s="27">
        <f t="shared" si="6"/>
        <v>8.4573120575317574E-4</v>
      </c>
    </row>
    <row r="47" spans="1:17" x14ac:dyDescent="0.25">
      <c r="D47" s="23">
        <f t="shared" si="9"/>
        <v>48000</v>
      </c>
      <c r="E47" s="24">
        <f t="shared" si="9"/>
        <v>3.8616699105427528</v>
      </c>
      <c r="F47" s="24">
        <f t="shared" si="9"/>
        <v>-5.2234117991947171</v>
      </c>
      <c r="G47" s="24">
        <f t="shared" si="9"/>
        <v>1.4255336282677451</v>
      </c>
      <c r="H47" s="24">
        <f t="shared" si="9"/>
        <v>3.7926253544860851</v>
      </c>
      <c r="I47" s="24">
        <f t="shared" si="9"/>
        <v>-5.2234117991947162</v>
      </c>
      <c r="J47" s="24">
        <f t="shared" si="9"/>
        <v>1.4945781843244119</v>
      </c>
      <c r="K47" s="25">
        <f t="shared" si="7"/>
        <v>94</v>
      </c>
      <c r="L47" s="26">
        <f t="shared" si="4"/>
        <v>75.857757502918361</v>
      </c>
      <c r="M47" s="24">
        <f t="shared" si="0"/>
        <v>9.92975723704018E-3</v>
      </c>
      <c r="N47" s="24">
        <f t="shared" si="1"/>
        <v>6.3768145690437761E-2</v>
      </c>
      <c r="O47" s="24">
        <f t="shared" si="2"/>
        <v>6.3754530540597765E-2</v>
      </c>
      <c r="P47" s="24">
        <f t="shared" si="5"/>
        <v>1.0001067722003723</v>
      </c>
      <c r="Q47" s="27">
        <f t="shared" si="6"/>
        <v>9.2736204148485823E-4</v>
      </c>
    </row>
    <row r="48" spans="1:17" x14ac:dyDescent="0.25">
      <c r="D48" s="23">
        <f t="shared" si="9"/>
        <v>48000</v>
      </c>
      <c r="E48" s="24">
        <f t="shared" si="9"/>
        <v>3.8616699105427528</v>
      </c>
      <c r="F48" s="24">
        <f t="shared" si="9"/>
        <v>-5.2234117991947171</v>
      </c>
      <c r="G48" s="24">
        <f t="shared" si="9"/>
        <v>1.4255336282677451</v>
      </c>
      <c r="H48" s="24">
        <f t="shared" si="9"/>
        <v>3.7926253544860851</v>
      </c>
      <c r="I48" s="24">
        <f t="shared" si="9"/>
        <v>-5.2234117991947162</v>
      </c>
      <c r="J48" s="24">
        <f t="shared" si="9"/>
        <v>1.4945781843244119</v>
      </c>
      <c r="K48" s="25">
        <f t="shared" si="7"/>
        <v>95</v>
      </c>
      <c r="L48" s="26">
        <f t="shared" si="4"/>
        <v>79.432823472428197</v>
      </c>
      <c r="M48" s="24">
        <f t="shared" si="0"/>
        <v>1.0397732278119805E-2</v>
      </c>
      <c r="N48" s="24">
        <f t="shared" si="1"/>
        <v>6.3765870144614656E-2</v>
      </c>
      <c r="O48" s="24">
        <f t="shared" si="2"/>
        <v>6.3750941477015655E-2</v>
      </c>
      <c r="P48" s="24">
        <f t="shared" si="5"/>
        <v>1.0001170790061098</v>
      </c>
      <c r="Q48" s="27">
        <f t="shared" si="6"/>
        <v>1.0168757997615723E-3</v>
      </c>
    </row>
    <row r="49" spans="4:17" x14ac:dyDescent="0.25">
      <c r="D49" s="23">
        <f t="shared" si="9"/>
        <v>48000</v>
      </c>
      <c r="E49" s="24">
        <f t="shared" si="9"/>
        <v>3.8616699105427528</v>
      </c>
      <c r="F49" s="24">
        <f t="shared" si="9"/>
        <v>-5.2234117991947171</v>
      </c>
      <c r="G49" s="24">
        <f t="shared" si="9"/>
        <v>1.4255336282677451</v>
      </c>
      <c r="H49" s="24">
        <f t="shared" si="9"/>
        <v>3.7926253544860851</v>
      </c>
      <c r="I49" s="24">
        <f t="shared" si="9"/>
        <v>-5.2234117991947162</v>
      </c>
      <c r="J49" s="24">
        <f t="shared" si="9"/>
        <v>1.4945781843244119</v>
      </c>
      <c r="K49" s="25">
        <f t="shared" si="7"/>
        <v>96</v>
      </c>
      <c r="L49" s="26">
        <f t="shared" si="4"/>
        <v>83.176377110267126</v>
      </c>
      <c r="M49" s="24">
        <f t="shared" si="0"/>
        <v>1.0887762303409558E-2</v>
      </c>
      <c r="N49" s="24">
        <f t="shared" si="1"/>
        <v>6.3763375210647455E-2</v>
      </c>
      <c r="O49" s="24">
        <f t="shared" si="2"/>
        <v>6.3747006309040399E-2</v>
      </c>
      <c r="P49" s="24">
        <f t="shared" si="5"/>
        <v>1.0001283813302893</v>
      </c>
      <c r="Q49" s="27">
        <f t="shared" si="6"/>
        <v>1.1150344932060131E-3</v>
      </c>
    </row>
    <row r="50" spans="4:17" x14ac:dyDescent="0.25">
      <c r="D50" s="23">
        <f t="shared" si="9"/>
        <v>48000</v>
      </c>
      <c r="E50" s="24">
        <f t="shared" si="9"/>
        <v>3.8616699105427528</v>
      </c>
      <c r="F50" s="24">
        <f t="shared" si="9"/>
        <v>-5.2234117991947171</v>
      </c>
      <c r="G50" s="24">
        <f t="shared" si="9"/>
        <v>1.4255336282677451</v>
      </c>
      <c r="H50" s="24">
        <f t="shared" si="9"/>
        <v>3.7926253544860851</v>
      </c>
      <c r="I50" s="24">
        <f t="shared" si="9"/>
        <v>-5.2234117991947162</v>
      </c>
      <c r="J50" s="24">
        <f t="shared" si="9"/>
        <v>1.4945781843244119</v>
      </c>
      <c r="K50" s="25">
        <f t="shared" si="7"/>
        <v>97</v>
      </c>
      <c r="L50" s="26">
        <f t="shared" si="4"/>
        <v>87.096358995608071</v>
      </c>
      <c r="M50" s="24">
        <f t="shared" si="0"/>
        <v>1.1400886732292568E-2</v>
      </c>
      <c r="N50" s="24">
        <f t="shared" si="1"/>
        <v>6.3760639753187132E-2</v>
      </c>
      <c r="O50" s="24">
        <f t="shared" si="2"/>
        <v>6.3742691677904029E-2</v>
      </c>
      <c r="P50" s="24">
        <f t="shared" si="5"/>
        <v>1.0001407754487255</v>
      </c>
      <c r="Q50" s="27">
        <f t="shared" si="6"/>
        <v>1.2226739521605751E-3</v>
      </c>
    </row>
    <row r="51" spans="4:17" x14ac:dyDescent="0.25">
      <c r="D51" s="23">
        <f t="shared" si="9"/>
        <v>48000</v>
      </c>
      <c r="E51" s="24">
        <f t="shared" si="9"/>
        <v>3.8616699105427528</v>
      </c>
      <c r="F51" s="24">
        <f t="shared" si="9"/>
        <v>-5.2234117991947171</v>
      </c>
      <c r="G51" s="24">
        <f t="shared" si="9"/>
        <v>1.4255336282677451</v>
      </c>
      <c r="H51" s="24">
        <f t="shared" si="9"/>
        <v>3.7926253544860851</v>
      </c>
      <c r="I51" s="24">
        <f t="shared" si="9"/>
        <v>-5.2234117991947162</v>
      </c>
      <c r="J51" s="24">
        <f t="shared" si="9"/>
        <v>1.4945781843244119</v>
      </c>
      <c r="K51" s="25">
        <f t="shared" si="7"/>
        <v>98</v>
      </c>
      <c r="L51" s="26">
        <f t="shared" si="4"/>
        <v>91.201083935590972</v>
      </c>
      <c r="M51" s="24">
        <f t="shared" si="0"/>
        <v>1.1938193970478279E-2</v>
      </c>
      <c r="N51" s="24">
        <f t="shared" si="1"/>
        <v>6.3757640604022559E-2</v>
      </c>
      <c r="O51" s="24">
        <f t="shared" si="2"/>
        <v>6.3737961013075051E-2</v>
      </c>
      <c r="P51" s="24">
        <f t="shared" si="5"/>
        <v>1.0001543669723076</v>
      </c>
      <c r="Q51" s="27">
        <f t="shared" si="6"/>
        <v>1.340711007139078E-3</v>
      </c>
    </row>
    <row r="52" spans="4:17" x14ac:dyDescent="0.25">
      <c r="D52" s="23">
        <f t="shared" ref="D52:J67" si="10">D51</f>
        <v>48000</v>
      </c>
      <c r="E52" s="24">
        <f t="shared" si="10"/>
        <v>3.8616699105427528</v>
      </c>
      <c r="F52" s="24">
        <f t="shared" si="10"/>
        <v>-5.2234117991947171</v>
      </c>
      <c r="G52" s="24">
        <f t="shared" si="10"/>
        <v>1.4255336282677451</v>
      </c>
      <c r="H52" s="24">
        <f t="shared" si="10"/>
        <v>3.7926253544860851</v>
      </c>
      <c r="I52" s="24">
        <f t="shared" si="10"/>
        <v>-5.2234117991947162</v>
      </c>
      <c r="J52" s="24">
        <f t="shared" si="10"/>
        <v>1.4945781843244119</v>
      </c>
      <c r="K52" s="25">
        <f t="shared" si="7"/>
        <v>99</v>
      </c>
      <c r="L52" s="26">
        <f t="shared" si="4"/>
        <v>95.499258602143655</v>
      </c>
      <c r="M52" s="24">
        <f t="shared" si="0"/>
        <v>1.2500823718656932E-2</v>
      </c>
      <c r="N52" s="24">
        <f t="shared" si="1"/>
        <v>6.3754352367211498E-2</v>
      </c>
      <c r="O52" s="24">
        <f t="shared" si="2"/>
        <v>6.3732774223730582E-2</v>
      </c>
      <c r="P52" s="24">
        <f t="shared" si="5"/>
        <v>1.0001692717570603</v>
      </c>
      <c r="Q52" s="27">
        <f t="shared" si="6"/>
        <v>1.4701513766236128E-3</v>
      </c>
    </row>
    <row r="53" spans="4:17" x14ac:dyDescent="0.25">
      <c r="D53" s="23">
        <f t="shared" si="10"/>
        <v>48000</v>
      </c>
      <c r="E53" s="24">
        <f t="shared" si="10"/>
        <v>3.8616699105427528</v>
      </c>
      <c r="F53" s="24">
        <f t="shared" si="10"/>
        <v>-5.2234117991947171</v>
      </c>
      <c r="G53" s="24">
        <f t="shared" si="10"/>
        <v>1.4255336282677451</v>
      </c>
      <c r="H53" s="24">
        <f t="shared" si="10"/>
        <v>3.7926253544860851</v>
      </c>
      <c r="I53" s="24">
        <f t="shared" si="10"/>
        <v>-5.2234117991947162</v>
      </c>
      <c r="J53" s="24">
        <f t="shared" si="10"/>
        <v>1.4945781843244119</v>
      </c>
      <c r="K53" s="25">
        <f t="shared" si="7"/>
        <v>100</v>
      </c>
      <c r="L53" s="26">
        <f t="shared" si="4"/>
        <v>100</v>
      </c>
      <c r="M53" s="24">
        <f t="shared" si="0"/>
        <v>1.3089969389957472E-2</v>
      </c>
      <c r="N53" s="24">
        <f t="shared" si="1"/>
        <v>6.3750747205667979E-2</v>
      </c>
      <c r="O53" s="24">
        <f t="shared" si="2"/>
        <v>6.3727087360733625E-2</v>
      </c>
      <c r="P53" s="24">
        <f t="shared" si="5"/>
        <v>1.0001856169039285</v>
      </c>
      <c r="Q53" s="27">
        <f t="shared" si="6"/>
        <v>1.6120983307597926E-3</v>
      </c>
    </row>
    <row r="54" spans="4:17" x14ac:dyDescent="0.25">
      <c r="D54" s="23">
        <f t="shared" si="10"/>
        <v>48000</v>
      </c>
      <c r="E54" s="24">
        <f t="shared" si="10"/>
        <v>3.8616699105427528</v>
      </c>
      <c r="F54" s="24">
        <f t="shared" si="10"/>
        <v>-5.2234117991947171</v>
      </c>
      <c r="G54" s="24">
        <f t="shared" si="10"/>
        <v>1.4255336282677451</v>
      </c>
      <c r="H54" s="24">
        <f t="shared" si="10"/>
        <v>3.7926253544860851</v>
      </c>
      <c r="I54" s="24">
        <f t="shared" si="10"/>
        <v>-5.2234117991947162</v>
      </c>
      <c r="J54" s="24">
        <f t="shared" si="10"/>
        <v>1.4945781843244119</v>
      </c>
      <c r="K54" s="25">
        <f t="shared" si="7"/>
        <v>101</v>
      </c>
      <c r="L54" s="26">
        <f t="shared" si="4"/>
        <v>104.71285480508998</v>
      </c>
      <c r="M54" s="24">
        <f t="shared" si="0"/>
        <v>1.3706880641336889E-2</v>
      </c>
      <c r="N54" s="24">
        <f t="shared" si="1"/>
        <v>6.3746794607466573E-2</v>
      </c>
      <c r="O54" s="24">
        <f t="shared" si="2"/>
        <v>6.3720852246327286E-2</v>
      </c>
      <c r="P54" s="24">
        <f t="shared" si="5"/>
        <v>1.0002035418572988</v>
      </c>
      <c r="Q54" s="27">
        <f t="shared" si="6"/>
        <v>1.7677622085247031E-3</v>
      </c>
    </row>
    <row r="55" spans="4:17" x14ac:dyDescent="0.25">
      <c r="D55" s="23">
        <f t="shared" si="10"/>
        <v>48000</v>
      </c>
      <c r="E55" s="24">
        <f t="shared" si="10"/>
        <v>3.8616699105427528</v>
      </c>
      <c r="F55" s="24">
        <f t="shared" si="10"/>
        <v>-5.2234117991947171</v>
      </c>
      <c r="G55" s="24">
        <f t="shared" si="10"/>
        <v>1.4255336282677451</v>
      </c>
      <c r="H55" s="24">
        <f t="shared" si="10"/>
        <v>3.7926253544860851</v>
      </c>
      <c r="I55" s="24">
        <f t="shared" si="10"/>
        <v>-5.2234117991947162</v>
      </c>
      <c r="J55" s="24">
        <f t="shared" si="10"/>
        <v>1.4945781843244119</v>
      </c>
      <c r="K55" s="25">
        <f t="shared" si="7"/>
        <v>102</v>
      </c>
      <c r="L55" s="26">
        <f t="shared" si="4"/>
        <v>109.64781961431861</v>
      </c>
      <c r="M55" s="24">
        <f t="shared" si="0"/>
        <v>1.435286602427009E-2</v>
      </c>
      <c r="N55" s="24">
        <f t="shared" si="1"/>
        <v>6.3742461129974837E-2</v>
      </c>
      <c r="O55" s="24">
        <f t="shared" si="2"/>
        <v>6.3714016068498802E-2</v>
      </c>
      <c r="P55" s="24">
        <f t="shared" si="5"/>
        <v>1.0002231996122826</v>
      </c>
      <c r="Q55" s="27">
        <f t="shared" si="6"/>
        <v>1.9384708746181237E-3</v>
      </c>
    </row>
    <row r="56" spans="4:17" x14ac:dyDescent="0.25">
      <c r="D56" s="23">
        <f t="shared" si="10"/>
        <v>48000</v>
      </c>
      <c r="E56" s="24">
        <f t="shared" si="10"/>
        <v>3.8616699105427528</v>
      </c>
      <c r="F56" s="24">
        <f t="shared" si="10"/>
        <v>-5.2234117991947171</v>
      </c>
      <c r="G56" s="24">
        <f t="shared" si="10"/>
        <v>1.4255336282677451</v>
      </c>
      <c r="H56" s="24">
        <f t="shared" si="10"/>
        <v>3.7926253544860851</v>
      </c>
      <c r="I56" s="24">
        <f t="shared" si="10"/>
        <v>-5.2234117991947162</v>
      </c>
      <c r="J56" s="24">
        <f t="shared" si="10"/>
        <v>1.4945781843244119</v>
      </c>
      <c r="K56" s="25">
        <f t="shared" si="7"/>
        <v>103</v>
      </c>
      <c r="L56" s="26">
        <f t="shared" si="4"/>
        <v>114.81536214968835</v>
      </c>
      <c r="M56" s="24">
        <f t="shared" si="0"/>
        <v>1.5029295760363022E-2</v>
      </c>
      <c r="N56" s="24">
        <f t="shared" si="1"/>
        <v>6.3737710119733393E-2</v>
      </c>
      <c r="O56" s="24">
        <f t="shared" si="2"/>
        <v>6.3706520936668953E-2</v>
      </c>
      <c r="P56" s="24">
        <f t="shared" si="5"/>
        <v>1.0002447580418088</v>
      </c>
      <c r="Q56" s="27">
        <f t="shared" si="6"/>
        <v>2.1256812110052475E-3</v>
      </c>
    </row>
    <row r="57" spans="4:17" x14ac:dyDescent="0.25">
      <c r="D57" s="23">
        <f t="shared" si="10"/>
        <v>48000</v>
      </c>
      <c r="E57" s="24">
        <f t="shared" si="10"/>
        <v>3.8616699105427528</v>
      </c>
      <c r="F57" s="24">
        <f t="shared" si="10"/>
        <v>-5.2234117991947171</v>
      </c>
      <c r="G57" s="24">
        <f t="shared" si="10"/>
        <v>1.4255336282677451</v>
      </c>
      <c r="H57" s="24">
        <f t="shared" si="10"/>
        <v>3.7926253544860851</v>
      </c>
      <c r="I57" s="24">
        <f t="shared" si="10"/>
        <v>-5.2234117991947162</v>
      </c>
      <c r="J57" s="24">
        <f t="shared" si="10"/>
        <v>1.4945781843244119</v>
      </c>
      <c r="K57" s="25">
        <f t="shared" si="7"/>
        <v>104</v>
      </c>
      <c r="L57" s="26">
        <f t="shared" si="4"/>
        <v>120.22644346174135</v>
      </c>
      <c r="M57" s="24">
        <f t="shared" si="0"/>
        <v>1.573760464777647E-2</v>
      </c>
      <c r="N57" s="24">
        <f t="shared" si="1"/>
        <v>6.3732501405850517E-2</v>
      </c>
      <c r="O57" s="24">
        <f t="shared" si="2"/>
        <v>6.3698303395089306E-2</v>
      </c>
      <c r="P57" s="24">
        <f t="shared" si="5"/>
        <v>1.0002684013557528</v>
      </c>
      <c r="Q57" s="27">
        <f t="shared" si="6"/>
        <v>2.3309917480947499E-3</v>
      </c>
    </row>
    <row r="58" spans="4:17" x14ac:dyDescent="0.25">
      <c r="D58" s="23">
        <f t="shared" si="10"/>
        <v>48000</v>
      </c>
      <c r="E58" s="24">
        <f t="shared" si="10"/>
        <v>3.8616699105427528</v>
      </c>
      <c r="F58" s="24">
        <f t="shared" si="10"/>
        <v>-5.2234117991947171</v>
      </c>
      <c r="G58" s="24">
        <f t="shared" si="10"/>
        <v>1.4255336282677451</v>
      </c>
      <c r="H58" s="24">
        <f t="shared" si="10"/>
        <v>3.7926253544860851</v>
      </c>
      <c r="I58" s="24">
        <f t="shared" si="10"/>
        <v>-5.2234117991947162</v>
      </c>
      <c r="J58" s="24">
        <f t="shared" si="10"/>
        <v>1.4945781843244119</v>
      </c>
      <c r="K58" s="25">
        <f t="shared" si="7"/>
        <v>105</v>
      </c>
      <c r="L58" s="26">
        <f t="shared" si="4"/>
        <v>125.89254117941677</v>
      </c>
      <c r="M58" s="24">
        <f t="shared" si="0"/>
        <v>1.6479295104625258E-2</v>
      </c>
      <c r="N58" s="24">
        <f t="shared" si="1"/>
        <v>6.3726790964454549E-2</v>
      </c>
      <c r="O58" s="24">
        <f t="shared" si="2"/>
        <v>6.3689293889973575E-2</v>
      </c>
      <c r="P58" s="24">
        <f t="shared" si="5"/>
        <v>1.0002943317056456</v>
      </c>
      <c r="Q58" s="27">
        <f t="shared" si="6"/>
        <v>2.5561565517133898E-3</v>
      </c>
    </row>
    <row r="59" spans="4:17" x14ac:dyDescent="0.25">
      <c r="D59" s="23">
        <f t="shared" si="10"/>
        <v>48000</v>
      </c>
      <c r="E59" s="24">
        <f t="shared" si="10"/>
        <v>3.8616699105427528</v>
      </c>
      <c r="F59" s="24">
        <f t="shared" si="10"/>
        <v>-5.2234117991947171</v>
      </c>
      <c r="G59" s="24">
        <f t="shared" si="10"/>
        <v>1.4255336282677451</v>
      </c>
      <c r="H59" s="24">
        <f t="shared" si="10"/>
        <v>3.7926253544860851</v>
      </c>
      <c r="I59" s="24">
        <f t="shared" si="10"/>
        <v>-5.2234117991947162</v>
      </c>
      <c r="J59" s="24">
        <f t="shared" si="10"/>
        <v>1.4945781843244119</v>
      </c>
      <c r="K59" s="25">
        <f t="shared" si="7"/>
        <v>106</v>
      </c>
      <c r="L59" s="26">
        <f t="shared" si="4"/>
        <v>131.82567385564084</v>
      </c>
      <c r="M59" s="24">
        <f t="shared" si="0"/>
        <v>1.7255940355808554E-2</v>
      </c>
      <c r="N59" s="24">
        <f t="shared" si="1"/>
        <v>6.3720530551541588E-2</v>
      </c>
      <c r="O59" s="24">
        <f t="shared" si="2"/>
        <v>6.3679416186031901E-2</v>
      </c>
      <c r="P59" s="24">
        <f t="shared" si="5"/>
        <v>1.0003227709500262</v>
      </c>
      <c r="Q59" s="27">
        <f t="shared" si="6"/>
        <v>2.8031004949279764E-3</v>
      </c>
    </row>
    <row r="60" spans="4:17" x14ac:dyDescent="0.25">
      <c r="D60" s="23">
        <f t="shared" si="10"/>
        <v>48000</v>
      </c>
      <c r="E60" s="24">
        <f t="shared" si="10"/>
        <v>3.8616699105427528</v>
      </c>
      <c r="F60" s="24">
        <f t="shared" si="10"/>
        <v>-5.2234117991947171</v>
      </c>
      <c r="G60" s="24">
        <f t="shared" si="10"/>
        <v>1.4255336282677451</v>
      </c>
      <c r="H60" s="24">
        <f t="shared" si="10"/>
        <v>3.7926253544860851</v>
      </c>
      <c r="I60" s="24">
        <f t="shared" si="10"/>
        <v>-5.2234117991947162</v>
      </c>
      <c r="J60" s="24">
        <f t="shared" si="10"/>
        <v>1.4945781843244119</v>
      </c>
      <c r="K60" s="25">
        <f t="shared" si="7"/>
        <v>107</v>
      </c>
      <c r="L60" s="26">
        <f t="shared" si="4"/>
        <v>138.0384264602886</v>
      </c>
      <c r="M60" s="24">
        <f t="shared" si="0"/>
        <v>1.8069187770030734E-2</v>
      </c>
      <c r="N60" s="24">
        <f t="shared" si="1"/>
        <v>6.3713667301325438E-2</v>
      </c>
      <c r="O60" s="24">
        <f t="shared" si="2"/>
        <v>6.3668586727699594E-2</v>
      </c>
      <c r="P60" s="24">
        <f t="shared" si="5"/>
        <v>1.0003539625970648</v>
      </c>
      <c r="Q60" s="27">
        <f t="shared" si="6"/>
        <v>3.0739360570011705E-3</v>
      </c>
    </row>
    <row r="61" spans="4:17" x14ac:dyDescent="0.25">
      <c r="D61" s="23">
        <f t="shared" si="10"/>
        <v>48000</v>
      </c>
      <c r="E61" s="24">
        <f t="shared" si="10"/>
        <v>3.8616699105427528</v>
      </c>
      <c r="F61" s="24">
        <f t="shared" si="10"/>
        <v>-5.2234117991947171</v>
      </c>
      <c r="G61" s="24">
        <f t="shared" si="10"/>
        <v>1.4255336282677451</v>
      </c>
      <c r="H61" s="24">
        <f t="shared" si="10"/>
        <v>3.7926253544860851</v>
      </c>
      <c r="I61" s="24">
        <f t="shared" si="10"/>
        <v>-5.2234117991947162</v>
      </c>
      <c r="J61" s="24">
        <f t="shared" si="10"/>
        <v>1.4945781843244119</v>
      </c>
      <c r="K61" s="25">
        <f t="shared" si="7"/>
        <v>108</v>
      </c>
      <c r="L61" s="26">
        <f t="shared" si="4"/>
        <v>144.54397707459285</v>
      </c>
      <c r="M61" s="24">
        <f t="shared" si="0"/>
        <v>1.8920762354091351E-2</v>
      </c>
      <c r="N61" s="24">
        <f t="shared" si="1"/>
        <v>6.3706143286958783E-2</v>
      </c>
      <c r="O61" s="24">
        <f t="shared" si="2"/>
        <v>6.3656713939926224E-2</v>
      </c>
      <c r="P61" s="24">
        <f t="shared" si="5"/>
        <v>1.0003881739430389</v>
      </c>
      <c r="Q61" s="27">
        <f t="shared" si="6"/>
        <v>3.3709818082781591E-3</v>
      </c>
    </row>
    <row r="62" spans="4:17" x14ac:dyDescent="0.25">
      <c r="D62" s="23">
        <f t="shared" si="10"/>
        <v>48000</v>
      </c>
      <c r="E62" s="24">
        <f t="shared" si="10"/>
        <v>3.8616699105427528</v>
      </c>
      <c r="F62" s="24">
        <f t="shared" si="10"/>
        <v>-5.2234117991947171</v>
      </c>
      <c r="G62" s="24">
        <f t="shared" si="10"/>
        <v>1.4255336282677451</v>
      </c>
      <c r="H62" s="24">
        <f t="shared" si="10"/>
        <v>3.7926253544860851</v>
      </c>
      <c r="I62" s="24">
        <f t="shared" si="10"/>
        <v>-5.2234117991947162</v>
      </c>
      <c r="J62" s="24">
        <f t="shared" si="10"/>
        <v>1.4945781843244119</v>
      </c>
      <c r="K62" s="25">
        <f t="shared" si="7"/>
        <v>109</v>
      </c>
      <c r="L62" s="26">
        <f t="shared" si="4"/>
        <v>151.3561248436209</v>
      </c>
      <c r="M62" s="24">
        <f t="shared" si="0"/>
        <v>1.9812470411855791E-2</v>
      </c>
      <c r="N62" s="24">
        <f t="shared" si="1"/>
        <v>6.3697895040200736E-2</v>
      </c>
      <c r="O62" s="24">
        <f t="shared" si="2"/>
        <v>6.3643697462920867E-2</v>
      </c>
      <c r="P62" s="24">
        <f t="shared" si="5"/>
        <v>1.0004256984272057</v>
      </c>
      <c r="Q62" s="27">
        <f t="shared" si="6"/>
        <v>3.6967827563198609E-3</v>
      </c>
    </row>
    <row r="63" spans="4:17" x14ac:dyDescent="0.25">
      <c r="D63" s="23">
        <f t="shared" si="10"/>
        <v>48000</v>
      </c>
      <c r="E63" s="24">
        <f t="shared" si="10"/>
        <v>3.8616699105427528</v>
      </c>
      <c r="F63" s="24">
        <f t="shared" si="10"/>
        <v>-5.2234117991947171</v>
      </c>
      <c r="G63" s="24">
        <f t="shared" si="10"/>
        <v>1.4255336282677451</v>
      </c>
      <c r="H63" s="24">
        <f t="shared" si="10"/>
        <v>3.7926253544860851</v>
      </c>
      <c r="I63" s="24">
        <f t="shared" si="10"/>
        <v>-5.2234117991947162</v>
      </c>
      <c r="J63" s="24">
        <f t="shared" si="10"/>
        <v>1.4945781843244119</v>
      </c>
      <c r="K63" s="25">
        <f t="shared" si="7"/>
        <v>110</v>
      </c>
      <c r="L63" s="26">
        <f t="shared" si="4"/>
        <v>158.48931924611153</v>
      </c>
      <c r="M63" s="24">
        <f t="shared" si="0"/>
        <v>2.0746203375667974E-2</v>
      </c>
      <c r="N63" s="24">
        <f t="shared" si="1"/>
        <v>6.3688853026352632E-2</v>
      </c>
      <c r="O63" s="24">
        <f t="shared" si="2"/>
        <v>6.3629427314776832E-2</v>
      </c>
      <c r="P63" s="24">
        <f t="shared" si="5"/>
        <v>1.0004668582260534</v>
      </c>
      <c r="Q63" s="27">
        <f t="shared" si="6"/>
        <v>4.0541327491292727E-3</v>
      </c>
    </row>
    <row r="64" spans="4:17" x14ac:dyDescent="0.25">
      <c r="D64" s="23">
        <f t="shared" si="10"/>
        <v>48000</v>
      </c>
      <c r="E64" s="24">
        <f t="shared" si="10"/>
        <v>3.8616699105427528</v>
      </c>
      <c r="F64" s="24">
        <f t="shared" si="10"/>
        <v>-5.2234117991947171</v>
      </c>
      <c r="G64" s="24">
        <f t="shared" si="10"/>
        <v>1.4255336282677451</v>
      </c>
      <c r="H64" s="24">
        <f t="shared" si="10"/>
        <v>3.7926253544860851</v>
      </c>
      <c r="I64" s="24">
        <f t="shared" si="10"/>
        <v>-5.2234117991947162</v>
      </c>
      <c r="J64" s="24">
        <f t="shared" si="10"/>
        <v>1.4945781843244119</v>
      </c>
      <c r="K64" s="25">
        <f t="shared" si="7"/>
        <v>111</v>
      </c>
      <c r="L64" s="26">
        <f t="shared" si="4"/>
        <v>165.95869074375622</v>
      </c>
      <c r="M64" s="24">
        <f t="shared" si="0"/>
        <v>2.1723941818331871E-2</v>
      </c>
      <c r="N64" s="24">
        <f t="shared" si="1"/>
        <v>6.3678941070478112E-2</v>
      </c>
      <c r="O64" s="24">
        <f t="shared" si="2"/>
        <v>6.3613782975368238E-2</v>
      </c>
      <c r="P64" s="24">
        <f t="shared" si="5"/>
        <v>1.0005120071125173</v>
      </c>
      <c r="Q64" s="27">
        <f t="shared" si="6"/>
        <v>4.4460991531393764E-3</v>
      </c>
    </row>
    <row r="65" spans="4:17" x14ac:dyDescent="0.25">
      <c r="D65" s="23">
        <f t="shared" si="10"/>
        <v>48000</v>
      </c>
      <c r="E65" s="24">
        <f t="shared" si="10"/>
        <v>3.8616699105427528</v>
      </c>
      <c r="F65" s="24">
        <f t="shared" si="10"/>
        <v>-5.2234117991947171</v>
      </c>
      <c r="G65" s="24">
        <f t="shared" si="10"/>
        <v>1.4255336282677451</v>
      </c>
      <c r="H65" s="24">
        <f t="shared" si="10"/>
        <v>3.7926253544860851</v>
      </c>
      <c r="I65" s="24">
        <f t="shared" si="10"/>
        <v>-5.2234117991947162</v>
      </c>
      <c r="J65" s="24">
        <f t="shared" si="10"/>
        <v>1.4945781843244119</v>
      </c>
      <c r="K65" s="25">
        <f t="shared" si="7"/>
        <v>112</v>
      </c>
      <c r="L65" s="26">
        <f t="shared" si="4"/>
        <v>173.78008287493768</v>
      </c>
      <c r="M65" s="24">
        <f t="shared" si="0"/>
        <v>2.2747759654172067E-2</v>
      </c>
      <c r="N65" s="24">
        <f t="shared" si="1"/>
        <v>6.3668075730582308E-2</v>
      </c>
      <c r="O65" s="24">
        <f t="shared" si="2"/>
        <v>6.3596632384329776E-2</v>
      </c>
      <c r="P65" s="24">
        <f t="shared" si="5"/>
        <v>1.0005615336086602</v>
      </c>
      <c r="Q65" s="27">
        <f t="shared" si="6"/>
        <v>4.8760500479873821E-3</v>
      </c>
    </row>
    <row r="66" spans="4:17" x14ac:dyDescent="0.25">
      <c r="D66" s="23">
        <f t="shared" si="10"/>
        <v>48000</v>
      </c>
      <c r="E66" s="24">
        <f t="shared" si="10"/>
        <v>3.8616699105427528</v>
      </c>
      <c r="F66" s="24">
        <f t="shared" si="10"/>
        <v>-5.2234117991947171</v>
      </c>
      <c r="G66" s="24">
        <f t="shared" si="10"/>
        <v>1.4255336282677451</v>
      </c>
      <c r="H66" s="24">
        <f t="shared" si="10"/>
        <v>3.7926253544860851</v>
      </c>
      <c r="I66" s="24">
        <f t="shared" si="10"/>
        <v>-5.2234117991947162</v>
      </c>
      <c r="J66" s="24">
        <f t="shared" si="10"/>
        <v>1.4945781843244119</v>
      </c>
      <c r="K66" s="25">
        <f t="shared" si="7"/>
        <v>113</v>
      </c>
      <c r="L66" s="26">
        <f t="shared" si="4"/>
        <v>181.9700858609983</v>
      </c>
      <c r="M66" s="24">
        <f t="shared" si="0"/>
        <v>2.3819828538084006E-2</v>
      </c>
      <c r="N66" s="24">
        <f t="shared" si="1"/>
        <v>6.365616561311005E-2</v>
      </c>
      <c r="O66" s="24">
        <f t="shared" si="2"/>
        <v>6.3577830845328975E-2</v>
      </c>
      <c r="P66" s="24">
        <f t="shared" si="5"/>
        <v>1.0006158644638041</v>
      </c>
      <c r="Q66" s="27">
        <f t="shared" si="6"/>
        <v>5.3476842092491624E-3</v>
      </c>
    </row>
    <row r="67" spans="4:17" x14ac:dyDescent="0.25">
      <c r="D67" s="23">
        <f t="shared" si="10"/>
        <v>48000</v>
      </c>
      <c r="E67" s="24">
        <f t="shared" si="10"/>
        <v>3.8616699105427528</v>
      </c>
      <c r="F67" s="24">
        <f t="shared" si="10"/>
        <v>-5.2234117991947171</v>
      </c>
      <c r="G67" s="24">
        <f t="shared" si="10"/>
        <v>1.4255336282677451</v>
      </c>
      <c r="H67" s="24">
        <f t="shared" si="10"/>
        <v>3.7926253544860851</v>
      </c>
      <c r="I67" s="24">
        <f t="shared" si="10"/>
        <v>-5.2234117991947162</v>
      </c>
      <c r="J67" s="24">
        <f t="shared" si="10"/>
        <v>1.4945781843244119</v>
      </c>
      <c r="K67" s="25">
        <f t="shared" si="7"/>
        <v>114</v>
      </c>
      <c r="L67" s="26">
        <f t="shared" si="4"/>
        <v>190.54607179632481</v>
      </c>
      <c r="M67" s="24">
        <f t="shared" ref="M67:M130" si="11" xml:space="preserve"> 2*PI()*L67/D67</f>
        <v>2.4942422471905302E-2</v>
      </c>
      <c r="N67" s="24">
        <f t="shared" ref="N67:N130" si="12">E67+F67*COS(M67)+G67*COS(2*M67)</f>
        <v>6.3643110625773325E-2</v>
      </c>
      <c r="O67" s="24">
        <f t="shared" ref="O67:O130" si="13">H67+I67*COS(M67) + J67*COS(2*M67)</f>
        <v>6.3557219828204392E-2</v>
      </c>
      <c r="P67" s="24">
        <f t="shared" si="5"/>
        <v>1.0006754684938308</v>
      </c>
      <c r="Q67" s="27">
        <f t="shared" si="6"/>
        <v>5.8650641812932561E-3</v>
      </c>
    </row>
    <row r="68" spans="4:17" x14ac:dyDescent="0.25">
      <c r="D68" s="23">
        <f t="shared" ref="D68:J83" si="14">D67</f>
        <v>48000</v>
      </c>
      <c r="E68" s="24">
        <f t="shared" si="14"/>
        <v>3.8616699105427528</v>
      </c>
      <c r="F68" s="24">
        <f t="shared" si="14"/>
        <v>-5.2234117991947171</v>
      </c>
      <c r="G68" s="24">
        <f t="shared" si="14"/>
        <v>1.4255336282677451</v>
      </c>
      <c r="H68" s="24">
        <f t="shared" si="14"/>
        <v>3.7926253544860851</v>
      </c>
      <c r="I68" s="24">
        <f t="shared" si="14"/>
        <v>-5.2234117991947162</v>
      </c>
      <c r="J68" s="24">
        <f t="shared" si="14"/>
        <v>1.4945781843244119</v>
      </c>
      <c r="K68" s="25">
        <f t="shared" si="7"/>
        <v>115</v>
      </c>
      <c r="L68" s="26">
        <f t="shared" ref="L68:L131" si="15">10 ^ (K68/50)</f>
        <v>199.52623149688802</v>
      </c>
      <c r="M68" s="24">
        <f t="shared" si="11"/>
        <v>2.6117922627878324E-2</v>
      </c>
      <c r="N68" s="24">
        <f t="shared" si="12"/>
        <v>6.3628801162315396E-2</v>
      </c>
      <c r="O68" s="24">
        <f t="shared" si="13"/>
        <v>6.3534625659815935E-2</v>
      </c>
      <c r="P68" s="24">
        <f t="shared" ref="P68:P131" si="16">SQRT(N68/O68)</f>
        <v>1.0007408608217139</v>
      </c>
      <c r="Q68" s="27">
        <f t="shared" ref="Q68:Q131" si="17">20*LOG(P68,10)</f>
        <v>6.432652778479037E-3</v>
      </c>
    </row>
    <row r="69" spans="4:17" x14ac:dyDescent="0.25">
      <c r="D69" s="23">
        <f t="shared" si="14"/>
        <v>48000</v>
      </c>
      <c r="E69" s="24">
        <f t="shared" si="14"/>
        <v>3.8616699105427528</v>
      </c>
      <c r="F69" s="24">
        <f t="shared" si="14"/>
        <v>-5.2234117991947171</v>
      </c>
      <c r="G69" s="24">
        <f t="shared" si="14"/>
        <v>1.4255336282677451</v>
      </c>
      <c r="H69" s="24">
        <f t="shared" si="14"/>
        <v>3.7926253544860851</v>
      </c>
      <c r="I69" s="24">
        <f t="shared" si="14"/>
        <v>-5.2234117991947162</v>
      </c>
      <c r="J69" s="24">
        <f t="shared" si="14"/>
        <v>1.4945781843244119</v>
      </c>
      <c r="K69" s="25">
        <f t="shared" ref="K69:K132" si="18">K68+1</f>
        <v>116</v>
      </c>
      <c r="L69" s="26">
        <f t="shared" si="15"/>
        <v>208.92961308540396</v>
      </c>
      <c r="M69" s="24">
        <f t="shared" si="11"/>
        <v>2.7348822399435955E-2</v>
      </c>
      <c r="N69" s="24">
        <f t="shared" si="12"/>
        <v>6.3613117213491499E-2</v>
      </c>
      <c r="O69" s="24">
        <f t="shared" si="13"/>
        <v>6.3509858093759419E-2</v>
      </c>
      <c r="P69" s="24">
        <f t="shared" si="16"/>
        <v>1.0008126075643893</v>
      </c>
      <c r="Q69" s="27">
        <f t="shared" si="17"/>
        <v>7.0553533946545472E-3</v>
      </c>
    </row>
    <row r="70" spans="4:17" x14ac:dyDescent="0.25">
      <c r="D70" s="23">
        <f t="shared" si="14"/>
        <v>48000</v>
      </c>
      <c r="E70" s="24">
        <f t="shared" si="14"/>
        <v>3.8616699105427528</v>
      </c>
      <c r="F70" s="24">
        <f t="shared" si="14"/>
        <v>-5.2234117991947171</v>
      </c>
      <c r="G70" s="24">
        <f t="shared" si="14"/>
        <v>1.4255336282677451</v>
      </c>
      <c r="H70" s="24">
        <f t="shared" si="14"/>
        <v>3.7926253544860851</v>
      </c>
      <c r="I70" s="24">
        <f t="shared" si="14"/>
        <v>-5.2234117991947162</v>
      </c>
      <c r="J70" s="24">
        <f t="shared" si="14"/>
        <v>1.4945781843244119</v>
      </c>
      <c r="K70" s="25">
        <f t="shared" si="18"/>
        <v>117</v>
      </c>
      <c r="L70" s="26">
        <f t="shared" si="15"/>
        <v>218.77616239495524</v>
      </c>
      <c r="M70" s="24">
        <f t="shared" si="11"/>
        <v>2.8637732690023288E-2</v>
      </c>
      <c r="N70" s="24">
        <f t="shared" si="12"/>
        <v>6.3595927398106378E-2</v>
      </c>
      <c r="O70" s="24">
        <f t="shared" si="13"/>
        <v>6.3482708748290317E-2</v>
      </c>
      <c r="P70" s="24">
        <f t="shared" si="16"/>
        <v>1.0008913310165677</v>
      </c>
      <c r="Q70" s="27">
        <f t="shared" si="17"/>
        <v>7.7385545461559338E-3</v>
      </c>
    </row>
    <row r="71" spans="4:17" x14ac:dyDescent="0.25">
      <c r="D71" s="23">
        <f t="shared" si="14"/>
        <v>48000</v>
      </c>
      <c r="E71" s="24">
        <f t="shared" si="14"/>
        <v>3.8616699105427528</v>
      </c>
      <c r="F71" s="24">
        <f t="shared" si="14"/>
        <v>-5.2234117991947171</v>
      </c>
      <c r="G71" s="24">
        <f t="shared" si="14"/>
        <v>1.4255336282677451</v>
      </c>
      <c r="H71" s="24">
        <f t="shared" si="14"/>
        <v>3.7926253544860851</v>
      </c>
      <c r="I71" s="24">
        <f t="shared" si="14"/>
        <v>-5.2234117991947162</v>
      </c>
      <c r="J71" s="24">
        <f t="shared" si="14"/>
        <v>1.4945781843244119</v>
      </c>
      <c r="K71" s="25">
        <f t="shared" si="18"/>
        <v>118</v>
      </c>
      <c r="L71" s="26">
        <f t="shared" si="15"/>
        <v>229.08676527677744</v>
      </c>
      <c r="M71" s="24">
        <f t="shared" si="11"/>
        <v>2.9987387451173887E-2</v>
      </c>
      <c r="N71" s="24">
        <f t="shared" si="12"/>
        <v>6.35770879075781E-2</v>
      </c>
      <c r="O71" s="24">
        <f t="shared" si="13"/>
        <v>6.3452949400987224E-2</v>
      </c>
      <c r="P71" s="24">
        <f t="shared" si="16"/>
        <v>1.0009777153887285</v>
      </c>
      <c r="Q71" s="27">
        <f t="shared" si="17"/>
        <v>8.4881791280987766E-3</v>
      </c>
    </row>
    <row r="72" spans="4:17" x14ac:dyDescent="0.25">
      <c r="D72" s="23">
        <f t="shared" si="14"/>
        <v>48000</v>
      </c>
      <c r="E72" s="24">
        <f t="shared" si="14"/>
        <v>3.8616699105427528</v>
      </c>
      <c r="F72" s="24">
        <f t="shared" si="14"/>
        <v>-5.2234117991947171</v>
      </c>
      <c r="G72" s="24">
        <f t="shared" si="14"/>
        <v>1.4255336282677451</v>
      </c>
      <c r="H72" s="24">
        <f t="shared" si="14"/>
        <v>3.7926253544860851</v>
      </c>
      <c r="I72" s="24">
        <f t="shared" si="14"/>
        <v>-5.2234117991947162</v>
      </c>
      <c r="J72" s="24">
        <f t="shared" si="14"/>
        <v>1.4945781843244119</v>
      </c>
      <c r="K72" s="25">
        <f t="shared" si="18"/>
        <v>119</v>
      </c>
      <c r="L72" s="26">
        <f t="shared" si="15"/>
        <v>239.88329190194912</v>
      </c>
      <c r="M72" s="24">
        <f t="shared" si="11"/>
        <v>3.1400649481587467E-2</v>
      </c>
      <c r="N72" s="24">
        <f t="shared" si="12"/>
        <v>6.3556441357115023E-2</v>
      </c>
      <c r="O72" s="24">
        <f t="shared" si="13"/>
        <v>6.3420330127858637E-2</v>
      </c>
      <c r="P72" s="24">
        <f t="shared" si="16"/>
        <v>1.0010725131638407</v>
      </c>
      <c r="Q72" s="27">
        <f t="shared" si="17"/>
        <v>9.3107389234837572E-3</v>
      </c>
    </row>
    <row r="73" spans="4:17" x14ac:dyDescent="0.25">
      <c r="D73" s="23">
        <f t="shared" si="14"/>
        <v>48000</v>
      </c>
      <c r="E73" s="24">
        <f t="shared" si="14"/>
        <v>3.8616699105427528</v>
      </c>
      <c r="F73" s="24">
        <f t="shared" si="14"/>
        <v>-5.2234117991947171</v>
      </c>
      <c r="G73" s="24">
        <f t="shared" si="14"/>
        <v>1.4255336282677451</v>
      </c>
      <c r="H73" s="24">
        <f t="shared" si="14"/>
        <v>3.7926253544860851</v>
      </c>
      <c r="I73" s="24">
        <f t="shared" si="14"/>
        <v>-5.2234117991947162</v>
      </c>
      <c r="J73" s="24">
        <f t="shared" si="14"/>
        <v>1.4945781843244119</v>
      </c>
      <c r="K73" s="25">
        <f t="shared" si="18"/>
        <v>120</v>
      </c>
      <c r="L73" s="26">
        <f t="shared" si="15"/>
        <v>251.18864315095806</v>
      </c>
      <c r="M73" s="24">
        <f t="shared" si="11"/>
        <v>3.2880516499509911E-2</v>
      </c>
      <c r="N73" s="24">
        <f t="shared" si="12"/>
        <v>6.3533815536188865E-2</v>
      </c>
      <c r="O73" s="24">
        <f t="shared" si="13"/>
        <v>6.3384577273684739E-2</v>
      </c>
      <c r="P73" s="24">
        <f t="shared" si="16"/>
        <v>1.0011765521459379</v>
      </c>
      <c r="Q73" s="27">
        <f t="shared" si="17"/>
        <v>1.0213394974644371E-2</v>
      </c>
    </row>
    <row r="74" spans="4:17" x14ac:dyDescent="0.25">
      <c r="D74" s="23">
        <f t="shared" si="14"/>
        <v>48000</v>
      </c>
      <c r="E74" s="24">
        <f t="shared" si="14"/>
        <v>3.8616699105427528</v>
      </c>
      <c r="F74" s="24">
        <f t="shared" si="14"/>
        <v>-5.2234117991947171</v>
      </c>
      <c r="G74" s="24">
        <f t="shared" si="14"/>
        <v>1.4255336282677451</v>
      </c>
      <c r="H74" s="24">
        <f t="shared" si="14"/>
        <v>3.7926253544860851</v>
      </c>
      <c r="I74" s="24">
        <f t="shared" si="14"/>
        <v>-5.2234117991947162</v>
      </c>
      <c r="J74" s="24">
        <f t="shared" si="14"/>
        <v>1.4945781843244119</v>
      </c>
      <c r="K74" s="25">
        <f t="shared" si="18"/>
        <v>121</v>
      </c>
      <c r="L74" s="26">
        <f t="shared" si="15"/>
        <v>263.02679918953817</v>
      </c>
      <c r="M74" s="24">
        <f t="shared" si="11"/>
        <v>3.4430127501295454E-2</v>
      </c>
      <c r="N74" s="24">
        <f t="shared" si="12"/>
        <v>6.3509022050634911E-2</v>
      </c>
      <c r="O74" s="24">
        <f t="shared" si="13"/>
        <v>6.334539123948546E-2</v>
      </c>
      <c r="P74" s="24">
        <f t="shared" si="16"/>
        <v>1.0012907432835563</v>
      </c>
      <c r="Q74" s="27">
        <f t="shared" si="17"/>
        <v>1.1204024506858978E-2</v>
      </c>
    </row>
    <row r="75" spans="4:17" x14ac:dyDescent="0.25">
      <c r="D75" s="23">
        <f t="shared" si="14"/>
        <v>48000</v>
      </c>
      <c r="E75" s="24">
        <f t="shared" si="14"/>
        <v>3.8616699105427528</v>
      </c>
      <c r="F75" s="24">
        <f t="shared" si="14"/>
        <v>-5.2234117991947171</v>
      </c>
      <c r="G75" s="24">
        <f t="shared" si="14"/>
        <v>1.4255336282677451</v>
      </c>
      <c r="H75" s="24">
        <f t="shared" si="14"/>
        <v>3.7926253544860851</v>
      </c>
      <c r="I75" s="24">
        <f t="shared" si="14"/>
        <v>-5.2234117991947162</v>
      </c>
      <c r="J75" s="24">
        <f t="shared" si="14"/>
        <v>1.4945781843244119</v>
      </c>
      <c r="K75" s="25">
        <f t="shared" si="18"/>
        <v>122</v>
      </c>
      <c r="L75" s="26">
        <f t="shared" si="15"/>
        <v>275.42287033381683</v>
      </c>
      <c r="M75" s="24">
        <f t="shared" si="11"/>
        <v>3.6052769419638885E-2</v>
      </c>
      <c r="N75" s="24">
        <f t="shared" si="12"/>
        <v>6.348185484839064E-2</v>
      </c>
      <c r="O75" s="24">
        <f t="shared" si="13"/>
        <v>6.3302444072092401E-2</v>
      </c>
      <c r="P75" s="24">
        <f t="shared" si="16"/>
        <v>1.0014160893624267</v>
      </c>
      <c r="Q75" s="27">
        <f t="shared" si="17"/>
        <v>1.2291295186028246E-2</v>
      </c>
    </row>
    <row r="76" spans="4:17" x14ac:dyDescent="0.25">
      <c r="D76" s="23">
        <f t="shared" si="14"/>
        <v>48000</v>
      </c>
      <c r="E76" s="24">
        <f t="shared" si="14"/>
        <v>3.8616699105427528</v>
      </c>
      <c r="F76" s="24">
        <f t="shared" si="14"/>
        <v>-5.2234117991947171</v>
      </c>
      <c r="G76" s="24">
        <f t="shared" si="14"/>
        <v>1.4255336282677451</v>
      </c>
      <c r="H76" s="24">
        <f t="shared" si="14"/>
        <v>3.7926253544860851</v>
      </c>
      <c r="I76" s="24">
        <f t="shared" si="14"/>
        <v>-5.2234117991947162</v>
      </c>
      <c r="J76" s="24">
        <f t="shared" si="14"/>
        <v>1.4945781843244119</v>
      </c>
      <c r="K76" s="25">
        <f t="shared" si="18"/>
        <v>123</v>
      </c>
      <c r="L76" s="26">
        <f t="shared" si="15"/>
        <v>288.40315031266073</v>
      </c>
      <c r="M76" s="24">
        <f t="shared" si="11"/>
        <v>3.7751884095600319E-2</v>
      </c>
      <c r="N76" s="24">
        <f t="shared" si="12"/>
        <v>6.3452088620602476E-2</v>
      </c>
      <c r="O76" s="24">
        <f t="shared" si="13"/>
        <v>6.3255376839878252E-2</v>
      </c>
      <c r="P76" s="24">
        <f t="shared" si="16"/>
        <v>1.0015536946750034</v>
      </c>
      <c r="Q76" s="27">
        <f t="shared" si="17"/>
        <v>1.348474759859988E-2</v>
      </c>
    </row>
    <row r="77" spans="4:17" x14ac:dyDescent="0.25">
      <c r="D77" s="23">
        <f t="shared" si="14"/>
        <v>48000</v>
      </c>
      <c r="E77" s="24">
        <f t="shared" si="14"/>
        <v>3.8616699105427528</v>
      </c>
      <c r="F77" s="24">
        <f t="shared" si="14"/>
        <v>-5.2234117991947171</v>
      </c>
      <c r="G77" s="24">
        <f t="shared" si="14"/>
        <v>1.4255336282677451</v>
      </c>
      <c r="H77" s="24">
        <f t="shared" si="14"/>
        <v>3.7926253544860851</v>
      </c>
      <c r="I77" s="24">
        <f t="shared" si="14"/>
        <v>-5.2234117991947162</v>
      </c>
      <c r="J77" s="24">
        <f t="shared" si="14"/>
        <v>1.4945781843244119</v>
      </c>
      <c r="K77" s="25">
        <f t="shared" si="18"/>
        <v>124</v>
      </c>
      <c r="L77" s="26">
        <f t="shared" si="15"/>
        <v>301.99517204020168</v>
      </c>
      <c r="M77" s="24">
        <f t="shared" si="11"/>
        <v>3.9531075579211802E-2</v>
      </c>
      <c r="N77" s="24">
        <f t="shared" si="12"/>
        <v>6.3419477069626362E-2</v>
      </c>
      <c r="O77" s="24">
        <f t="shared" si="13"/>
        <v>6.3203796777780985E-2</v>
      </c>
      <c r="P77" s="24">
        <f t="shared" si="16"/>
        <v>1.0017047757898581</v>
      </c>
      <c r="Q77" s="27">
        <f t="shared" si="17"/>
        <v>1.4794886965894368E-2</v>
      </c>
    </row>
    <row r="78" spans="4:17" x14ac:dyDescent="0.25">
      <c r="D78" s="23">
        <f t="shared" si="14"/>
        <v>48000</v>
      </c>
      <c r="E78" s="24">
        <f t="shared" si="14"/>
        <v>3.8616699105427528</v>
      </c>
      <c r="F78" s="24">
        <f t="shared" si="14"/>
        <v>-5.2234117991947171</v>
      </c>
      <c r="G78" s="24">
        <f t="shared" si="14"/>
        <v>1.4255336282677451</v>
      </c>
      <c r="H78" s="24">
        <f t="shared" si="14"/>
        <v>3.7926253544860851</v>
      </c>
      <c r="I78" s="24">
        <f t="shared" si="14"/>
        <v>-5.2234117991947162</v>
      </c>
      <c r="J78" s="24">
        <f t="shared" si="14"/>
        <v>1.4945781843244119</v>
      </c>
      <c r="K78" s="25">
        <f t="shared" si="18"/>
        <v>125</v>
      </c>
      <c r="L78" s="26">
        <f t="shared" si="15"/>
        <v>316.22776601683825</v>
      </c>
      <c r="M78" s="24">
        <f t="shared" si="11"/>
        <v>4.139411777415046E-2</v>
      </c>
      <c r="N78" s="24">
        <f t="shared" si="12"/>
        <v>6.3383751035357649E-2</v>
      </c>
      <c r="O78" s="24">
        <f t="shared" si="13"/>
        <v>6.3147274183913638E-2</v>
      </c>
      <c r="P78" s="24">
        <f t="shared" si="16"/>
        <v>1.0018706735618432</v>
      </c>
      <c r="Q78" s="27">
        <f t="shared" si="17"/>
        <v>1.6233285247749335E-2</v>
      </c>
    </row>
    <row r="79" spans="4:17" x14ac:dyDescent="0.25">
      <c r="D79" s="23">
        <f t="shared" si="14"/>
        <v>48000</v>
      </c>
      <c r="E79" s="24">
        <f t="shared" si="14"/>
        <v>3.8616699105427528</v>
      </c>
      <c r="F79" s="24">
        <f t="shared" si="14"/>
        <v>-5.2234117991947171</v>
      </c>
      <c r="G79" s="24">
        <f t="shared" si="14"/>
        <v>1.4255336282677451</v>
      </c>
      <c r="H79" s="24">
        <f t="shared" si="14"/>
        <v>3.7926253544860851</v>
      </c>
      <c r="I79" s="24">
        <f t="shared" si="14"/>
        <v>-5.2234117991947162</v>
      </c>
      <c r="J79" s="24">
        <f t="shared" si="14"/>
        <v>1.4945781843244119</v>
      </c>
      <c r="K79" s="25">
        <f t="shared" si="18"/>
        <v>126</v>
      </c>
      <c r="L79" s="26">
        <f t="shared" si="15"/>
        <v>331.13112148259137</v>
      </c>
      <c r="M79" s="24">
        <f t="shared" si="11"/>
        <v>4.3344962442694104E-2</v>
      </c>
      <c r="N79" s="24">
        <f t="shared" si="12"/>
        <v>6.3344616471355808E-2</v>
      </c>
      <c r="O79" s="24">
        <f t="shared" si="13"/>
        <v>6.3085339049250511E-2</v>
      </c>
      <c r="P79" s="24">
        <f t="shared" si="16"/>
        <v>1.002052866544918</v>
      </c>
      <c r="Q79" s="27">
        <f t="shared" si="17"/>
        <v>1.7812694957256799E-2</v>
      </c>
    </row>
    <row r="80" spans="4:17" x14ac:dyDescent="0.25">
      <c r="D80" s="23">
        <f t="shared" si="14"/>
        <v>48000</v>
      </c>
      <c r="E80" s="24">
        <f t="shared" si="14"/>
        <v>3.8616699105427528</v>
      </c>
      <c r="F80" s="24">
        <f t="shared" si="14"/>
        <v>-5.2234117991947171</v>
      </c>
      <c r="G80" s="24">
        <f t="shared" si="14"/>
        <v>1.4255336282677451</v>
      </c>
      <c r="H80" s="24">
        <f t="shared" si="14"/>
        <v>3.7926253544860851</v>
      </c>
      <c r="I80" s="24">
        <f t="shared" si="14"/>
        <v>-5.2234117991947162</v>
      </c>
      <c r="J80" s="24">
        <f t="shared" si="14"/>
        <v>1.4945781843244119</v>
      </c>
      <c r="K80" s="25">
        <f t="shared" si="18"/>
        <v>127</v>
      </c>
      <c r="L80" s="26">
        <f t="shared" si="15"/>
        <v>346.73685045253183</v>
      </c>
      <c r="M80" s="24">
        <f t="shared" si="11"/>
        <v>4.538774758793903E-2</v>
      </c>
      <c r="N80" s="24">
        <f t="shared" si="12"/>
        <v>6.3301752262434396E-2</v>
      </c>
      <c r="O80" s="24">
        <f t="shared" si="13"/>
        <v>6.3017477401181798E-2</v>
      </c>
      <c r="P80" s="24">
        <f t="shared" si="16"/>
        <v>1.0022529859941829</v>
      </c>
      <c r="Q80" s="27">
        <f t="shared" si="17"/>
        <v>1.9547176203539001E-2</v>
      </c>
    </row>
    <row r="81" spans="4:17" x14ac:dyDescent="0.25">
      <c r="D81" s="23">
        <f t="shared" si="14"/>
        <v>48000</v>
      </c>
      <c r="E81" s="24">
        <f t="shared" si="14"/>
        <v>3.8616699105427528</v>
      </c>
      <c r="F81" s="24">
        <f t="shared" si="14"/>
        <v>-5.2234117991947171</v>
      </c>
      <c r="G81" s="24">
        <f t="shared" si="14"/>
        <v>1.4255336282677451</v>
      </c>
      <c r="H81" s="24">
        <f t="shared" si="14"/>
        <v>3.7926253544860851</v>
      </c>
      <c r="I81" s="24">
        <f t="shared" si="14"/>
        <v>-5.2234117991947162</v>
      </c>
      <c r="J81" s="24">
        <f t="shared" si="14"/>
        <v>1.4945781843244119</v>
      </c>
      <c r="K81" s="25">
        <f t="shared" si="18"/>
        <v>128</v>
      </c>
      <c r="L81" s="26">
        <f t="shared" si="15"/>
        <v>363.07805477010152</v>
      </c>
      <c r="M81" s="24">
        <f t="shared" si="11"/>
        <v>4.7526806231059308E-2</v>
      </c>
      <c r="N81" s="24">
        <f t="shared" si="12"/>
        <v>6.3254807875843699E-2</v>
      </c>
      <c r="O81" s="24">
        <f t="shared" si="13"/>
        <v>6.29431273412282E-2</v>
      </c>
      <c r="P81" s="24">
        <f t="shared" si="16"/>
        <v>1.0024728326724914</v>
      </c>
      <c r="Q81" s="27">
        <f t="shared" si="17"/>
        <v>2.1452238706308777E-2</v>
      </c>
    </row>
    <row r="82" spans="4:17" x14ac:dyDescent="0.25">
      <c r="D82" s="23">
        <f t="shared" si="14"/>
        <v>48000</v>
      </c>
      <c r="E82" s="24">
        <f t="shared" si="14"/>
        <v>3.8616699105427528</v>
      </c>
      <c r="F82" s="24">
        <f t="shared" si="14"/>
        <v>-5.2234117991947171</v>
      </c>
      <c r="G82" s="24">
        <f t="shared" si="14"/>
        <v>1.4255336282677451</v>
      </c>
      <c r="H82" s="24">
        <f t="shared" si="14"/>
        <v>3.7926253544860851</v>
      </c>
      <c r="I82" s="24">
        <f t="shared" si="14"/>
        <v>-5.2234117991947162</v>
      </c>
      <c r="J82" s="24">
        <f t="shared" si="14"/>
        <v>1.4945781843244119</v>
      </c>
      <c r="K82" s="25">
        <f t="shared" si="18"/>
        <v>129</v>
      </c>
      <c r="L82" s="26">
        <f t="shared" si="15"/>
        <v>380.18939632056163</v>
      </c>
      <c r="M82" s="24">
        <f t="shared" si="11"/>
        <v>4.9766675602225613E-2</v>
      </c>
      <c r="N82" s="24">
        <f t="shared" si="12"/>
        <v>6.3203400838882429E-2</v>
      </c>
      <c r="O82" s="24">
        <f t="shared" si="13"/>
        <v>6.2861674756852226E-2</v>
      </c>
      <c r="P82" s="24">
        <f t="shared" si="16"/>
        <v>1.0027143957112659</v>
      </c>
      <c r="Q82" s="27">
        <f t="shared" si="17"/>
        <v>2.3545000794437287E-2</v>
      </c>
    </row>
    <row r="83" spans="4:17" x14ac:dyDescent="0.25">
      <c r="D83" s="23">
        <f t="shared" si="14"/>
        <v>48000</v>
      </c>
      <c r="E83" s="24">
        <f t="shared" si="14"/>
        <v>3.8616699105427528</v>
      </c>
      <c r="F83" s="24">
        <f t="shared" si="14"/>
        <v>-5.2234117991947171</v>
      </c>
      <c r="G83" s="24">
        <f t="shared" si="14"/>
        <v>1.4255336282677451</v>
      </c>
      <c r="H83" s="24">
        <f t="shared" si="14"/>
        <v>3.7926253544860851</v>
      </c>
      <c r="I83" s="24">
        <f t="shared" si="14"/>
        <v>-5.2234117991947162</v>
      </c>
      <c r="J83" s="24">
        <f t="shared" si="14"/>
        <v>1.4945781843244119</v>
      </c>
      <c r="K83" s="25">
        <f t="shared" si="18"/>
        <v>130</v>
      </c>
      <c r="L83" s="26">
        <f t="shared" si="15"/>
        <v>398.10717055349761</v>
      </c>
      <c r="M83" s="24">
        <f t="shared" si="11"/>
        <v>5.2112106764678617E-2</v>
      </c>
      <c r="N83" s="24">
        <f t="shared" si="12"/>
        <v>6.3147114036915086E-2</v>
      </c>
      <c r="O83" s="24">
        <f t="shared" si="13"/>
        <v>6.27724486873249E-2</v>
      </c>
      <c r="P83" s="24">
        <f t="shared" si="16"/>
        <v>1.0029798738154059</v>
      </c>
      <c r="Q83" s="27">
        <f t="shared" si="17"/>
        <v>2.5844367714295356E-2</v>
      </c>
    </row>
    <row r="84" spans="4:17" x14ac:dyDescent="0.25">
      <c r="D84" s="23">
        <f t="shared" ref="D84:J99" si="19">D83</f>
        <v>48000</v>
      </c>
      <c r="E84" s="24">
        <f t="shared" si="19"/>
        <v>3.8616699105427528</v>
      </c>
      <c r="F84" s="24">
        <f t="shared" si="19"/>
        <v>-5.2234117991947171</v>
      </c>
      <c r="G84" s="24">
        <f t="shared" si="19"/>
        <v>1.4255336282677451</v>
      </c>
      <c r="H84" s="24">
        <f t="shared" si="19"/>
        <v>3.7926253544860851</v>
      </c>
      <c r="I84" s="24">
        <f t="shared" si="19"/>
        <v>-5.2234117991947162</v>
      </c>
      <c r="J84" s="24">
        <f t="shared" si="19"/>
        <v>1.4945781843244119</v>
      </c>
      <c r="K84" s="25">
        <f t="shared" si="18"/>
        <v>131</v>
      </c>
      <c r="L84" s="26">
        <f t="shared" si="15"/>
        <v>416.86938347033572</v>
      </c>
      <c r="M84" s="24">
        <f t="shared" si="11"/>
        <v>5.4568074692371377E-2</v>
      </c>
      <c r="N84" s="24">
        <f t="shared" si="12"/>
        <v>6.3085492827305467E-2</v>
      </c>
      <c r="O84" s="24">
        <f t="shared" si="13"/>
        <v>6.2674716323913193E-2</v>
      </c>
      <c r="P84" s="24">
        <f t="shared" si="16"/>
        <v>1.0032716991501685</v>
      </c>
      <c r="Q84" s="27">
        <f t="shared" si="17"/>
        <v>2.8371231945453726E-2</v>
      </c>
    </row>
    <row r="85" spans="4:17" x14ac:dyDescent="0.25">
      <c r="D85" s="23">
        <f t="shared" si="19"/>
        <v>48000</v>
      </c>
      <c r="E85" s="24">
        <f t="shared" si="19"/>
        <v>3.8616699105427528</v>
      </c>
      <c r="F85" s="24">
        <f t="shared" si="19"/>
        <v>-5.2234117991947171</v>
      </c>
      <c r="G85" s="24">
        <f t="shared" si="19"/>
        <v>1.4255336282677451</v>
      </c>
      <c r="H85" s="24">
        <f t="shared" si="19"/>
        <v>3.7926253544860851</v>
      </c>
      <c r="I85" s="24">
        <f t="shared" si="19"/>
        <v>-5.2234117991947162</v>
      </c>
      <c r="J85" s="24">
        <f t="shared" si="19"/>
        <v>1.4945781843244119</v>
      </c>
      <c r="K85" s="25">
        <f t="shared" si="18"/>
        <v>132</v>
      </c>
      <c r="L85" s="26">
        <f t="shared" si="15"/>
        <v>436.51583224016622</v>
      </c>
      <c r="M85" s="24">
        <f t="shared" si="11"/>
        <v>5.7139788822555868E-2</v>
      </c>
      <c r="N85" s="24">
        <f t="shared" si="12"/>
        <v>6.3018041966955041E-2</v>
      </c>
      <c r="O85" s="24">
        <f t="shared" si="13"/>
        <v>6.256767762553328E-2</v>
      </c>
      <c r="P85" s="24">
        <f t="shared" si="16"/>
        <v>1.0035925643048242</v>
      </c>
      <c r="Q85" s="27">
        <f t="shared" si="17"/>
        <v>3.114869865961075E-2</v>
      </c>
    </row>
    <row r="86" spans="4:17" x14ac:dyDescent="0.25">
      <c r="D86" s="23">
        <f t="shared" si="19"/>
        <v>48000</v>
      </c>
      <c r="E86" s="24">
        <f t="shared" si="19"/>
        <v>3.8616699105427528</v>
      </c>
      <c r="F86" s="24">
        <f t="shared" si="19"/>
        <v>-5.2234117991947171</v>
      </c>
      <c r="G86" s="24">
        <f t="shared" si="19"/>
        <v>1.4255336282677451</v>
      </c>
      <c r="H86" s="24">
        <f t="shared" si="19"/>
        <v>3.7926253544860851</v>
      </c>
      <c r="I86" s="24">
        <f t="shared" si="19"/>
        <v>-5.2234117991947162</v>
      </c>
      <c r="J86" s="24">
        <f t="shared" si="19"/>
        <v>1.4945781843244119</v>
      </c>
      <c r="K86" s="25">
        <f t="shared" si="18"/>
        <v>133</v>
      </c>
      <c r="L86" s="26">
        <f t="shared" si="15"/>
        <v>457.0881896148756</v>
      </c>
      <c r="M86" s="24">
        <f t="shared" si="11"/>
        <v>5.9832704105697986E-2</v>
      </c>
      <c r="N86" s="24">
        <f t="shared" si="12"/>
        <v>6.2944222354022417E-2</v>
      </c>
      <c r="O86" s="24">
        <f t="shared" si="13"/>
        <v>6.2450459532493729E-2</v>
      </c>
      <c r="P86" s="24">
        <f t="shared" si="16"/>
        <v>1.0039454527959757</v>
      </c>
      <c r="Q86" s="27">
        <f t="shared" si="17"/>
        <v>3.4202339979620799E-2</v>
      </c>
    </row>
    <row r="87" spans="4:17" x14ac:dyDescent="0.25">
      <c r="D87" s="23">
        <f t="shared" si="19"/>
        <v>48000</v>
      </c>
      <c r="E87" s="24">
        <f t="shared" si="19"/>
        <v>3.8616699105427528</v>
      </c>
      <c r="F87" s="24">
        <f t="shared" si="19"/>
        <v>-5.2234117991947171</v>
      </c>
      <c r="G87" s="24">
        <f t="shared" si="19"/>
        <v>1.4255336282677451</v>
      </c>
      <c r="H87" s="24">
        <f t="shared" si="19"/>
        <v>3.7926253544860851</v>
      </c>
      <c r="I87" s="24">
        <f t="shared" si="19"/>
        <v>-5.2234117991947162</v>
      </c>
      <c r="J87" s="24">
        <f t="shared" si="19"/>
        <v>1.4945781843244119</v>
      </c>
      <c r="K87" s="25">
        <f t="shared" si="18"/>
        <v>134</v>
      </c>
      <c r="L87" s="26">
        <f t="shared" si="15"/>
        <v>478.63009232263886</v>
      </c>
      <c r="M87" s="24">
        <f t="shared" si="11"/>
        <v>6.2652532576158618E-2</v>
      </c>
      <c r="N87" s="24">
        <f t="shared" si="12"/>
        <v>6.2863447588173749E-2</v>
      </c>
      <c r="O87" s="24">
        <f t="shared" si="13"/>
        <v>6.2322109763235378E-2</v>
      </c>
      <c r="P87" s="24">
        <f t="shared" si="16"/>
        <v>1.0043336736548183</v>
      </c>
      <c r="Q87" s="27">
        <f t="shared" si="17"/>
        <v>3.7560482314211663E-2</v>
      </c>
    </row>
    <row r="88" spans="4:17" x14ac:dyDescent="0.25">
      <c r="D88" s="23">
        <f t="shared" si="19"/>
        <v>48000</v>
      </c>
      <c r="E88" s="24">
        <f t="shared" si="19"/>
        <v>3.8616699105427528</v>
      </c>
      <c r="F88" s="24">
        <f t="shared" si="19"/>
        <v>-5.2234117991947171</v>
      </c>
      <c r="G88" s="24">
        <f t="shared" si="19"/>
        <v>1.4255336282677451</v>
      </c>
      <c r="H88" s="24">
        <f t="shared" si="19"/>
        <v>3.7926253544860851</v>
      </c>
      <c r="I88" s="24">
        <f t="shared" si="19"/>
        <v>-5.2234117991947162</v>
      </c>
      <c r="J88" s="24">
        <f t="shared" si="19"/>
        <v>1.4945781843244119</v>
      </c>
      <c r="K88" s="25">
        <f t="shared" si="18"/>
        <v>135</v>
      </c>
      <c r="L88" s="26">
        <f t="shared" si="15"/>
        <v>501.18723362727269</v>
      </c>
      <c r="M88" s="24">
        <f t="shared" si="11"/>
        <v>6.5605255468184631E-2</v>
      </c>
      <c r="N88" s="24">
        <f t="shared" si="12"/>
        <v>6.2775080358609792E-2</v>
      </c>
      <c r="O88" s="24">
        <f t="shared" si="13"/>
        <v>6.2181590182272206E-2</v>
      </c>
      <c r="P88" s="24">
        <f t="shared" si="16"/>
        <v>1.0047609007404257</v>
      </c>
      <c r="Q88" s="27">
        <f t="shared" si="17"/>
        <v>4.1254531782269163E-2</v>
      </c>
    </row>
    <row r="89" spans="4:17" x14ac:dyDescent="0.25">
      <c r="D89" s="23">
        <f t="shared" si="19"/>
        <v>48000</v>
      </c>
      <c r="E89" s="24">
        <f t="shared" si="19"/>
        <v>3.8616699105427528</v>
      </c>
      <c r="F89" s="24">
        <f t="shared" si="19"/>
        <v>-5.2234117991947171</v>
      </c>
      <c r="G89" s="24">
        <f t="shared" si="19"/>
        <v>1.4255336282677451</v>
      </c>
      <c r="H89" s="24">
        <f t="shared" si="19"/>
        <v>3.7926253544860851</v>
      </c>
      <c r="I89" s="24">
        <f t="shared" si="19"/>
        <v>-5.2234117991947162</v>
      </c>
      <c r="J89" s="24">
        <f t="shared" si="19"/>
        <v>1.4945781843244119</v>
      </c>
      <c r="K89" s="25">
        <f t="shared" si="18"/>
        <v>136</v>
      </c>
      <c r="L89" s="26">
        <f t="shared" si="15"/>
        <v>524.80746024977293</v>
      </c>
      <c r="M89" s="24">
        <f t="shared" si="11"/>
        <v>6.8697135902908504E-2</v>
      </c>
      <c r="N89" s="24">
        <f t="shared" si="12"/>
        <v>6.2678428675420284E-2</v>
      </c>
      <c r="O89" s="24">
        <f t="shared" si="13"/>
        <v>6.2027769732155846E-2</v>
      </c>
      <c r="P89" s="24">
        <f t="shared" si="16"/>
        <v>1.0052312175388549</v>
      </c>
      <c r="Q89" s="27">
        <f t="shared" si="17"/>
        <v>4.5319343622562819E-2</v>
      </c>
    </row>
    <row r="90" spans="4:17" x14ac:dyDescent="0.25">
      <c r="D90" s="23">
        <f t="shared" si="19"/>
        <v>48000</v>
      </c>
      <c r="E90" s="24">
        <f t="shared" si="19"/>
        <v>3.8616699105427528</v>
      </c>
      <c r="F90" s="24">
        <f t="shared" si="19"/>
        <v>-5.2234117991947171</v>
      </c>
      <c r="G90" s="24">
        <f t="shared" si="19"/>
        <v>1.4255336282677451</v>
      </c>
      <c r="H90" s="24">
        <f t="shared" si="19"/>
        <v>3.7926253544860851</v>
      </c>
      <c r="I90" s="24">
        <f t="shared" si="19"/>
        <v>-5.2234117991947162</v>
      </c>
      <c r="J90" s="24">
        <f t="shared" si="19"/>
        <v>1.4945781843244119</v>
      </c>
      <c r="K90" s="25">
        <f t="shared" si="18"/>
        <v>137</v>
      </c>
      <c r="L90" s="26">
        <f t="shared" si="15"/>
        <v>549.54087385762534</v>
      </c>
      <c r="M90" s="24">
        <f t="shared" si="11"/>
        <v>7.1934732173267957E-2</v>
      </c>
      <c r="N90" s="24">
        <f t="shared" si="12"/>
        <v>6.2572741967702239E-2</v>
      </c>
      <c r="O90" s="24">
        <f t="shared" si="13"/>
        <v>6.1859416928383038E-2</v>
      </c>
      <c r="P90" s="24">
        <f t="shared" si="16"/>
        <v>1.0057491683501438</v>
      </c>
      <c r="Q90" s="27">
        <f t="shared" si="17"/>
        <v>4.9793642542484487E-2</v>
      </c>
    </row>
    <row r="91" spans="4:17" x14ac:dyDescent="0.25">
      <c r="D91" s="23">
        <f t="shared" si="19"/>
        <v>48000</v>
      </c>
      <c r="E91" s="24">
        <f t="shared" si="19"/>
        <v>3.8616699105427528</v>
      </c>
      <c r="F91" s="24">
        <f t="shared" si="19"/>
        <v>-5.2234117991947171</v>
      </c>
      <c r="G91" s="24">
        <f t="shared" si="19"/>
        <v>1.4255336282677451</v>
      </c>
      <c r="H91" s="24">
        <f t="shared" si="19"/>
        <v>3.7926253544860851</v>
      </c>
      <c r="I91" s="24">
        <f t="shared" si="19"/>
        <v>-5.2234117991947162</v>
      </c>
      <c r="J91" s="24">
        <f t="shared" si="19"/>
        <v>1.4945781843244119</v>
      </c>
      <c r="K91" s="25">
        <f t="shared" si="18"/>
        <v>138</v>
      </c>
      <c r="L91" s="26">
        <f t="shared" si="15"/>
        <v>575.43993733715706</v>
      </c>
      <c r="M91" s="24">
        <f t="shared" si="11"/>
        <v>7.5324911655024307E-2</v>
      </c>
      <c r="N91" s="24">
        <f t="shared" si="12"/>
        <v>6.2457207081962007E-2</v>
      </c>
      <c r="O91" s="24">
        <f t="shared" si="13"/>
        <v>6.1675191924374761E-2</v>
      </c>
      <c r="P91" s="24">
        <f t="shared" si="16"/>
        <v>1.006319816937626</v>
      </c>
      <c r="Q91" s="27">
        <f t="shared" si="17"/>
        <v>5.472050222982771E-2</v>
      </c>
    </row>
    <row r="92" spans="4:17" x14ac:dyDescent="0.25">
      <c r="D92" s="23">
        <f t="shared" si="19"/>
        <v>48000</v>
      </c>
      <c r="E92" s="24">
        <f t="shared" si="19"/>
        <v>3.8616699105427528</v>
      </c>
      <c r="F92" s="24">
        <f t="shared" si="19"/>
        <v>-5.2234117991947171</v>
      </c>
      <c r="G92" s="24">
        <f t="shared" si="19"/>
        <v>1.4255336282677451</v>
      </c>
      <c r="H92" s="24">
        <f t="shared" si="19"/>
        <v>3.7926253544860851</v>
      </c>
      <c r="I92" s="24">
        <f t="shared" si="19"/>
        <v>-5.2234117991947162</v>
      </c>
      <c r="J92" s="24">
        <f t="shared" si="19"/>
        <v>1.4945781843244119</v>
      </c>
      <c r="K92" s="25">
        <f t="shared" si="18"/>
        <v>139</v>
      </c>
      <c r="L92" s="26">
        <f t="shared" si="15"/>
        <v>602.55958607435775</v>
      </c>
      <c r="M92" s="24">
        <f t="shared" si="11"/>
        <v>7.8874865373387865E-2</v>
      </c>
      <c r="N92" s="24">
        <f t="shared" si="12"/>
        <v>6.2330944226766327E-2</v>
      </c>
      <c r="O92" s="24">
        <f t="shared" si="13"/>
        <v>6.1473638164134314E-2</v>
      </c>
      <c r="P92" s="24">
        <f t="shared" si="16"/>
        <v>1.0069488139236189</v>
      </c>
      <c r="Q92" s="27">
        <f t="shared" si="17"/>
        <v>6.0147893783068812E-2</v>
      </c>
    </row>
    <row r="93" spans="4:17" x14ac:dyDescent="0.25">
      <c r="D93" s="23">
        <f t="shared" si="19"/>
        <v>48000</v>
      </c>
      <c r="E93" s="24">
        <f t="shared" si="19"/>
        <v>3.8616699105427528</v>
      </c>
      <c r="F93" s="24">
        <f t="shared" si="19"/>
        <v>-5.2234117991947171</v>
      </c>
      <c r="G93" s="24">
        <f t="shared" si="19"/>
        <v>1.4255336282677451</v>
      </c>
      <c r="H93" s="24">
        <f t="shared" si="19"/>
        <v>3.7926253544860851</v>
      </c>
      <c r="I93" s="24">
        <f t="shared" si="19"/>
        <v>-5.2234117991947162</v>
      </c>
      <c r="J93" s="24">
        <f t="shared" si="19"/>
        <v>1.4945781843244119</v>
      </c>
      <c r="K93" s="25">
        <f t="shared" si="18"/>
        <v>140</v>
      </c>
      <c r="L93" s="26">
        <f t="shared" si="15"/>
        <v>630.95734448019323</v>
      </c>
      <c r="M93" s="24">
        <f t="shared" si="11"/>
        <v>8.2592123256145816E-2</v>
      </c>
      <c r="N93" s="24">
        <f t="shared" si="12"/>
        <v>6.2193002925241325E-2</v>
      </c>
      <c r="O93" s="24">
        <f t="shared" si="13"/>
        <v>6.1253173653803339E-2</v>
      </c>
      <c r="P93" s="24">
        <f t="shared" si="16"/>
        <v>1.007642474471055</v>
      </c>
      <c r="Q93" s="27">
        <f t="shared" si="17"/>
        <v>6.6129314663937955E-2</v>
      </c>
    </row>
    <row r="94" spans="4:17" x14ac:dyDescent="0.25">
      <c r="D94" s="23">
        <f t="shared" si="19"/>
        <v>48000</v>
      </c>
      <c r="E94" s="24">
        <f t="shared" si="19"/>
        <v>3.8616699105427528</v>
      </c>
      <c r="F94" s="24">
        <f t="shared" si="19"/>
        <v>-5.2234117991947171</v>
      </c>
      <c r="G94" s="24">
        <f t="shared" si="19"/>
        <v>1.4255336282677451</v>
      </c>
      <c r="H94" s="24">
        <f t="shared" si="19"/>
        <v>3.7926253544860851</v>
      </c>
      <c r="I94" s="24">
        <f t="shared" si="19"/>
        <v>-5.2234117991947162</v>
      </c>
      <c r="J94" s="24">
        <f t="shared" si="19"/>
        <v>1.4945781843244119</v>
      </c>
      <c r="K94" s="25">
        <f t="shared" si="18"/>
        <v>141</v>
      </c>
      <c r="L94" s="26">
        <f t="shared" si="15"/>
        <v>660.69344800759643</v>
      </c>
      <c r="M94" s="24">
        <f t="shared" si="11"/>
        <v>8.6484570105648945E-2</v>
      </c>
      <c r="N94" s="24">
        <f t="shared" si="12"/>
        <v>6.2042358056281666E-2</v>
      </c>
      <c r="O94" s="24">
        <f t="shared" si="13"/>
        <v>6.101208190050067E-2</v>
      </c>
      <c r="P94" s="24">
        <f t="shared" si="16"/>
        <v>1.008407868103474</v>
      </c>
      <c r="Q94" s="27">
        <f t="shared" si="17"/>
        <v>7.2724512015792553E-2</v>
      </c>
    </row>
    <row r="95" spans="4:17" x14ac:dyDescent="0.25">
      <c r="D95" s="23">
        <f t="shared" si="19"/>
        <v>48000</v>
      </c>
      <c r="E95" s="24">
        <f t="shared" si="19"/>
        <v>3.8616699105427528</v>
      </c>
      <c r="F95" s="24">
        <f t="shared" si="19"/>
        <v>-5.2234117991947171</v>
      </c>
      <c r="G95" s="24">
        <f t="shared" si="19"/>
        <v>1.4255336282677451</v>
      </c>
      <c r="H95" s="24">
        <f t="shared" si="19"/>
        <v>3.7926253544860851</v>
      </c>
      <c r="I95" s="24">
        <f t="shared" si="19"/>
        <v>-5.2234117991947162</v>
      </c>
      <c r="J95" s="24">
        <f t="shared" si="19"/>
        <v>1.4945781843244119</v>
      </c>
      <c r="K95" s="25">
        <f t="shared" si="18"/>
        <v>142</v>
      </c>
      <c r="L95" s="26">
        <f t="shared" si="15"/>
        <v>691.83097091893671</v>
      </c>
      <c r="M95" s="24">
        <f t="shared" si="11"/>
        <v>9.0560462323534388E-2</v>
      </c>
      <c r="N95" s="24">
        <f t="shared" si="12"/>
        <v>6.1877906089173651E-2</v>
      </c>
      <c r="O95" s="24">
        <f t="shared" si="13"/>
        <v>6.0748502588555908E-2</v>
      </c>
      <c r="P95" s="24">
        <f t="shared" si="16"/>
        <v>1.0092529228997393</v>
      </c>
      <c r="Q95" s="27">
        <f t="shared" si="17"/>
        <v>8.0000316908665575E-2</v>
      </c>
    </row>
    <row r="96" spans="4:17" x14ac:dyDescent="0.25">
      <c r="D96" s="23">
        <f t="shared" si="19"/>
        <v>48000</v>
      </c>
      <c r="E96" s="24">
        <f t="shared" si="19"/>
        <v>3.8616699105427528</v>
      </c>
      <c r="F96" s="24">
        <f t="shared" si="19"/>
        <v>-5.2234117991947171</v>
      </c>
      <c r="G96" s="24">
        <f t="shared" si="19"/>
        <v>1.4255336282677451</v>
      </c>
      <c r="H96" s="24">
        <f t="shared" si="19"/>
        <v>3.7926253544860851</v>
      </c>
      <c r="I96" s="24">
        <f t="shared" si="19"/>
        <v>-5.2234117991947162</v>
      </c>
      <c r="J96" s="24">
        <f t="shared" si="19"/>
        <v>1.4945781843244119</v>
      </c>
      <c r="K96" s="25">
        <f t="shared" si="18"/>
        <v>143</v>
      </c>
      <c r="L96" s="26">
        <f t="shared" si="15"/>
        <v>724.43596007499025</v>
      </c>
      <c r="M96" s="24">
        <f t="shared" si="11"/>
        <v>9.4828445423660757E-2</v>
      </c>
      <c r="N96" s="24">
        <f t="shared" si="12"/>
        <v>6.1698461645593561E-2</v>
      </c>
      <c r="O96" s="24">
        <f t="shared" si="13"/>
        <v>6.0460422090379495E-2</v>
      </c>
      <c r="P96" s="24">
        <f t="shared" si="16"/>
        <v>1.0101865467729174</v>
      </c>
      <c r="Q96" s="27">
        <f t="shared" si="17"/>
        <v>8.8031609379107256E-2</v>
      </c>
    </row>
    <row r="97" spans="4:17" x14ac:dyDescent="0.25">
      <c r="D97" s="23">
        <f t="shared" si="19"/>
        <v>48000</v>
      </c>
      <c r="E97" s="24">
        <f t="shared" si="19"/>
        <v>3.8616699105427528</v>
      </c>
      <c r="F97" s="24">
        <f t="shared" si="19"/>
        <v>-5.2234117991947171</v>
      </c>
      <c r="G97" s="24">
        <f t="shared" si="19"/>
        <v>1.4255336282677451</v>
      </c>
      <c r="H97" s="24">
        <f t="shared" si="19"/>
        <v>3.7926253544860851</v>
      </c>
      <c r="I97" s="24">
        <f t="shared" si="19"/>
        <v>-5.2234117991947162</v>
      </c>
      <c r="J97" s="24">
        <f t="shared" si="19"/>
        <v>1.4945781843244119</v>
      </c>
      <c r="K97" s="25">
        <f t="shared" si="18"/>
        <v>144</v>
      </c>
      <c r="L97" s="26">
        <f t="shared" si="15"/>
        <v>758.57757502918378</v>
      </c>
      <c r="M97" s="24">
        <f t="shared" si="11"/>
        <v>9.9297572370401821E-2</v>
      </c>
      <c r="N97" s="24">
        <f t="shared" si="12"/>
        <v>6.1502754558904416E-2</v>
      </c>
      <c r="O97" s="24">
        <f t="shared" si="13"/>
        <v>6.0145663943084848E-2</v>
      </c>
      <c r="P97" s="24">
        <f t="shared" si="16"/>
        <v>1.0112187691275203</v>
      </c>
      <c r="Q97" s="27">
        <f t="shared" si="17"/>
        <v>9.6902438166190874E-2</v>
      </c>
    </row>
    <row r="98" spans="4:17" x14ac:dyDescent="0.25">
      <c r="D98" s="23">
        <f t="shared" si="19"/>
        <v>48000</v>
      </c>
      <c r="E98" s="24">
        <f t="shared" si="19"/>
        <v>3.8616699105427528</v>
      </c>
      <c r="F98" s="24">
        <f t="shared" si="19"/>
        <v>-5.2234117991947171</v>
      </c>
      <c r="G98" s="24">
        <f t="shared" si="19"/>
        <v>1.4255336282677451</v>
      </c>
      <c r="H98" s="24">
        <f t="shared" si="19"/>
        <v>3.7926253544860851</v>
      </c>
      <c r="I98" s="24">
        <f t="shared" si="19"/>
        <v>-5.2234117991947162</v>
      </c>
      <c r="J98" s="24">
        <f t="shared" si="19"/>
        <v>1.4945781843244119</v>
      </c>
      <c r="K98" s="25">
        <f t="shared" si="18"/>
        <v>145</v>
      </c>
      <c r="L98" s="26">
        <f t="shared" si="15"/>
        <v>794.32823472428208</v>
      </c>
      <c r="M98" s="24">
        <f t="shared" si="11"/>
        <v>0.10397732278119806</v>
      </c>
      <c r="N98" s="24">
        <f t="shared" si="12"/>
        <v>6.1289427644577898E-2</v>
      </c>
      <c r="O98" s="24">
        <f t="shared" si="13"/>
        <v>5.9801879463887264E-2</v>
      </c>
      <c r="P98" s="24">
        <f t="shared" si="16"/>
        <v>1.0123609069145996</v>
      </c>
      <c r="Q98" s="27">
        <f t="shared" si="17"/>
        <v>0.10670732397416992</v>
      </c>
    </row>
    <row r="99" spans="4:17" x14ac:dyDescent="0.25">
      <c r="D99" s="23">
        <f t="shared" si="19"/>
        <v>48000</v>
      </c>
      <c r="E99" s="24">
        <f t="shared" si="19"/>
        <v>3.8616699105427528</v>
      </c>
      <c r="F99" s="24">
        <f t="shared" si="19"/>
        <v>-5.2234117991947171</v>
      </c>
      <c r="G99" s="24">
        <f t="shared" si="19"/>
        <v>1.4255336282677451</v>
      </c>
      <c r="H99" s="24">
        <f t="shared" si="19"/>
        <v>3.7926253544860851</v>
      </c>
      <c r="I99" s="24">
        <f t="shared" si="19"/>
        <v>-5.2234117991947162</v>
      </c>
      <c r="J99" s="24">
        <f t="shared" si="19"/>
        <v>1.4945781843244119</v>
      </c>
      <c r="K99" s="25">
        <f t="shared" si="18"/>
        <v>146</v>
      </c>
      <c r="L99" s="26">
        <f t="shared" si="15"/>
        <v>831.7637711026714</v>
      </c>
      <c r="M99" s="24">
        <f t="shared" si="11"/>
        <v>0.10887762303409562</v>
      </c>
      <c r="N99" s="24">
        <f t="shared" si="12"/>
        <v>6.1057035449162189E-2</v>
      </c>
      <c r="O99" s="24">
        <f t="shared" si="13"/>
        <v>5.9426538729044243E-2</v>
      </c>
      <c r="P99" s="24">
        <f t="shared" si="16"/>
        <v>1.013625760007167</v>
      </c>
      <c r="Q99" s="27">
        <f t="shared" si="17"/>
        <v>0.11755278113058873</v>
      </c>
    </row>
    <row r="100" spans="4:17" x14ac:dyDescent="0.25">
      <c r="D100" s="23">
        <f t="shared" ref="D100:J115" si="20">D99</f>
        <v>48000</v>
      </c>
      <c r="E100" s="24">
        <f t="shared" si="20"/>
        <v>3.8616699105427528</v>
      </c>
      <c r="F100" s="24">
        <f t="shared" si="20"/>
        <v>-5.2234117991947171</v>
      </c>
      <c r="G100" s="24">
        <f t="shared" si="20"/>
        <v>1.4255336282677451</v>
      </c>
      <c r="H100" s="24">
        <f t="shared" si="20"/>
        <v>3.7926253544860851</v>
      </c>
      <c r="I100" s="24">
        <f t="shared" si="20"/>
        <v>-5.2234117991947162</v>
      </c>
      <c r="J100" s="24">
        <f t="shared" si="20"/>
        <v>1.4945781843244119</v>
      </c>
      <c r="K100" s="25">
        <f t="shared" si="18"/>
        <v>147</v>
      </c>
      <c r="L100" s="26">
        <f t="shared" si="15"/>
        <v>870.96358995608091</v>
      </c>
      <c r="M100" s="24">
        <f t="shared" si="11"/>
        <v>0.11400886732292569</v>
      </c>
      <c r="N100" s="24">
        <f t="shared" si="12"/>
        <v>6.0804044310500016E-2</v>
      </c>
      <c r="O100" s="24">
        <f t="shared" si="13"/>
        <v>5.901692220477317E-2</v>
      </c>
      <c r="P100" s="24">
        <f t="shared" si="16"/>
        <v>1.0150278419463183</v>
      </c>
      <c r="Q100" s="27">
        <f t="shared" si="17"/>
        <v>0.12955909991695436</v>
      </c>
    </row>
    <row r="101" spans="4:17" x14ac:dyDescent="0.25">
      <c r="D101" s="23">
        <f t="shared" si="20"/>
        <v>48000</v>
      </c>
      <c r="E101" s="24">
        <f t="shared" si="20"/>
        <v>3.8616699105427528</v>
      </c>
      <c r="F101" s="24">
        <f t="shared" si="20"/>
        <v>-5.2234117991947171</v>
      </c>
      <c r="G101" s="24">
        <f t="shared" si="20"/>
        <v>1.4255336282677451</v>
      </c>
      <c r="H101" s="24">
        <f t="shared" si="20"/>
        <v>3.7926253544860851</v>
      </c>
      <c r="I101" s="24">
        <f t="shared" si="20"/>
        <v>-5.2234117991947162</v>
      </c>
      <c r="J101" s="24">
        <f t="shared" si="20"/>
        <v>1.4945781843244119</v>
      </c>
      <c r="K101" s="25">
        <f t="shared" si="18"/>
        <v>148</v>
      </c>
      <c r="L101" s="26">
        <f t="shared" si="15"/>
        <v>912.01083935590987</v>
      </c>
      <c r="M101" s="24">
        <f t="shared" si="11"/>
        <v>0.11938193970478279</v>
      </c>
      <c r="N101" s="24">
        <f t="shared" si="12"/>
        <v>6.0528834141160281E-2</v>
      </c>
      <c r="O101" s="24">
        <f t="shared" si="13"/>
        <v>5.8570113396573698E-2</v>
      </c>
      <c r="P101" s="24">
        <f t="shared" si="16"/>
        <v>1.0165836535223605</v>
      </c>
      <c r="Q101" s="27">
        <f t="shared" si="17"/>
        <v>0.14286244095333162</v>
      </c>
    </row>
    <row r="102" spans="4:17" x14ac:dyDescent="0.25">
      <c r="D102" s="23">
        <f t="shared" si="20"/>
        <v>48000</v>
      </c>
      <c r="E102" s="24">
        <f t="shared" si="20"/>
        <v>3.8616699105427528</v>
      </c>
      <c r="F102" s="24">
        <f t="shared" si="20"/>
        <v>-5.2234117991947171</v>
      </c>
      <c r="G102" s="24">
        <f t="shared" si="20"/>
        <v>1.4255336282677451</v>
      </c>
      <c r="H102" s="24">
        <f t="shared" si="20"/>
        <v>3.7926253544860851</v>
      </c>
      <c r="I102" s="24">
        <f t="shared" si="20"/>
        <v>-5.2234117991947162</v>
      </c>
      <c r="J102" s="24">
        <f t="shared" si="20"/>
        <v>1.4945781843244119</v>
      </c>
      <c r="K102" s="25">
        <f t="shared" si="18"/>
        <v>149</v>
      </c>
      <c r="L102" s="26">
        <f t="shared" si="15"/>
        <v>954.99258602143675</v>
      </c>
      <c r="M102" s="24">
        <f t="shared" si="11"/>
        <v>0.12500823718656934</v>
      </c>
      <c r="N102" s="24">
        <f t="shared" si="12"/>
        <v>6.0229702443252098E-2</v>
      </c>
      <c r="O102" s="24">
        <f t="shared" si="13"/>
        <v>5.8082992978770953E-2</v>
      </c>
      <c r="P102" s="24">
        <f t="shared" si="16"/>
        <v>1.018312008434072</v>
      </c>
      <c r="Q102" s="27">
        <f t="shared" si="17"/>
        <v>0.15761730422146097</v>
      </c>
    </row>
    <row r="103" spans="4:17" x14ac:dyDescent="0.25">
      <c r="D103" s="23">
        <f t="shared" si="20"/>
        <v>48000</v>
      </c>
      <c r="E103" s="24">
        <f t="shared" si="20"/>
        <v>3.8616699105427528</v>
      </c>
      <c r="F103" s="24">
        <f t="shared" si="20"/>
        <v>-5.2234117991947171</v>
      </c>
      <c r="G103" s="24">
        <f t="shared" si="20"/>
        <v>1.4255336282677451</v>
      </c>
      <c r="H103" s="24">
        <f t="shared" si="20"/>
        <v>3.7926253544860851</v>
      </c>
      <c r="I103" s="24">
        <f t="shared" si="20"/>
        <v>-5.2234117991947162</v>
      </c>
      <c r="J103" s="24">
        <f t="shared" si="20"/>
        <v>1.4945781843244119</v>
      </c>
      <c r="K103" s="25">
        <f t="shared" si="18"/>
        <v>150</v>
      </c>
      <c r="L103" s="26">
        <f t="shared" si="15"/>
        <v>1000</v>
      </c>
      <c r="M103" s="24">
        <f t="shared" si="11"/>
        <v>0.1308996938995747</v>
      </c>
      <c r="N103" s="24">
        <f t="shared" si="12"/>
        <v>5.9904871179196073E-2</v>
      </c>
      <c r="O103" s="24">
        <f t="shared" si="13"/>
        <v>5.7552234982327199E-2</v>
      </c>
      <c r="P103" s="24">
        <f t="shared" si="16"/>
        <v>1.0202344225144773</v>
      </c>
      <c r="Q103" s="27">
        <f t="shared" si="17"/>
        <v>0.17399944910412871</v>
      </c>
    </row>
    <row r="104" spans="4:17" x14ac:dyDescent="0.25">
      <c r="D104" s="23">
        <f t="shared" si="20"/>
        <v>48000</v>
      </c>
      <c r="E104" s="24">
        <f t="shared" si="20"/>
        <v>3.8616699105427528</v>
      </c>
      <c r="F104" s="24">
        <f t="shared" si="20"/>
        <v>-5.2234117991947171</v>
      </c>
      <c r="G104" s="24">
        <f t="shared" si="20"/>
        <v>1.4255336282677451</v>
      </c>
      <c r="H104" s="24">
        <f t="shared" si="20"/>
        <v>3.7926253544860851</v>
      </c>
      <c r="I104" s="24">
        <f t="shared" si="20"/>
        <v>-5.2234117991947162</v>
      </c>
      <c r="J104" s="24">
        <f t="shared" si="20"/>
        <v>1.4945781843244119</v>
      </c>
      <c r="K104" s="25">
        <f t="shared" si="18"/>
        <v>151</v>
      </c>
      <c r="L104" s="26">
        <f t="shared" si="15"/>
        <v>1047.1285480509</v>
      </c>
      <c r="M104" s="24">
        <f t="shared" si="11"/>
        <v>0.13706880641336891</v>
      </c>
      <c r="N104" s="24">
        <f t="shared" si="12"/>
        <v>5.9552497263827719E-2</v>
      </c>
      <c r="O104" s="24">
        <f t="shared" si="13"/>
        <v>5.6974305760403743E-2</v>
      </c>
      <c r="P104" s="24">
        <f t="shared" si="16"/>
        <v>1.0223755808551125</v>
      </c>
      <c r="Q104" s="27">
        <f t="shared" si="17"/>
        <v>0.19220935880358986</v>
      </c>
    </row>
    <row r="105" spans="4:17" x14ac:dyDescent="0.25">
      <c r="D105" s="23">
        <f t="shared" si="20"/>
        <v>48000</v>
      </c>
      <c r="E105" s="24">
        <f t="shared" si="20"/>
        <v>3.8616699105427528</v>
      </c>
      <c r="F105" s="24">
        <f t="shared" si="20"/>
        <v>-5.2234117991947171</v>
      </c>
      <c r="G105" s="24">
        <f t="shared" si="20"/>
        <v>1.4255336282677451</v>
      </c>
      <c r="H105" s="24">
        <f t="shared" si="20"/>
        <v>3.7926253544860851</v>
      </c>
      <c r="I105" s="24">
        <f t="shared" si="20"/>
        <v>-5.2234117991947162</v>
      </c>
      <c r="J105" s="24">
        <f t="shared" si="20"/>
        <v>1.4945781843244119</v>
      </c>
      <c r="K105" s="25">
        <f t="shared" si="18"/>
        <v>152</v>
      </c>
      <c r="L105" s="26">
        <f t="shared" si="15"/>
        <v>1096.4781961431863</v>
      </c>
      <c r="M105" s="24">
        <f t="shared" si="11"/>
        <v>0.14352866024270095</v>
      </c>
      <c r="N105" s="24">
        <f t="shared" si="12"/>
        <v>5.917068761309241E-2</v>
      </c>
      <c r="O105" s="24">
        <f t="shared" si="13"/>
        <v>5.6345466622752749E-2</v>
      </c>
      <c r="P105" s="24">
        <f t="shared" si="16"/>
        <v>1.0247639007729228</v>
      </c>
      <c r="Q105" s="27">
        <f t="shared" si="17"/>
        <v>0.21247636339662104</v>
      </c>
    </row>
    <row r="106" spans="4:17" x14ac:dyDescent="0.25">
      <c r="D106" s="23">
        <f t="shared" si="20"/>
        <v>48000</v>
      </c>
      <c r="E106" s="24">
        <f t="shared" si="20"/>
        <v>3.8616699105427528</v>
      </c>
      <c r="F106" s="24">
        <f t="shared" si="20"/>
        <v>-5.2234117991947171</v>
      </c>
      <c r="G106" s="24">
        <f t="shared" si="20"/>
        <v>1.4255336282677451</v>
      </c>
      <c r="H106" s="24">
        <f t="shared" si="20"/>
        <v>3.7926253544860851</v>
      </c>
      <c r="I106" s="24">
        <f t="shared" si="20"/>
        <v>-5.2234117991947162</v>
      </c>
      <c r="J106" s="24">
        <f t="shared" si="20"/>
        <v>1.4945781843244119</v>
      </c>
      <c r="K106" s="25">
        <f t="shared" si="18"/>
        <v>153</v>
      </c>
      <c r="L106" s="26">
        <f t="shared" si="15"/>
        <v>1148.1536214968839</v>
      </c>
      <c r="M106" s="24">
        <f t="shared" si="11"/>
        <v>0.15029295760363026</v>
      </c>
      <c r="N106" s="24">
        <f t="shared" si="12"/>
        <v>5.8757519889393262E-2</v>
      </c>
      <c r="O106" s="24">
        <f t="shared" si="13"/>
        <v>5.5661781237857699E-2</v>
      </c>
      <c r="P106" s="24">
        <f t="shared" si="16"/>
        <v>1.0274322131655542</v>
      </c>
      <c r="Q106" s="27">
        <f t="shared" si="17"/>
        <v>0.23506356143831147</v>
      </c>
    </row>
    <row r="107" spans="4:17" x14ac:dyDescent="0.25">
      <c r="D107" s="23">
        <f t="shared" si="20"/>
        <v>48000</v>
      </c>
      <c r="E107" s="24">
        <f t="shared" si="20"/>
        <v>3.8616699105427528</v>
      </c>
      <c r="F107" s="24">
        <f t="shared" si="20"/>
        <v>-5.2234117991947171</v>
      </c>
      <c r="G107" s="24">
        <f t="shared" si="20"/>
        <v>1.4255336282677451</v>
      </c>
      <c r="H107" s="24">
        <f t="shared" si="20"/>
        <v>3.7926253544860851</v>
      </c>
      <c r="I107" s="24">
        <f t="shared" si="20"/>
        <v>-5.2234117991947162</v>
      </c>
      <c r="J107" s="24">
        <f t="shared" si="20"/>
        <v>1.4945781843244119</v>
      </c>
      <c r="K107" s="25">
        <f t="shared" si="18"/>
        <v>154</v>
      </c>
      <c r="L107" s="26">
        <f t="shared" si="15"/>
        <v>1202.2644346174138</v>
      </c>
      <c r="M107" s="24">
        <f t="shared" si="11"/>
        <v>0.15737604647776471</v>
      </c>
      <c r="N107" s="24">
        <f t="shared" si="12"/>
        <v>5.8311070330093751E-2</v>
      </c>
      <c r="O107" s="24">
        <f t="shared" si="13"/>
        <v>5.491912915297914E-2</v>
      </c>
      <c r="P107" s="24">
        <f t="shared" si="16"/>
        <v>1.0304185906755665</v>
      </c>
      <c r="Q107" s="27">
        <f t="shared" si="17"/>
        <v>0.26027371139741395</v>
      </c>
    </row>
    <row r="108" spans="4:17" x14ac:dyDescent="0.25">
      <c r="D108" s="23">
        <f t="shared" si="20"/>
        <v>48000</v>
      </c>
      <c r="E108" s="24">
        <f t="shared" si="20"/>
        <v>3.8616699105427528</v>
      </c>
      <c r="F108" s="24">
        <f t="shared" si="20"/>
        <v>-5.2234117991947171</v>
      </c>
      <c r="G108" s="24">
        <f t="shared" si="20"/>
        <v>1.4255336282677451</v>
      </c>
      <c r="H108" s="24">
        <f t="shared" si="20"/>
        <v>3.7926253544860851</v>
      </c>
      <c r="I108" s="24">
        <f t="shared" si="20"/>
        <v>-5.2234117991947162</v>
      </c>
      <c r="J108" s="24">
        <f t="shared" si="20"/>
        <v>1.4945781843244119</v>
      </c>
      <c r="K108" s="25">
        <f t="shared" si="18"/>
        <v>155</v>
      </c>
      <c r="L108" s="26">
        <f t="shared" si="15"/>
        <v>1258.925411794168</v>
      </c>
      <c r="M108" s="24">
        <f t="shared" si="11"/>
        <v>0.16479295104625263</v>
      </c>
      <c r="N108" s="24">
        <f t="shared" si="12"/>
        <v>5.7829450341901456E-2</v>
      </c>
      <c r="O108" s="24">
        <f t="shared" si="13"/>
        <v>5.4113227085372362E-2</v>
      </c>
      <c r="P108" s="24">
        <f t="shared" si="16"/>
        <v>1.0337673585976843</v>
      </c>
      <c r="Q108" s="27">
        <f t="shared" si="17"/>
        <v>0.28845630233455322</v>
      </c>
    </row>
    <row r="109" spans="4:17" x14ac:dyDescent="0.25">
      <c r="D109" s="23">
        <f t="shared" si="20"/>
        <v>48000</v>
      </c>
      <c r="E109" s="24">
        <f t="shared" si="20"/>
        <v>3.8616699105427528</v>
      </c>
      <c r="F109" s="24">
        <f t="shared" si="20"/>
        <v>-5.2234117991947171</v>
      </c>
      <c r="G109" s="24">
        <f t="shared" si="20"/>
        <v>1.4255336282677451</v>
      </c>
      <c r="H109" s="24">
        <f t="shared" si="20"/>
        <v>3.7926253544860851</v>
      </c>
      <c r="I109" s="24">
        <f t="shared" si="20"/>
        <v>-5.2234117991947162</v>
      </c>
      <c r="J109" s="24">
        <f t="shared" si="20"/>
        <v>1.4945781843244119</v>
      </c>
      <c r="K109" s="25">
        <f t="shared" si="18"/>
        <v>156</v>
      </c>
      <c r="L109" s="26">
        <f t="shared" si="15"/>
        <v>1318.2567385564089</v>
      </c>
      <c r="M109" s="24">
        <f t="shared" si="11"/>
        <v>0.17255940355808563</v>
      </c>
      <c r="N109" s="24">
        <f t="shared" si="12"/>
        <v>5.7310853899306125E-2</v>
      </c>
      <c r="O109" s="24">
        <f t="shared" si="13"/>
        <v>5.3239660002983413E-2</v>
      </c>
      <c r="P109" s="24">
        <f t="shared" si="16"/>
        <v>1.0375303340782946</v>
      </c>
      <c r="Q109" s="27">
        <f t="shared" si="17"/>
        <v>0.32001605910879166</v>
      </c>
    </row>
    <row r="110" spans="4:17" x14ac:dyDescent="0.25">
      <c r="D110" s="23">
        <f t="shared" si="20"/>
        <v>48000</v>
      </c>
      <c r="E110" s="24">
        <f t="shared" si="20"/>
        <v>3.8616699105427528</v>
      </c>
      <c r="F110" s="24">
        <f t="shared" si="20"/>
        <v>-5.2234117991947171</v>
      </c>
      <c r="G110" s="24">
        <f t="shared" si="20"/>
        <v>1.4255336282677451</v>
      </c>
      <c r="H110" s="24">
        <f t="shared" si="20"/>
        <v>3.7926253544860851</v>
      </c>
      <c r="I110" s="24">
        <f t="shared" si="20"/>
        <v>-5.2234117991947162</v>
      </c>
      <c r="J110" s="24">
        <f t="shared" si="20"/>
        <v>1.4945781843244119</v>
      </c>
      <c r="K110" s="25">
        <f t="shared" si="18"/>
        <v>157</v>
      </c>
      <c r="L110" s="26">
        <f t="shared" si="15"/>
        <v>1380.3842646028863</v>
      </c>
      <c r="M110" s="24">
        <f t="shared" si="11"/>
        <v>0.18069187770030737</v>
      </c>
      <c r="N110" s="24">
        <f t="shared" si="12"/>
        <v>5.6753618211281776E-2</v>
      </c>
      <c r="O110" s="24">
        <f t="shared" si="13"/>
        <v>5.2293924451823237E-2</v>
      </c>
      <c r="P110" s="24">
        <f t="shared" si="16"/>
        <v>1.0417683514533089</v>
      </c>
      <c r="Q110" s="27">
        <f t="shared" si="17"/>
        <v>0.35542319174798581</v>
      </c>
    </row>
    <row r="111" spans="4:17" x14ac:dyDescent="0.25">
      <c r="D111" s="23">
        <f t="shared" si="20"/>
        <v>48000</v>
      </c>
      <c r="E111" s="24">
        <f t="shared" si="20"/>
        <v>3.8616699105427528</v>
      </c>
      <c r="F111" s="24">
        <f t="shared" si="20"/>
        <v>-5.2234117991947171</v>
      </c>
      <c r="G111" s="24">
        <f t="shared" si="20"/>
        <v>1.4255336282677451</v>
      </c>
      <c r="H111" s="24">
        <f t="shared" si="20"/>
        <v>3.7926253544860851</v>
      </c>
      <c r="I111" s="24">
        <f t="shared" si="20"/>
        <v>-5.2234117991947162</v>
      </c>
      <c r="J111" s="24">
        <f t="shared" si="20"/>
        <v>1.4945781843244119</v>
      </c>
      <c r="K111" s="25">
        <f t="shared" si="18"/>
        <v>158</v>
      </c>
      <c r="L111" s="26">
        <f t="shared" si="15"/>
        <v>1445.4397707459289</v>
      </c>
      <c r="M111" s="24">
        <f t="shared" si="11"/>
        <v>0.18920762354091353</v>
      </c>
      <c r="N111" s="24">
        <f t="shared" si="12"/>
        <v>5.6156300630180622E-2</v>
      </c>
      <c r="O111" s="24">
        <f t="shared" si="13"/>
        <v>5.1271487113848435E-2</v>
      </c>
      <c r="P111" s="24">
        <f t="shared" si="16"/>
        <v>1.0465531472550114</v>
      </c>
      <c r="Q111" s="27">
        <f t="shared" si="17"/>
        <v>0.39522576144427823</v>
      </c>
    </row>
    <row r="112" spans="4:17" x14ac:dyDescent="0.25">
      <c r="D112" s="23">
        <f t="shared" si="20"/>
        <v>48000</v>
      </c>
      <c r="E112" s="24">
        <f t="shared" si="20"/>
        <v>3.8616699105427528</v>
      </c>
      <c r="F112" s="24">
        <f t="shared" si="20"/>
        <v>-5.2234117991947171</v>
      </c>
      <c r="G112" s="24">
        <f t="shared" si="20"/>
        <v>1.4255336282677451</v>
      </c>
      <c r="H112" s="24">
        <f t="shared" si="20"/>
        <v>3.7926253544860851</v>
      </c>
      <c r="I112" s="24">
        <f t="shared" si="20"/>
        <v>-5.2234117991947162</v>
      </c>
      <c r="J112" s="24">
        <f t="shared" si="20"/>
        <v>1.4945781843244119</v>
      </c>
      <c r="K112" s="25">
        <f t="shared" si="18"/>
        <v>159</v>
      </c>
      <c r="L112" s="26">
        <f t="shared" si="15"/>
        <v>1513.5612484362093</v>
      </c>
      <c r="M112" s="24">
        <f t="shared" si="11"/>
        <v>0.19812470411855795</v>
      </c>
      <c r="N112" s="24">
        <f t="shared" si="12"/>
        <v>5.5517775385881762E-2</v>
      </c>
      <c r="O112" s="24">
        <f t="shared" si="13"/>
        <v>5.0167862210145131E-2</v>
      </c>
      <c r="P112" s="24">
        <f t="shared" si="16"/>
        <v>1.0519696983119304</v>
      </c>
      <c r="Q112" s="27">
        <f t="shared" si="17"/>
        <v>0.44006460537622832</v>
      </c>
    </row>
    <row r="113" spans="4:17" x14ac:dyDescent="0.25">
      <c r="D113" s="23">
        <f t="shared" si="20"/>
        <v>48000</v>
      </c>
      <c r="E113" s="24">
        <f t="shared" si="20"/>
        <v>3.8616699105427528</v>
      </c>
      <c r="F113" s="24">
        <f t="shared" si="20"/>
        <v>-5.2234117991947171</v>
      </c>
      <c r="G113" s="24">
        <f t="shared" si="20"/>
        <v>1.4255336282677451</v>
      </c>
      <c r="H113" s="24">
        <f t="shared" si="20"/>
        <v>3.7926253544860851</v>
      </c>
      <c r="I113" s="24">
        <f t="shared" si="20"/>
        <v>-5.2234117991947162</v>
      </c>
      <c r="J113" s="24">
        <f t="shared" si="20"/>
        <v>1.4945781843244119</v>
      </c>
      <c r="K113" s="25">
        <f t="shared" si="18"/>
        <v>160</v>
      </c>
      <c r="L113" s="26">
        <f t="shared" si="15"/>
        <v>1584.8931924611156</v>
      </c>
      <c r="M113" s="24">
        <f t="shared" si="11"/>
        <v>0.20746203375667979</v>
      </c>
      <c r="N113" s="24">
        <f t="shared" si="12"/>
        <v>5.4837354454807308E-2</v>
      </c>
      <c r="O113" s="24">
        <f t="shared" si="13"/>
        <v>4.897871211860938E-2</v>
      </c>
      <c r="P113" s="24">
        <f t="shared" si="16"/>
        <v>1.0581191313417964</v>
      </c>
      <c r="Q113" s="27">
        <f t="shared" si="17"/>
        <v>0.49069133454506175</v>
      </c>
    </row>
    <row r="114" spans="4:17" x14ac:dyDescent="0.25">
      <c r="D114" s="23">
        <f t="shared" si="20"/>
        <v>48000</v>
      </c>
      <c r="E114" s="24">
        <f t="shared" si="20"/>
        <v>3.8616699105427528</v>
      </c>
      <c r="F114" s="24">
        <f t="shared" si="20"/>
        <v>-5.2234117991947171</v>
      </c>
      <c r="G114" s="24">
        <f t="shared" si="20"/>
        <v>1.4255336282677451</v>
      </c>
      <c r="H114" s="24">
        <f t="shared" si="20"/>
        <v>3.7926253544860851</v>
      </c>
      <c r="I114" s="24">
        <f t="shared" si="20"/>
        <v>-5.2234117991947162</v>
      </c>
      <c r="J114" s="24">
        <f t="shared" si="20"/>
        <v>1.4945781843244119</v>
      </c>
      <c r="K114" s="25">
        <f t="shared" si="18"/>
        <v>161</v>
      </c>
      <c r="L114" s="26">
        <f t="shared" si="15"/>
        <v>1659.5869074375626</v>
      </c>
      <c r="M114" s="24">
        <f t="shared" si="11"/>
        <v>0.21723941818331877</v>
      </c>
      <c r="N114" s="24">
        <f t="shared" si="12"/>
        <v>5.4114937738753532E-2</v>
      </c>
      <c r="O114" s="24">
        <f t="shared" si="13"/>
        <v>4.7699976475754191E-2</v>
      </c>
      <c r="P114" s="24">
        <f t="shared" si="16"/>
        <v>1.0651223532503433</v>
      </c>
      <c r="Q114" s="27">
        <f t="shared" si="17"/>
        <v>0.54798998252500764</v>
      </c>
    </row>
    <row r="115" spans="4:17" x14ac:dyDescent="0.25">
      <c r="D115" s="23">
        <f t="shared" si="20"/>
        <v>48000</v>
      </c>
      <c r="E115" s="24">
        <f t="shared" si="20"/>
        <v>3.8616699105427528</v>
      </c>
      <c r="F115" s="24">
        <f t="shared" si="20"/>
        <v>-5.2234117991947171</v>
      </c>
      <c r="G115" s="24">
        <f t="shared" si="20"/>
        <v>1.4255336282677451</v>
      </c>
      <c r="H115" s="24">
        <f t="shared" si="20"/>
        <v>3.7926253544860851</v>
      </c>
      <c r="I115" s="24">
        <f t="shared" si="20"/>
        <v>-5.2234117991947162</v>
      </c>
      <c r="J115" s="24">
        <f t="shared" si="20"/>
        <v>1.4945781843244119</v>
      </c>
      <c r="K115" s="25">
        <f t="shared" si="18"/>
        <v>162</v>
      </c>
      <c r="L115" s="26">
        <f t="shared" si="15"/>
        <v>1737.8008287493772</v>
      </c>
      <c r="M115" s="24">
        <f t="shared" si="11"/>
        <v>0.22747759654172073</v>
      </c>
      <c r="N115" s="24">
        <f t="shared" si="12"/>
        <v>5.3351198757181972E-2</v>
      </c>
      <c r="O115" s="24">
        <f t="shared" si="13"/>
        <v>4.6328036104836601E-2</v>
      </c>
      <c r="P115" s="24">
        <f t="shared" si="16"/>
        <v>1.0731245882299629</v>
      </c>
      <c r="Q115" s="27">
        <f t="shared" si="17"/>
        <v>0.61300291722641842</v>
      </c>
    </row>
    <row r="116" spans="4:17" x14ac:dyDescent="0.25">
      <c r="D116" s="23">
        <f t="shared" ref="D116:J131" si="21">D115</f>
        <v>48000</v>
      </c>
      <c r="E116" s="24">
        <f t="shared" si="21"/>
        <v>3.8616699105427528</v>
      </c>
      <c r="F116" s="24">
        <f t="shared" si="21"/>
        <v>-5.2234117991947171</v>
      </c>
      <c r="G116" s="24">
        <f t="shared" si="21"/>
        <v>1.4255336282677451</v>
      </c>
      <c r="H116" s="24">
        <f t="shared" si="21"/>
        <v>3.7926253544860851</v>
      </c>
      <c r="I116" s="24">
        <f t="shared" si="21"/>
        <v>-5.2234117991947162</v>
      </c>
      <c r="J116" s="24">
        <f t="shared" si="21"/>
        <v>1.4945781843244119</v>
      </c>
      <c r="K116" s="25">
        <f t="shared" si="18"/>
        <v>163</v>
      </c>
      <c r="L116" s="26">
        <f t="shared" si="15"/>
        <v>1819.7008586099832</v>
      </c>
      <c r="M116" s="24">
        <f t="shared" si="11"/>
        <v>0.23819828538084009</v>
      </c>
      <c r="N116" s="24">
        <f t="shared" si="12"/>
        <v>5.2547813277149746E-2</v>
      </c>
      <c r="O116" s="24">
        <f t="shared" si="13"/>
        <v>4.4859919387398417E-2</v>
      </c>
      <c r="P116" s="24">
        <f t="shared" si="16"/>
        <v>1.0823010495487104</v>
      </c>
      <c r="Q116" s="27">
        <f t="shared" si="17"/>
        <v>0.68696159198034223</v>
      </c>
    </row>
    <row r="117" spans="4:17" x14ac:dyDescent="0.25">
      <c r="D117" s="23">
        <f t="shared" si="21"/>
        <v>48000</v>
      </c>
      <c r="E117" s="24">
        <f t="shared" si="21"/>
        <v>3.8616699105427528</v>
      </c>
      <c r="F117" s="24">
        <f t="shared" si="21"/>
        <v>-5.2234117991947171</v>
      </c>
      <c r="G117" s="24">
        <f t="shared" si="21"/>
        <v>1.4255336282677451</v>
      </c>
      <c r="H117" s="24">
        <f t="shared" si="21"/>
        <v>3.7926253544860851</v>
      </c>
      <c r="I117" s="24">
        <f t="shared" si="21"/>
        <v>-5.2234117991947162</v>
      </c>
      <c r="J117" s="24">
        <f t="shared" si="21"/>
        <v>1.4945781843244119</v>
      </c>
      <c r="K117" s="25">
        <f t="shared" si="18"/>
        <v>164</v>
      </c>
      <c r="L117" s="26">
        <f t="shared" si="15"/>
        <v>1905.4607179632485</v>
      </c>
      <c r="M117" s="24">
        <f t="shared" si="11"/>
        <v>0.24942422471905309</v>
      </c>
      <c r="N117" s="24">
        <f t="shared" si="12"/>
        <v>5.1707739750260107E-2</v>
      </c>
      <c r="O117" s="24">
        <f t="shared" si="13"/>
        <v>4.3293560207457782E-2</v>
      </c>
      <c r="P117" s="24">
        <f t="shared" si="16"/>
        <v>1.0928640163112342</v>
      </c>
      <c r="Q117" s="27">
        <f t="shared" si="17"/>
        <v>0.771322531954728</v>
      </c>
    </row>
    <row r="118" spans="4:17" x14ac:dyDescent="0.25">
      <c r="D118" s="23">
        <f t="shared" si="21"/>
        <v>48000</v>
      </c>
      <c r="E118" s="24">
        <f t="shared" si="21"/>
        <v>3.8616699105427528</v>
      </c>
      <c r="F118" s="24">
        <f t="shared" si="21"/>
        <v>-5.2234117991947171</v>
      </c>
      <c r="G118" s="24">
        <f t="shared" si="21"/>
        <v>1.4255336282677451</v>
      </c>
      <c r="H118" s="24">
        <f t="shared" si="21"/>
        <v>3.7926253544860851</v>
      </c>
      <c r="I118" s="24">
        <f t="shared" si="21"/>
        <v>-5.2234117991947162</v>
      </c>
      <c r="J118" s="24">
        <f t="shared" si="21"/>
        <v>1.4945781843244119</v>
      </c>
      <c r="K118" s="25">
        <f t="shared" si="18"/>
        <v>165</v>
      </c>
      <c r="L118" s="26">
        <f t="shared" si="15"/>
        <v>1995.2623149688804</v>
      </c>
      <c r="M118" s="24">
        <f t="shared" si="11"/>
        <v>0.26117922627878332</v>
      </c>
      <c r="N118" s="24">
        <f t="shared" si="12"/>
        <v>5.0835562133233259E-2</v>
      </c>
      <c r="O118" s="24">
        <f t="shared" si="13"/>
        <v>4.1628118386699775E-2</v>
      </c>
      <c r="P118" s="24">
        <f t="shared" si="16"/>
        <v>1.1050716173879536</v>
      </c>
      <c r="Q118" s="27">
        <f t="shared" si="17"/>
        <v>0.86780849306536489</v>
      </c>
    </row>
    <row r="119" spans="4:17" x14ac:dyDescent="0.25">
      <c r="D119" s="23">
        <f t="shared" si="21"/>
        <v>48000</v>
      </c>
      <c r="E119" s="24">
        <f t="shared" si="21"/>
        <v>3.8616699105427528</v>
      </c>
      <c r="F119" s="24">
        <f t="shared" si="21"/>
        <v>-5.2234117991947171</v>
      </c>
      <c r="G119" s="24">
        <f t="shared" si="21"/>
        <v>1.4255336282677451</v>
      </c>
      <c r="H119" s="24">
        <f t="shared" si="21"/>
        <v>3.7926253544860851</v>
      </c>
      <c r="I119" s="24">
        <f t="shared" si="21"/>
        <v>-5.2234117991947162</v>
      </c>
      <c r="J119" s="24">
        <f t="shared" si="21"/>
        <v>1.4945781843244119</v>
      </c>
      <c r="K119" s="25">
        <f t="shared" si="18"/>
        <v>166</v>
      </c>
      <c r="L119" s="26">
        <f t="shared" si="15"/>
        <v>2089.2961308540398</v>
      </c>
      <c r="M119" s="24">
        <f t="shared" si="11"/>
        <v>0.27348822399435962</v>
      </c>
      <c r="N119" s="24">
        <f t="shared" si="12"/>
        <v>4.9937907680471572E-2</v>
      </c>
      <c r="O119" s="24">
        <f t="shared" si="13"/>
        <v>3.9864375640370264E-2</v>
      </c>
      <c r="P119" s="24">
        <f t="shared" si="16"/>
        <v>1.1192386212291123</v>
      </c>
      <c r="Q119" s="27">
        <f t="shared" si="17"/>
        <v>0.97845375621749509</v>
      </c>
    </row>
    <row r="120" spans="4:17" x14ac:dyDescent="0.25">
      <c r="D120" s="23">
        <f t="shared" si="21"/>
        <v>48000</v>
      </c>
      <c r="E120" s="24">
        <f t="shared" si="21"/>
        <v>3.8616699105427528</v>
      </c>
      <c r="F120" s="24">
        <f t="shared" si="21"/>
        <v>-5.2234117991947171</v>
      </c>
      <c r="G120" s="24">
        <f t="shared" si="21"/>
        <v>1.4255336282677451</v>
      </c>
      <c r="H120" s="24">
        <f t="shared" si="21"/>
        <v>3.7926253544860851</v>
      </c>
      <c r="I120" s="24">
        <f t="shared" si="21"/>
        <v>-5.2234117991947162</v>
      </c>
      <c r="J120" s="24">
        <f t="shared" si="21"/>
        <v>1.4945781843244119</v>
      </c>
      <c r="K120" s="25">
        <f t="shared" si="18"/>
        <v>167</v>
      </c>
      <c r="L120" s="26">
        <f t="shared" si="15"/>
        <v>2187.7616239495528</v>
      </c>
      <c r="M120" s="24">
        <f t="shared" si="11"/>
        <v>0.28637732690023293</v>
      </c>
      <c r="N120" s="24">
        <f t="shared" si="12"/>
        <v>4.9023954660897928E-2</v>
      </c>
      <c r="O120" s="24">
        <f t="shared" si="13"/>
        <v>3.8005222568045838E-2</v>
      </c>
      <c r="P120" s="24">
        <f t="shared" si="16"/>
        <v>1.1357494387601901</v>
      </c>
      <c r="Q120" s="27">
        <f t="shared" si="17"/>
        <v>1.1056506175314207</v>
      </c>
    </row>
    <row r="121" spans="4:17" x14ac:dyDescent="0.25">
      <c r="D121" s="23">
        <f t="shared" si="21"/>
        <v>48000</v>
      </c>
      <c r="E121" s="24">
        <f t="shared" si="21"/>
        <v>3.8616699105427528</v>
      </c>
      <c r="F121" s="24">
        <f t="shared" si="21"/>
        <v>-5.2234117991947171</v>
      </c>
      <c r="G121" s="24">
        <f t="shared" si="21"/>
        <v>1.4255336282677451</v>
      </c>
      <c r="H121" s="24">
        <f t="shared" si="21"/>
        <v>3.7926253544860851</v>
      </c>
      <c r="I121" s="24">
        <f t="shared" si="21"/>
        <v>-5.2234117991947162</v>
      </c>
      <c r="J121" s="24">
        <f t="shared" si="21"/>
        <v>1.4945781843244119</v>
      </c>
      <c r="K121" s="25">
        <f t="shared" si="18"/>
        <v>168</v>
      </c>
      <c r="L121" s="26">
        <f t="shared" si="15"/>
        <v>2290.8676527677749</v>
      </c>
      <c r="M121" s="24">
        <f t="shared" si="11"/>
        <v>0.29987387451173897</v>
      </c>
      <c r="N121" s="24">
        <f t="shared" si="12"/>
        <v>4.8106047720520184E-2</v>
      </c>
      <c r="O121" s="24">
        <f t="shared" si="13"/>
        <v>3.6056255107599355E-2</v>
      </c>
      <c r="P121" s="24">
        <f t="shared" si="16"/>
        <v>1.155073259824773</v>
      </c>
      <c r="Q121" s="27">
        <f t="shared" si="17"/>
        <v>1.2521905993451978</v>
      </c>
    </row>
    <row r="122" spans="4:17" x14ac:dyDescent="0.25">
      <c r="D122" s="23">
        <f t="shared" si="21"/>
        <v>48000</v>
      </c>
      <c r="E122" s="24">
        <f t="shared" si="21"/>
        <v>3.8616699105427528</v>
      </c>
      <c r="F122" s="24">
        <f t="shared" si="21"/>
        <v>-5.2234117991947171</v>
      </c>
      <c r="G122" s="24">
        <f t="shared" si="21"/>
        <v>1.4255336282677451</v>
      </c>
      <c r="H122" s="24">
        <f t="shared" si="21"/>
        <v>3.7926253544860851</v>
      </c>
      <c r="I122" s="24">
        <f t="shared" si="21"/>
        <v>-5.2234117991947162</v>
      </c>
      <c r="J122" s="24">
        <f t="shared" si="21"/>
        <v>1.4945781843244119</v>
      </c>
      <c r="K122" s="25">
        <f t="shared" si="18"/>
        <v>169</v>
      </c>
      <c r="L122" s="26">
        <f t="shared" si="15"/>
        <v>2398.8329190194918</v>
      </c>
      <c r="M122" s="24">
        <f t="shared" si="11"/>
        <v>0.31400649481587478</v>
      </c>
      <c r="N122" s="24">
        <f t="shared" si="12"/>
        <v>4.7200441844499119E-2</v>
      </c>
      <c r="O122" s="24">
        <f t="shared" si="13"/>
        <v>3.4026502286726767E-2</v>
      </c>
      <c r="P122" s="24">
        <f t="shared" si="16"/>
        <v>1.1777805491479882</v>
      </c>
      <c r="Q122" s="27">
        <f t="shared" si="17"/>
        <v>1.421287554819026</v>
      </c>
    </row>
    <row r="123" spans="4:17" x14ac:dyDescent="0.25">
      <c r="D123" s="23">
        <f t="shared" si="21"/>
        <v>48000</v>
      </c>
      <c r="E123" s="24">
        <f t="shared" si="21"/>
        <v>3.8616699105427528</v>
      </c>
      <c r="F123" s="24">
        <f t="shared" si="21"/>
        <v>-5.2234117991947171</v>
      </c>
      <c r="G123" s="24">
        <f t="shared" si="21"/>
        <v>1.4255336282677451</v>
      </c>
      <c r="H123" s="24">
        <f t="shared" si="21"/>
        <v>3.7926253544860851</v>
      </c>
      <c r="I123" s="24">
        <f t="shared" si="21"/>
        <v>-5.2234117991947162</v>
      </c>
      <c r="J123" s="24">
        <f t="shared" si="21"/>
        <v>1.4945781843244119</v>
      </c>
      <c r="K123" s="25">
        <f t="shared" si="18"/>
        <v>170</v>
      </c>
      <c r="L123" s="26">
        <f t="shared" si="15"/>
        <v>2511.8864315095811</v>
      </c>
      <c r="M123" s="24">
        <f t="shared" si="11"/>
        <v>0.32880516499509921</v>
      </c>
      <c r="N123" s="24">
        <f t="shared" si="12"/>
        <v>4.6328199630546685E-2</v>
      </c>
      <c r="O123" s="24">
        <f t="shared" si="13"/>
        <v>3.192931107132968E-2</v>
      </c>
      <c r="P123" s="24">
        <f t="shared" si="16"/>
        <v>1.2045586139394231</v>
      </c>
      <c r="Q123" s="27">
        <f t="shared" si="17"/>
        <v>1.6165587532062198</v>
      </c>
    </row>
    <row r="124" spans="4:17" x14ac:dyDescent="0.25">
      <c r="D124" s="23">
        <f t="shared" si="21"/>
        <v>48000</v>
      </c>
      <c r="E124" s="24">
        <f t="shared" si="21"/>
        <v>3.8616699105427528</v>
      </c>
      <c r="F124" s="24">
        <f t="shared" si="21"/>
        <v>-5.2234117991947171</v>
      </c>
      <c r="G124" s="24">
        <f t="shared" si="21"/>
        <v>1.4255336282677451</v>
      </c>
      <c r="H124" s="24">
        <f t="shared" si="21"/>
        <v>3.7926253544860851</v>
      </c>
      <c r="I124" s="24">
        <f t="shared" si="21"/>
        <v>-5.2234117991947162</v>
      </c>
      <c r="J124" s="24">
        <f t="shared" si="21"/>
        <v>1.4945781843244119</v>
      </c>
      <c r="K124" s="25">
        <f t="shared" si="18"/>
        <v>171</v>
      </c>
      <c r="L124" s="26">
        <f t="shared" si="15"/>
        <v>2630.2679918953822</v>
      </c>
      <c r="M124" s="24">
        <f t="shared" si="11"/>
        <v>0.34430127501295454</v>
      </c>
      <c r="N124" s="24">
        <f t="shared" si="12"/>
        <v>4.5516270934711667E-2</v>
      </c>
      <c r="O124" s="24">
        <f t="shared" si="13"/>
        <v>2.9783418704458775E-2</v>
      </c>
      <c r="P124" s="24">
        <f t="shared" si="16"/>
        <v>1.2362208481742958</v>
      </c>
      <c r="Q124" s="27">
        <f t="shared" si="17"/>
        <v>1.8419212690298448</v>
      </c>
    </row>
    <row r="125" spans="4:17" x14ac:dyDescent="0.25">
      <c r="D125" s="23">
        <f t="shared" si="21"/>
        <v>48000</v>
      </c>
      <c r="E125" s="24">
        <f t="shared" si="21"/>
        <v>3.8616699105427528</v>
      </c>
      <c r="F125" s="24">
        <f t="shared" si="21"/>
        <v>-5.2234117991947171</v>
      </c>
      <c r="G125" s="24">
        <f t="shared" si="21"/>
        <v>1.4255336282677451</v>
      </c>
      <c r="H125" s="24">
        <f t="shared" si="21"/>
        <v>3.7926253544860851</v>
      </c>
      <c r="I125" s="24">
        <f t="shared" si="21"/>
        <v>-5.2234117991947162</v>
      </c>
      <c r="J125" s="24">
        <f t="shared" si="21"/>
        <v>1.4945781843244119</v>
      </c>
      <c r="K125" s="25">
        <f t="shared" si="18"/>
        <v>172</v>
      </c>
      <c r="L125" s="26">
        <f t="shared" si="15"/>
        <v>2754.228703338169</v>
      </c>
      <c r="M125" s="24">
        <f t="shared" si="11"/>
        <v>0.36052769419638891</v>
      </c>
      <c r="N125" s="24">
        <f t="shared" si="12"/>
        <v>4.4798788957638891E-2</v>
      </c>
      <c r="O125" s="24">
        <f t="shared" si="13"/>
        <v>2.7614248225528826E-2</v>
      </c>
      <c r="P125" s="24">
        <f t="shared" si="16"/>
        <v>1.2736981697328857</v>
      </c>
      <c r="Q125" s="27">
        <f t="shared" si="17"/>
        <v>2.1013304948414016</v>
      </c>
    </row>
    <row r="126" spans="4:17" x14ac:dyDescent="0.25">
      <c r="D126" s="23">
        <f t="shared" si="21"/>
        <v>48000</v>
      </c>
      <c r="E126" s="24">
        <f t="shared" si="21"/>
        <v>3.8616699105427528</v>
      </c>
      <c r="F126" s="24">
        <f t="shared" si="21"/>
        <v>-5.2234117991947171</v>
      </c>
      <c r="G126" s="24">
        <f t="shared" si="21"/>
        <v>1.4255336282677451</v>
      </c>
      <c r="H126" s="24">
        <f t="shared" si="21"/>
        <v>3.7926253544860851</v>
      </c>
      <c r="I126" s="24">
        <f t="shared" si="21"/>
        <v>-5.2234117991947162</v>
      </c>
      <c r="J126" s="24">
        <f t="shared" si="21"/>
        <v>1.4945781843244119</v>
      </c>
      <c r="K126" s="25">
        <f t="shared" si="18"/>
        <v>173</v>
      </c>
      <c r="L126" s="26">
        <f t="shared" si="15"/>
        <v>2884.0315031266077</v>
      </c>
      <c r="M126" s="24">
        <f t="shared" si="11"/>
        <v>0.37751884095600335</v>
      </c>
      <c r="N126" s="24">
        <f t="shared" si="12"/>
        <v>4.4218622568159782E-2</v>
      </c>
      <c r="O126" s="24">
        <f t="shared" si="13"/>
        <v>2.5455468926851577E-2</v>
      </c>
      <c r="P126" s="24">
        <f t="shared" si="16"/>
        <v>1.3179898147199103</v>
      </c>
      <c r="Q126" s="27">
        <f t="shared" si="17"/>
        <v>2.3982410818209532</v>
      </c>
    </row>
    <row r="127" spans="4:17" x14ac:dyDescent="0.25">
      <c r="D127" s="23">
        <f t="shared" si="21"/>
        <v>48000</v>
      </c>
      <c r="E127" s="24">
        <f t="shared" si="21"/>
        <v>3.8616699105427528</v>
      </c>
      <c r="F127" s="24">
        <f t="shared" si="21"/>
        <v>-5.2234117991947171</v>
      </c>
      <c r="G127" s="24">
        <f t="shared" si="21"/>
        <v>1.4255336282677451</v>
      </c>
      <c r="H127" s="24">
        <f t="shared" si="21"/>
        <v>3.7926253544860851</v>
      </c>
      <c r="I127" s="24">
        <f t="shared" si="21"/>
        <v>-5.2234117991947162</v>
      </c>
      <c r="J127" s="24">
        <f t="shared" si="21"/>
        <v>1.4945781843244119</v>
      </c>
      <c r="K127" s="25">
        <f t="shared" si="18"/>
        <v>174</v>
      </c>
      <c r="L127" s="26">
        <f t="shared" si="15"/>
        <v>3019.9517204020176</v>
      </c>
      <c r="M127" s="24">
        <f t="shared" si="11"/>
        <v>0.39531075579211816</v>
      </c>
      <c r="N127" s="24">
        <f t="shared" si="12"/>
        <v>4.3829231168505345E-2</v>
      </c>
      <c r="O127" s="24">
        <f t="shared" si="13"/>
        <v>2.3350870406161128E-2</v>
      </c>
      <c r="P127" s="24">
        <f t="shared" si="16"/>
        <v>1.3700309852743162</v>
      </c>
      <c r="Q127" s="27">
        <f t="shared" si="17"/>
        <v>2.734607789573138</v>
      </c>
    </row>
    <row r="128" spans="4:17" x14ac:dyDescent="0.25">
      <c r="D128" s="23">
        <f t="shared" si="21"/>
        <v>48000</v>
      </c>
      <c r="E128" s="24">
        <f t="shared" si="21"/>
        <v>3.8616699105427528</v>
      </c>
      <c r="F128" s="24">
        <f t="shared" si="21"/>
        <v>-5.2234117991947171</v>
      </c>
      <c r="G128" s="24">
        <f t="shared" si="21"/>
        <v>1.4255336282677451</v>
      </c>
      <c r="H128" s="24">
        <f t="shared" si="21"/>
        <v>3.7926253544860851</v>
      </c>
      <c r="I128" s="24">
        <f t="shared" si="21"/>
        <v>-5.2234117991947162</v>
      </c>
      <c r="J128" s="24">
        <f t="shared" si="21"/>
        <v>1.4945781843244119</v>
      </c>
      <c r="K128" s="25">
        <f t="shared" si="18"/>
        <v>175</v>
      </c>
      <c r="L128" s="26">
        <f t="shared" si="15"/>
        <v>3162.2776601683804</v>
      </c>
      <c r="M128" s="24">
        <f t="shared" si="11"/>
        <v>0.41394117774150435</v>
      </c>
      <c r="N128" s="24">
        <f t="shared" si="12"/>
        <v>4.3696875733415075E-2</v>
      </c>
      <c r="O128" s="24">
        <f t="shared" si="13"/>
        <v>2.135660665748973E-2</v>
      </c>
      <c r="P128" s="24">
        <f t="shared" si="16"/>
        <v>1.4304051623479632</v>
      </c>
      <c r="Q128" s="27">
        <f t="shared" si="17"/>
        <v>3.109181376564651</v>
      </c>
    </row>
    <row r="129" spans="4:17" x14ac:dyDescent="0.25">
      <c r="D129" s="23">
        <f t="shared" si="21"/>
        <v>48000</v>
      </c>
      <c r="E129" s="24">
        <f t="shared" si="21"/>
        <v>3.8616699105427528</v>
      </c>
      <c r="F129" s="24">
        <f t="shared" si="21"/>
        <v>-5.2234117991947171</v>
      </c>
      <c r="G129" s="24">
        <f t="shared" si="21"/>
        <v>1.4255336282677451</v>
      </c>
      <c r="H129" s="24">
        <f t="shared" si="21"/>
        <v>3.7926253544860851</v>
      </c>
      <c r="I129" s="24">
        <f t="shared" si="21"/>
        <v>-5.2234117991947162</v>
      </c>
      <c r="J129" s="24">
        <f t="shared" si="21"/>
        <v>1.4945781843244119</v>
      </c>
      <c r="K129" s="25">
        <f t="shared" si="18"/>
        <v>176</v>
      </c>
      <c r="L129" s="26">
        <f t="shared" si="15"/>
        <v>3311.3112148259115</v>
      </c>
      <c r="M129" s="24">
        <f t="shared" si="11"/>
        <v>0.43344962442694068</v>
      </c>
      <c r="N129" s="24">
        <f t="shared" si="12"/>
        <v>4.390324782120858E-2</v>
      </c>
      <c r="O129" s="24">
        <f t="shared" si="13"/>
        <v>1.95438753311592E-2</v>
      </c>
      <c r="P129" s="24">
        <f t="shared" si="16"/>
        <v>1.4987975784470617</v>
      </c>
      <c r="Q129" s="27">
        <f t="shared" si="17"/>
        <v>3.5148596549693902</v>
      </c>
    </row>
    <row r="130" spans="4:17" x14ac:dyDescent="0.25">
      <c r="D130" s="23">
        <f t="shared" si="21"/>
        <v>48000</v>
      </c>
      <c r="E130" s="24">
        <f t="shared" si="21"/>
        <v>3.8616699105427528</v>
      </c>
      <c r="F130" s="24">
        <f t="shared" si="21"/>
        <v>-5.2234117991947171</v>
      </c>
      <c r="G130" s="24">
        <f t="shared" si="21"/>
        <v>1.4255336282677451</v>
      </c>
      <c r="H130" s="24">
        <f t="shared" si="21"/>
        <v>3.7926253544860851</v>
      </c>
      <c r="I130" s="24">
        <f t="shared" si="21"/>
        <v>-5.2234117991947162</v>
      </c>
      <c r="J130" s="24">
        <f t="shared" si="21"/>
        <v>1.4945781843244119</v>
      </c>
      <c r="K130" s="25">
        <f t="shared" si="18"/>
        <v>177</v>
      </c>
      <c r="L130" s="26">
        <f t="shared" si="15"/>
        <v>3467.3685045253224</v>
      </c>
      <c r="M130" s="24">
        <f t="shared" si="11"/>
        <v>0.45387747587939081</v>
      </c>
      <c r="N130" s="24">
        <f t="shared" si="12"/>
        <v>4.4548587336804446E-2</v>
      </c>
      <c r="O130" s="24">
        <f t="shared" si="13"/>
        <v>1.800210686958259E-2</v>
      </c>
      <c r="P130" s="24">
        <f t="shared" si="16"/>
        <v>1.5730962676305194</v>
      </c>
      <c r="Q130" s="27">
        <f t="shared" si="17"/>
        <v>3.9351060128145239</v>
      </c>
    </row>
    <row r="131" spans="4:17" x14ac:dyDescent="0.25">
      <c r="D131" s="23">
        <f t="shared" si="21"/>
        <v>48000</v>
      </c>
      <c r="E131" s="24">
        <f t="shared" si="21"/>
        <v>3.8616699105427528</v>
      </c>
      <c r="F131" s="24">
        <f t="shared" si="21"/>
        <v>-5.2234117991947171</v>
      </c>
      <c r="G131" s="24">
        <f t="shared" si="21"/>
        <v>1.4255336282677451</v>
      </c>
      <c r="H131" s="24">
        <f t="shared" si="21"/>
        <v>3.7926253544860851</v>
      </c>
      <c r="I131" s="24">
        <f t="shared" si="21"/>
        <v>-5.2234117991947162</v>
      </c>
      <c r="J131" s="24">
        <f t="shared" si="21"/>
        <v>1.4945781843244119</v>
      </c>
      <c r="K131" s="25">
        <f t="shared" si="18"/>
        <v>178</v>
      </c>
      <c r="L131" s="26">
        <f t="shared" si="15"/>
        <v>3630.7805477010188</v>
      </c>
      <c r="M131" s="24">
        <f t="shared" ref="M131:M170" si="22" xml:space="preserve"> 2*PI()*L131/D131</f>
        <v>0.4752680623105936</v>
      </c>
      <c r="N131" s="24">
        <f t="shared" ref="N131:N170" si="23">E131+F131*COS(M131)+G131*COS(2*M131)</f>
        <v>4.5755369544811964E-2</v>
      </c>
      <c r="O131" s="24">
        <f t="shared" ref="O131:O170" si="24">H131+I131*COS(M131) + J131*COS(2*M131)</f>
        <v>1.6842748611389569E-2</v>
      </c>
      <c r="P131" s="24">
        <f t="shared" si="16"/>
        <v>1.6482176115568823</v>
      </c>
      <c r="Q131" s="27">
        <f t="shared" si="17"/>
        <v>4.3402910071641747</v>
      </c>
    </row>
    <row r="132" spans="4:17" x14ac:dyDescent="0.25">
      <c r="D132" s="23">
        <f t="shared" ref="D132:J147" si="25">D131</f>
        <v>48000</v>
      </c>
      <c r="E132" s="24">
        <f t="shared" si="25"/>
        <v>3.8616699105427528</v>
      </c>
      <c r="F132" s="24">
        <f t="shared" si="25"/>
        <v>-5.2234117991947171</v>
      </c>
      <c r="G132" s="24">
        <f t="shared" si="25"/>
        <v>1.4255336282677451</v>
      </c>
      <c r="H132" s="24">
        <f t="shared" si="25"/>
        <v>3.7926253544860851</v>
      </c>
      <c r="I132" s="24">
        <f t="shared" si="25"/>
        <v>-5.2234117991947162</v>
      </c>
      <c r="J132" s="24">
        <f t="shared" si="25"/>
        <v>1.4945781843244119</v>
      </c>
      <c r="K132" s="25">
        <f t="shared" si="18"/>
        <v>179</v>
      </c>
      <c r="L132" s="26">
        <f t="shared" ref="L132:L170" si="26">10 ^ (K132/50)</f>
        <v>3801.8939632056172</v>
      </c>
      <c r="M132" s="24">
        <f t="shared" si="22"/>
        <v>0.49766675602225624</v>
      </c>
      <c r="N132" s="24">
        <f t="shared" si="23"/>
        <v>4.7672652121480419E-2</v>
      </c>
      <c r="O132" s="24">
        <f t="shared" si="24"/>
        <v>1.6203739988240318E-2</v>
      </c>
      <c r="P132" s="24">
        <f t="shared" ref="P132:P170" si="27">SQRT(N132/O132)</f>
        <v>1.7152484034871753</v>
      </c>
      <c r="Q132" s="27">
        <f t="shared" ref="Q132:Q170" si="28">20*LOG(P132,10)</f>
        <v>4.6865404753511859</v>
      </c>
    </row>
    <row r="133" spans="4:17" x14ac:dyDescent="0.25">
      <c r="D133" s="23">
        <f t="shared" si="25"/>
        <v>48000</v>
      </c>
      <c r="E133" s="24">
        <f t="shared" si="25"/>
        <v>3.8616699105427528</v>
      </c>
      <c r="F133" s="24">
        <f t="shared" si="25"/>
        <v>-5.2234117991947171</v>
      </c>
      <c r="G133" s="24">
        <f t="shared" si="25"/>
        <v>1.4255336282677451</v>
      </c>
      <c r="H133" s="24">
        <f t="shared" si="25"/>
        <v>3.7926253544860851</v>
      </c>
      <c r="I133" s="24">
        <f t="shared" si="25"/>
        <v>-5.2234117991947162</v>
      </c>
      <c r="J133" s="24">
        <f t="shared" si="25"/>
        <v>1.4945781843244119</v>
      </c>
      <c r="K133" s="25">
        <f t="shared" ref="K133:K170" si="29">K132+1</f>
        <v>180</v>
      </c>
      <c r="L133" s="26">
        <f t="shared" si="26"/>
        <v>3981.0717055349769</v>
      </c>
      <c r="M133" s="24">
        <f t="shared" si="22"/>
        <v>0.52112106764678634</v>
      </c>
      <c r="N133" s="24">
        <f t="shared" si="23"/>
        <v>5.0481183615944447E-2</v>
      </c>
      <c r="O133" s="24">
        <f t="shared" si="24"/>
        <v>1.6254786329786608E-2</v>
      </c>
      <c r="P133" s="24">
        <f t="shared" si="27"/>
        <v>1.7622768331585921</v>
      </c>
      <c r="Q133" s="27">
        <f t="shared" si="28"/>
        <v>4.9214826407663308</v>
      </c>
    </row>
    <row r="134" spans="4:17" x14ac:dyDescent="0.25">
      <c r="D134" s="23">
        <f t="shared" si="25"/>
        <v>48000</v>
      </c>
      <c r="E134" s="24">
        <f t="shared" si="25"/>
        <v>3.8616699105427528</v>
      </c>
      <c r="F134" s="24">
        <f t="shared" si="25"/>
        <v>-5.2234117991947171</v>
      </c>
      <c r="G134" s="24">
        <f t="shared" si="25"/>
        <v>1.4255336282677451</v>
      </c>
      <c r="H134" s="24">
        <f t="shared" si="25"/>
        <v>3.7926253544860851</v>
      </c>
      <c r="I134" s="24">
        <f t="shared" si="25"/>
        <v>-5.2234117991947162</v>
      </c>
      <c r="J134" s="24">
        <f t="shared" si="25"/>
        <v>1.4945781843244119</v>
      </c>
      <c r="K134" s="25">
        <f t="shared" si="29"/>
        <v>181</v>
      </c>
      <c r="L134" s="26">
        <f t="shared" si="26"/>
        <v>4168.6938347033583</v>
      </c>
      <c r="M134" s="24">
        <f t="shared" si="22"/>
        <v>0.54568074692371393</v>
      </c>
      <c r="N134" s="24">
        <f t="shared" si="23"/>
        <v>5.4399385119752064E-2</v>
      </c>
      <c r="O134" s="24">
        <f t="shared" si="24"/>
        <v>1.7203550087327213E-2</v>
      </c>
      <c r="P134" s="24">
        <f t="shared" si="27"/>
        <v>1.7782301002860037</v>
      </c>
      <c r="Q134" s="27">
        <f t="shared" si="28"/>
        <v>4.9997591463929902</v>
      </c>
    </row>
    <row r="135" spans="4:17" x14ac:dyDescent="0.25">
      <c r="D135" s="23">
        <f t="shared" si="25"/>
        <v>48000</v>
      </c>
      <c r="E135" s="24">
        <f t="shared" si="25"/>
        <v>3.8616699105427528</v>
      </c>
      <c r="F135" s="24">
        <f t="shared" si="25"/>
        <v>-5.2234117991947171</v>
      </c>
      <c r="G135" s="24">
        <f t="shared" si="25"/>
        <v>1.4255336282677451</v>
      </c>
      <c r="H135" s="24">
        <f t="shared" si="25"/>
        <v>3.7926253544860851</v>
      </c>
      <c r="I135" s="24">
        <f t="shared" si="25"/>
        <v>-5.2234117991947162</v>
      </c>
      <c r="J135" s="24">
        <f t="shared" si="25"/>
        <v>1.4945781843244119</v>
      </c>
      <c r="K135" s="25">
        <f t="shared" si="29"/>
        <v>182</v>
      </c>
      <c r="L135" s="26">
        <f t="shared" si="26"/>
        <v>4365.1583224016631</v>
      </c>
      <c r="M135" s="24">
        <f t="shared" si="22"/>
        <v>0.5713978882255587</v>
      </c>
      <c r="N135" s="24">
        <f t="shared" si="23"/>
        <v>5.9690326555397855E-2</v>
      </c>
      <c r="O135" s="24">
        <f t="shared" si="24"/>
        <v>1.9302888801215112E-2</v>
      </c>
      <c r="P135" s="24">
        <f t="shared" si="27"/>
        <v>1.7584937253564021</v>
      </c>
      <c r="Q135" s="27">
        <f t="shared" si="28"/>
        <v>4.9028164601908486</v>
      </c>
    </row>
    <row r="136" spans="4:17" x14ac:dyDescent="0.25">
      <c r="D136" s="23">
        <f t="shared" si="25"/>
        <v>48000</v>
      </c>
      <c r="E136" s="24">
        <f t="shared" si="25"/>
        <v>3.8616699105427528</v>
      </c>
      <c r="F136" s="24">
        <f t="shared" si="25"/>
        <v>-5.2234117991947171</v>
      </c>
      <c r="G136" s="24">
        <f t="shared" si="25"/>
        <v>1.4255336282677451</v>
      </c>
      <c r="H136" s="24">
        <f t="shared" si="25"/>
        <v>3.7926253544860851</v>
      </c>
      <c r="I136" s="24">
        <f t="shared" si="25"/>
        <v>-5.2234117991947162</v>
      </c>
      <c r="J136" s="24">
        <f t="shared" si="25"/>
        <v>1.4945781843244119</v>
      </c>
      <c r="K136" s="25">
        <f t="shared" si="29"/>
        <v>183</v>
      </c>
      <c r="L136" s="26">
        <f t="shared" si="26"/>
        <v>4570.8818961487532</v>
      </c>
      <c r="M136" s="24">
        <f t="shared" si="22"/>
        <v>0.59832704105697943</v>
      </c>
      <c r="N136" s="24">
        <f t="shared" si="23"/>
        <v>6.6669826832177037E-2</v>
      </c>
      <c r="O136" s="24">
        <f t="shared" si="24"/>
        <v>2.2859277880796114E-2</v>
      </c>
      <c r="P136" s="24">
        <f t="shared" si="27"/>
        <v>1.7077858467986962</v>
      </c>
      <c r="Q136" s="27">
        <f t="shared" si="28"/>
        <v>4.648668200774865</v>
      </c>
    </row>
    <row r="137" spans="4:17" x14ac:dyDescent="0.25">
      <c r="D137" s="23">
        <f t="shared" si="25"/>
        <v>48000</v>
      </c>
      <c r="E137" s="24">
        <f t="shared" si="25"/>
        <v>3.8616699105427528</v>
      </c>
      <c r="F137" s="24">
        <f t="shared" si="25"/>
        <v>-5.2234117991947171</v>
      </c>
      <c r="G137" s="24">
        <f t="shared" si="25"/>
        <v>1.4255336282677451</v>
      </c>
      <c r="H137" s="24">
        <f t="shared" si="25"/>
        <v>3.7926253544860851</v>
      </c>
      <c r="I137" s="24">
        <f t="shared" si="25"/>
        <v>-5.2234117991947162</v>
      </c>
      <c r="J137" s="24">
        <f t="shared" si="25"/>
        <v>1.4945781843244119</v>
      </c>
      <c r="K137" s="25">
        <f t="shared" si="29"/>
        <v>184</v>
      </c>
      <c r="L137" s="26">
        <f t="shared" si="26"/>
        <v>4786.3009232263848</v>
      </c>
      <c r="M137" s="24">
        <f t="shared" si="22"/>
        <v>0.62652532576158559</v>
      </c>
      <c r="N137" s="24">
        <f t="shared" si="23"/>
        <v>7.5715811838935609E-2</v>
      </c>
      <c r="O137" s="24">
        <f t="shared" si="24"/>
        <v>2.8242561846137326E-2</v>
      </c>
      <c r="P137" s="24">
        <f t="shared" si="27"/>
        <v>1.637348956724517</v>
      </c>
      <c r="Q137" s="27">
        <f t="shared" si="28"/>
        <v>4.2828249484018102</v>
      </c>
    </row>
    <row r="138" spans="4:17" x14ac:dyDescent="0.25">
      <c r="D138" s="23">
        <f t="shared" si="25"/>
        <v>48000</v>
      </c>
      <c r="E138" s="24">
        <f t="shared" si="25"/>
        <v>3.8616699105427528</v>
      </c>
      <c r="F138" s="24">
        <f t="shared" si="25"/>
        <v>-5.2234117991947171</v>
      </c>
      <c r="G138" s="24">
        <f t="shared" si="25"/>
        <v>1.4255336282677451</v>
      </c>
      <c r="H138" s="24">
        <f t="shared" si="25"/>
        <v>3.7926253544860851</v>
      </c>
      <c r="I138" s="24">
        <f t="shared" si="25"/>
        <v>-5.2234117991947162</v>
      </c>
      <c r="J138" s="24">
        <f t="shared" si="25"/>
        <v>1.4945781843244119</v>
      </c>
      <c r="K138" s="25">
        <f t="shared" si="29"/>
        <v>185</v>
      </c>
      <c r="L138" s="26">
        <f t="shared" si="26"/>
        <v>5011.8723362727324</v>
      </c>
      <c r="M138" s="24">
        <f t="shared" si="22"/>
        <v>0.65605255468184709</v>
      </c>
      <c r="N138" s="24">
        <f t="shared" si="23"/>
        <v>8.7279064005755469E-2</v>
      </c>
      <c r="O138" s="24">
        <f t="shared" si="24"/>
        <v>3.5897178183161016E-2</v>
      </c>
      <c r="P138" s="24">
        <f t="shared" si="27"/>
        <v>1.5592827869393988</v>
      </c>
      <c r="Q138" s="27">
        <f t="shared" si="28"/>
        <v>3.8584976940292668</v>
      </c>
    </row>
    <row r="139" spans="4:17" x14ac:dyDescent="0.25">
      <c r="D139" s="23">
        <f t="shared" si="25"/>
        <v>48000</v>
      </c>
      <c r="E139" s="24">
        <f t="shared" si="25"/>
        <v>3.8616699105427528</v>
      </c>
      <c r="F139" s="24">
        <f t="shared" si="25"/>
        <v>-5.2234117991947171</v>
      </c>
      <c r="G139" s="24">
        <f t="shared" si="25"/>
        <v>1.4255336282677451</v>
      </c>
      <c r="H139" s="24">
        <f t="shared" si="25"/>
        <v>3.7926253544860851</v>
      </c>
      <c r="I139" s="24">
        <f t="shared" si="25"/>
        <v>-5.2234117991947162</v>
      </c>
      <c r="J139" s="24">
        <f t="shared" si="25"/>
        <v>1.4945781843244119</v>
      </c>
      <c r="K139" s="25">
        <f t="shared" si="29"/>
        <v>186</v>
      </c>
      <c r="L139" s="26">
        <f t="shared" si="26"/>
        <v>5248.0746024977352</v>
      </c>
      <c r="M139" s="24">
        <f t="shared" si="22"/>
        <v>0.68697135902908579</v>
      </c>
      <c r="N139" s="24">
        <f t="shared" si="23"/>
        <v>0.10189548948953542</v>
      </c>
      <c r="O139" s="24">
        <f t="shared" si="24"/>
        <v>4.6354990805590746E-2</v>
      </c>
      <c r="P139" s="24">
        <f t="shared" si="27"/>
        <v>1.4826178698631398</v>
      </c>
      <c r="Q139" s="27">
        <f t="shared" si="28"/>
        <v>3.4205846066113144</v>
      </c>
    </row>
    <row r="140" spans="4:17" x14ac:dyDescent="0.25">
      <c r="D140" s="23">
        <f t="shared" si="25"/>
        <v>48000</v>
      </c>
      <c r="E140" s="24">
        <f t="shared" si="25"/>
        <v>3.8616699105427528</v>
      </c>
      <c r="F140" s="24">
        <f t="shared" si="25"/>
        <v>-5.2234117991947171</v>
      </c>
      <c r="G140" s="24">
        <f t="shared" si="25"/>
        <v>1.4255336282677451</v>
      </c>
      <c r="H140" s="24">
        <f t="shared" si="25"/>
        <v>3.7926253544860851</v>
      </c>
      <c r="I140" s="24">
        <f t="shared" si="25"/>
        <v>-5.2234117991947162</v>
      </c>
      <c r="J140" s="24">
        <f t="shared" si="25"/>
        <v>1.4945781843244119</v>
      </c>
      <c r="K140" s="25">
        <f t="shared" si="29"/>
        <v>187</v>
      </c>
      <c r="L140" s="26">
        <f t="shared" si="26"/>
        <v>5495.4087385762541</v>
      </c>
      <c r="M140" s="24">
        <f t="shared" si="22"/>
        <v>0.71934732173267968</v>
      </c>
      <c r="N140" s="24">
        <f t="shared" si="23"/>
        <v>0.12020001063569954</v>
      </c>
      <c r="O140" s="24">
        <f t="shared" si="24"/>
        <v>6.0249851873110077E-2</v>
      </c>
      <c r="P140" s="24">
        <f t="shared" si="27"/>
        <v>1.4124538322579243</v>
      </c>
      <c r="Q140" s="27">
        <f t="shared" si="28"/>
        <v>2.9994852257826921</v>
      </c>
    </row>
    <row r="141" spans="4:17" x14ac:dyDescent="0.25">
      <c r="D141" s="23">
        <f t="shared" si="25"/>
        <v>48000</v>
      </c>
      <c r="E141" s="24">
        <f t="shared" si="25"/>
        <v>3.8616699105427528</v>
      </c>
      <c r="F141" s="24">
        <f t="shared" si="25"/>
        <v>-5.2234117991947171</v>
      </c>
      <c r="G141" s="24">
        <f t="shared" si="25"/>
        <v>1.4255336282677451</v>
      </c>
      <c r="H141" s="24">
        <f t="shared" si="25"/>
        <v>3.7926253544860851</v>
      </c>
      <c r="I141" s="24">
        <f t="shared" si="25"/>
        <v>-5.2234117991947162</v>
      </c>
      <c r="J141" s="24">
        <f t="shared" si="25"/>
        <v>1.4945781843244119</v>
      </c>
      <c r="K141" s="25">
        <f t="shared" si="29"/>
        <v>188</v>
      </c>
      <c r="L141" s="26">
        <f t="shared" si="26"/>
        <v>5754.399373371567</v>
      </c>
      <c r="M141" s="24">
        <f t="shared" si="22"/>
        <v>0.75324911655024263</v>
      </c>
      <c r="N141" s="24">
        <f t="shared" si="23"/>
        <v>0.14294215795616821</v>
      </c>
      <c r="O141" s="24">
        <f t="shared" si="24"/>
        <v>7.8333976915446593E-2</v>
      </c>
      <c r="P141" s="24">
        <f t="shared" si="27"/>
        <v>1.3508436303100475</v>
      </c>
      <c r="Q141" s="27">
        <f t="shared" si="28"/>
        <v>2.6121015855643535</v>
      </c>
    </row>
    <row r="142" spans="4:17" x14ac:dyDescent="0.25">
      <c r="D142" s="23">
        <f t="shared" si="25"/>
        <v>48000</v>
      </c>
      <c r="E142" s="24">
        <f t="shared" si="25"/>
        <v>3.8616699105427528</v>
      </c>
      <c r="F142" s="24">
        <f t="shared" si="25"/>
        <v>-5.2234117991947171</v>
      </c>
      <c r="G142" s="24">
        <f t="shared" si="25"/>
        <v>1.4255336282677451</v>
      </c>
      <c r="H142" s="24">
        <f t="shared" si="25"/>
        <v>3.7926253544860851</v>
      </c>
      <c r="I142" s="24">
        <f t="shared" si="25"/>
        <v>-5.2234117991947162</v>
      </c>
      <c r="J142" s="24">
        <f t="shared" si="25"/>
        <v>1.4945781843244119</v>
      </c>
      <c r="K142" s="25">
        <f t="shared" si="29"/>
        <v>189</v>
      </c>
      <c r="L142" s="26">
        <f t="shared" si="26"/>
        <v>6025.595860743585</v>
      </c>
      <c r="M142" s="24">
        <f t="shared" si="22"/>
        <v>0.7887486537338797</v>
      </c>
      <c r="N142" s="24">
        <f t="shared" si="23"/>
        <v>0.17100338194358472</v>
      </c>
      <c r="O142" s="24">
        <f t="shared" si="24"/>
        <v>0.10149616311373597</v>
      </c>
      <c r="P142" s="24">
        <f t="shared" si="27"/>
        <v>1.298008502744898</v>
      </c>
      <c r="Q142" s="27">
        <f t="shared" si="28"/>
        <v>2.265550747331623</v>
      </c>
    </row>
    <row r="143" spans="4:17" x14ac:dyDescent="0.25">
      <c r="D143" s="23">
        <f t="shared" si="25"/>
        <v>48000</v>
      </c>
      <c r="E143" s="24">
        <f t="shared" si="25"/>
        <v>3.8616699105427528</v>
      </c>
      <c r="F143" s="24">
        <f t="shared" si="25"/>
        <v>-5.2234117991947171</v>
      </c>
      <c r="G143" s="24">
        <f t="shared" si="25"/>
        <v>1.4255336282677451</v>
      </c>
      <c r="H143" s="24">
        <f t="shared" si="25"/>
        <v>3.7926253544860851</v>
      </c>
      <c r="I143" s="24">
        <f t="shared" si="25"/>
        <v>-5.2234117991947162</v>
      </c>
      <c r="J143" s="24">
        <f t="shared" si="25"/>
        <v>1.4945781843244119</v>
      </c>
      <c r="K143" s="25">
        <f t="shared" si="29"/>
        <v>190</v>
      </c>
      <c r="L143" s="26">
        <f t="shared" si="26"/>
        <v>6309.5734448019384</v>
      </c>
      <c r="M143" s="24">
        <f t="shared" si="22"/>
        <v>0.825921232561459</v>
      </c>
      <c r="N143" s="24">
        <f t="shared" si="23"/>
        <v>0.20541602366789366</v>
      </c>
      <c r="O143" s="24">
        <f t="shared" si="24"/>
        <v>0.13078179693296133</v>
      </c>
      <c r="P143" s="24">
        <f t="shared" si="27"/>
        <v>1.2532667247231553</v>
      </c>
      <c r="Q143" s="27">
        <f t="shared" si="28"/>
        <v>1.9608701788318881</v>
      </c>
    </row>
    <row r="144" spans="4:17" x14ac:dyDescent="0.25">
      <c r="D144" s="23">
        <f t="shared" si="25"/>
        <v>48000</v>
      </c>
      <c r="E144" s="24">
        <f t="shared" si="25"/>
        <v>3.8616699105427528</v>
      </c>
      <c r="F144" s="24">
        <f t="shared" si="25"/>
        <v>-5.2234117991947171</v>
      </c>
      <c r="G144" s="24">
        <f t="shared" si="25"/>
        <v>1.4255336282677451</v>
      </c>
      <c r="H144" s="24">
        <f t="shared" si="25"/>
        <v>3.7926253544860851</v>
      </c>
      <c r="I144" s="24">
        <f t="shared" si="25"/>
        <v>-5.2234117991947162</v>
      </c>
      <c r="J144" s="24">
        <f t="shared" si="25"/>
        <v>1.4945781843244119</v>
      </c>
      <c r="K144" s="25">
        <f t="shared" si="29"/>
        <v>191</v>
      </c>
      <c r="L144" s="26">
        <f t="shared" si="26"/>
        <v>6606.9344800759654</v>
      </c>
      <c r="M144" s="24">
        <f t="shared" si="22"/>
        <v>0.86484570105648961</v>
      </c>
      <c r="N144" s="24">
        <f t="shared" si="23"/>
        <v>0.24738376565025444</v>
      </c>
      <c r="O144" s="24">
        <f t="shared" si="24"/>
        <v>0.16741447606151677</v>
      </c>
      <c r="P144" s="24">
        <f t="shared" si="27"/>
        <v>1.2155955288169507</v>
      </c>
      <c r="Q144" s="27">
        <f t="shared" si="28"/>
        <v>1.6957818799235365</v>
      </c>
    </row>
    <row r="145" spans="4:17" x14ac:dyDescent="0.25">
      <c r="D145" s="23">
        <f t="shared" si="25"/>
        <v>48000</v>
      </c>
      <c r="E145" s="24">
        <f t="shared" si="25"/>
        <v>3.8616699105427528</v>
      </c>
      <c r="F145" s="24">
        <f t="shared" si="25"/>
        <v>-5.2234117991947171</v>
      </c>
      <c r="G145" s="24">
        <f t="shared" si="25"/>
        <v>1.4255336282677451</v>
      </c>
      <c r="H145" s="24">
        <f t="shared" si="25"/>
        <v>3.7926253544860851</v>
      </c>
      <c r="I145" s="24">
        <f t="shared" si="25"/>
        <v>-5.2234117991947162</v>
      </c>
      <c r="J145" s="24">
        <f t="shared" si="25"/>
        <v>1.4945781843244119</v>
      </c>
      <c r="K145" s="25">
        <f t="shared" si="29"/>
        <v>192</v>
      </c>
      <c r="L145" s="26">
        <f t="shared" si="26"/>
        <v>6918.3097091893687</v>
      </c>
      <c r="M145" s="24">
        <f t="shared" si="22"/>
        <v>0.90560462323534408</v>
      </c>
      <c r="N145" s="24">
        <f t="shared" si="23"/>
        <v>0.29830322048000368</v>
      </c>
      <c r="O145" s="24">
        <f t="shared" si="24"/>
        <v>0.21281890080260812</v>
      </c>
      <c r="P145" s="24">
        <f t="shared" si="27"/>
        <v>1.1839241326376886</v>
      </c>
      <c r="Q145" s="27">
        <f t="shared" si="28"/>
        <v>1.4664774627298169</v>
      </c>
    </row>
    <row r="146" spans="4:17" x14ac:dyDescent="0.25">
      <c r="D146" s="23">
        <f t="shared" si="25"/>
        <v>48000</v>
      </c>
      <c r="E146" s="24">
        <f t="shared" si="25"/>
        <v>3.8616699105427528</v>
      </c>
      <c r="F146" s="24">
        <f t="shared" si="25"/>
        <v>-5.2234117991947171</v>
      </c>
      <c r="G146" s="24">
        <f t="shared" si="25"/>
        <v>1.4255336282677451</v>
      </c>
      <c r="H146" s="24">
        <f t="shared" si="25"/>
        <v>3.7926253544860851</v>
      </c>
      <c r="I146" s="24">
        <f t="shared" si="25"/>
        <v>-5.2234117991947162</v>
      </c>
      <c r="J146" s="24">
        <f t="shared" si="25"/>
        <v>1.4945781843244119</v>
      </c>
      <c r="K146" s="25">
        <f t="shared" si="29"/>
        <v>193</v>
      </c>
      <c r="L146" s="26">
        <f t="shared" si="26"/>
        <v>7244.3596007499036</v>
      </c>
      <c r="M146" s="24">
        <f t="shared" si="22"/>
        <v>0.94828445423660768</v>
      </c>
      <c r="N146" s="24">
        <f t="shared" si="23"/>
        <v>0.35978609153420804</v>
      </c>
      <c r="O146" s="24">
        <f t="shared" si="24"/>
        <v>0.26864445858289138</v>
      </c>
      <c r="P146" s="24">
        <f t="shared" si="27"/>
        <v>1.1572661279808769</v>
      </c>
      <c r="Q146" s="27">
        <f t="shared" si="28"/>
        <v>1.2686648389011048</v>
      </c>
    </row>
    <row r="147" spans="4:17" x14ac:dyDescent="0.25">
      <c r="D147" s="23">
        <f t="shared" si="25"/>
        <v>48000</v>
      </c>
      <c r="E147" s="24">
        <f t="shared" si="25"/>
        <v>3.8616699105427528</v>
      </c>
      <c r="F147" s="24">
        <f t="shared" si="25"/>
        <v>-5.2234117991947171</v>
      </c>
      <c r="G147" s="24">
        <f t="shared" si="25"/>
        <v>1.4255336282677451</v>
      </c>
      <c r="H147" s="24">
        <f t="shared" si="25"/>
        <v>3.7926253544860851</v>
      </c>
      <c r="I147" s="24">
        <f t="shared" si="25"/>
        <v>-5.2234117991947162</v>
      </c>
      <c r="J147" s="24">
        <f t="shared" si="25"/>
        <v>1.4945781843244119</v>
      </c>
      <c r="K147" s="25">
        <f t="shared" si="29"/>
        <v>194</v>
      </c>
      <c r="L147" s="26">
        <f t="shared" si="26"/>
        <v>7585.7757502918394</v>
      </c>
      <c r="M147" s="24">
        <f t="shared" si="22"/>
        <v>0.99297572370401854</v>
      </c>
      <c r="N147" s="24">
        <f t="shared" si="23"/>
        <v>0.43368104351171377</v>
      </c>
      <c r="O147" s="24">
        <f t="shared" si="24"/>
        <v>0.33678861693020701</v>
      </c>
      <c r="P147" s="24">
        <f t="shared" si="27"/>
        <v>1.1347665290792195</v>
      </c>
      <c r="Q147" s="27">
        <f t="shared" si="28"/>
        <v>1.0981303484231295</v>
      </c>
    </row>
    <row r="148" spans="4:17" x14ac:dyDescent="0.25">
      <c r="D148" s="23">
        <f t="shared" ref="D148:J163" si="30">D147</f>
        <v>48000</v>
      </c>
      <c r="E148" s="24">
        <f t="shared" si="30"/>
        <v>3.8616699105427528</v>
      </c>
      <c r="F148" s="24">
        <f t="shared" si="30"/>
        <v>-5.2234117991947171</v>
      </c>
      <c r="G148" s="24">
        <f t="shared" si="30"/>
        <v>1.4255336282677451</v>
      </c>
      <c r="H148" s="24">
        <f t="shared" si="30"/>
        <v>3.7926253544860851</v>
      </c>
      <c r="I148" s="24">
        <f t="shared" si="30"/>
        <v>-5.2234117991947162</v>
      </c>
      <c r="J148" s="24">
        <f t="shared" si="30"/>
        <v>1.4945781843244119</v>
      </c>
      <c r="K148" s="25">
        <f t="shared" si="29"/>
        <v>195</v>
      </c>
      <c r="L148" s="26">
        <f t="shared" si="26"/>
        <v>7943.2823472428154</v>
      </c>
      <c r="M148" s="24">
        <f t="shared" si="22"/>
        <v>1.0397732278119798</v>
      </c>
      <c r="N148" s="24">
        <f t="shared" si="23"/>
        <v>0.52209403416892253</v>
      </c>
      <c r="O148" s="24">
        <f t="shared" si="24"/>
        <v>0.41941883819035353</v>
      </c>
      <c r="P148" s="24">
        <f t="shared" si="27"/>
        <v>1.1157076191695792</v>
      </c>
      <c r="Q148" s="27">
        <f t="shared" si="28"/>
        <v>0.95100797773307388</v>
      </c>
    </row>
    <row r="149" spans="4:17" x14ac:dyDescent="0.25">
      <c r="D149" s="23">
        <f t="shared" si="30"/>
        <v>48000</v>
      </c>
      <c r="E149" s="24">
        <f t="shared" si="30"/>
        <v>3.8616699105427528</v>
      </c>
      <c r="F149" s="24">
        <f t="shared" si="30"/>
        <v>-5.2234117991947171</v>
      </c>
      <c r="G149" s="24">
        <f t="shared" si="30"/>
        <v>1.4255336282677451</v>
      </c>
      <c r="H149" s="24">
        <f t="shared" si="30"/>
        <v>3.7926253544860851</v>
      </c>
      <c r="I149" s="24">
        <f t="shared" si="30"/>
        <v>-5.2234117991947162</v>
      </c>
      <c r="J149" s="24">
        <f t="shared" si="30"/>
        <v>1.4945781843244119</v>
      </c>
      <c r="K149" s="25">
        <f t="shared" si="29"/>
        <v>196</v>
      </c>
      <c r="L149" s="26">
        <f t="shared" si="26"/>
        <v>8317.6377110267094</v>
      </c>
      <c r="M149" s="24">
        <f t="shared" si="22"/>
        <v>1.0887762303409556</v>
      </c>
      <c r="N149" s="24">
        <f t="shared" si="23"/>
        <v>0.62740536554980109</v>
      </c>
      <c r="O149" s="24">
        <f t="shared" si="24"/>
        <v>0.51899121544113314</v>
      </c>
      <c r="P149" s="24">
        <f t="shared" si="27"/>
        <v>1.0994971570508041</v>
      </c>
      <c r="Q149" s="27">
        <f t="shared" si="28"/>
        <v>0.82388221502314396</v>
      </c>
    </row>
    <row r="150" spans="4:17" x14ac:dyDescent="0.25">
      <c r="D150" s="23">
        <f t="shared" si="30"/>
        <v>48000</v>
      </c>
      <c r="E150" s="24">
        <f t="shared" si="30"/>
        <v>3.8616699105427528</v>
      </c>
      <c r="F150" s="24">
        <f t="shared" si="30"/>
        <v>-5.2234117991947171</v>
      </c>
      <c r="G150" s="24">
        <f t="shared" si="30"/>
        <v>1.4255336282677451</v>
      </c>
      <c r="H150" s="24">
        <f t="shared" si="30"/>
        <v>3.7926253544860851</v>
      </c>
      <c r="I150" s="24">
        <f t="shared" si="30"/>
        <v>-5.2234117991947162</v>
      </c>
      <c r="J150" s="24">
        <f t="shared" si="30"/>
        <v>1.4945781843244119</v>
      </c>
      <c r="K150" s="25">
        <f t="shared" si="29"/>
        <v>197</v>
      </c>
      <c r="L150" s="26">
        <f t="shared" si="26"/>
        <v>8709.6358995608189</v>
      </c>
      <c r="M150" s="24">
        <f t="shared" si="22"/>
        <v>1.1400886732292581</v>
      </c>
      <c r="N150" s="24">
        <f t="shared" si="23"/>
        <v>0.7522810964365253</v>
      </c>
      <c r="O150" s="24">
        <f t="shared" si="24"/>
        <v>0.63826338593676046</v>
      </c>
      <c r="P150" s="24">
        <f t="shared" si="27"/>
        <v>1.0856506795446921</v>
      </c>
      <c r="Q150" s="27">
        <f t="shared" si="28"/>
        <v>0.71380217079472996</v>
      </c>
    </row>
    <row r="151" spans="4:17" x14ac:dyDescent="0.25">
      <c r="D151" s="23">
        <f t="shared" si="30"/>
        <v>48000</v>
      </c>
      <c r="E151" s="24">
        <f t="shared" si="30"/>
        <v>3.8616699105427528</v>
      </c>
      <c r="F151" s="24">
        <f t="shared" si="30"/>
        <v>-5.2234117991947171</v>
      </c>
      <c r="G151" s="24">
        <f t="shared" si="30"/>
        <v>1.4255336282677451</v>
      </c>
      <c r="H151" s="24">
        <f t="shared" si="30"/>
        <v>3.7926253544860851</v>
      </c>
      <c r="I151" s="24">
        <f t="shared" si="30"/>
        <v>-5.2234117991947162</v>
      </c>
      <c r="J151" s="24">
        <f t="shared" si="30"/>
        <v>1.4945781843244119</v>
      </c>
      <c r="K151" s="25">
        <f t="shared" si="29"/>
        <v>198</v>
      </c>
      <c r="L151" s="26">
        <f t="shared" si="26"/>
        <v>9120.1083935591087</v>
      </c>
      <c r="M151" s="24">
        <f t="shared" si="22"/>
        <v>1.1938193970478292</v>
      </c>
      <c r="N151" s="24">
        <f t="shared" si="23"/>
        <v>0.89967570367592997</v>
      </c>
      <c r="O151" s="24">
        <f t="shared" si="24"/>
        <v>0.78029849114496175</v>
      </c>
      <c r="P151" s="24">
        <f t="shared" si="27"/>
        <v>1.0737733291222489</v>
      </c>
      <c r="Q151" s="27">
        <f t="shared" si="28"/>
        <v>0.61825225108627246</v>
      </c>
    </row>
    <row r="152" spans="4:17" x14ac:dyDescent="0.25">
      <c r="D152" s="23">
        <f t="shared" si="30"/>
        <v>48000</v>
      </c>
      <c r="E152" s="24">
        <f t="shared" si="30"/>
        <v>3.8616699105427528</v>
      </c>
      <c r="F152" s="24">
        <f t="shared" si="30"/>
        <v>-5.2234117991947171</v>
      </c>
      <c r="G152" s="24">
        <f t="shared" si="30"/>
        <v>1.4255336282677451</v>
      </c>
      <c r="H152" s="24">
        <f t="shared" si="30"/>
        <v>3.7926253544860851</v>
      </c>
      <c r="I152" s="24">
        <f t="shared" si="30"/>
        <v>-5.2234117991947162</v>
      </c>
      <c r="J152" s="24">
        <f t="shared" si="30"/>
        <v>1.4945781843244119</v>
      </c>
      <c r="K152" s="25">
        <f t="shared" si="29"/>
        <v>199</v>
      </c>
      <c r="L152" s="26">
        <f t="shared" si="26"/>
        <v>9549.9258602143691</v>
      </c>
      <c r="M152" s="24">
        <f t="shared" si="22"/>
        <v>1.2500823718656937</v>
      </c>
      <c r="N152" s="24">
        <f t="shared" si="23"/>
        <v>1.0728219806716623</v>
      </c>
      <c r="O152" s="24">
        <f t="shared" si="24"/>
        <v>0.94845601267674717</v>
      </c>
      <c r="P152" s="24">
        <f t="shared" si="27"/>
        <v>1.0635434432029052</v>
      </c>
      <c r="Q152" s="27">
        <f t="shared" si="28"/>
        <v>0.53510468981405035</v>
      </c>
    </row>
    <row r="153" spans="4:17" x14ac:dyDescent="0.25">
      <c r="D153" s="23">
        <f t="shared" si="30"/>
        <v>48000</v>
      </c>
      <c r="E153" s="24">
        <f t="shared" si="30"/>
        <v>3.8616699105427528</v>
      </c>
      <c r="F153" s="24">
        <f t="shared" si="30"/>
        <v>-5.2234117991947171</v>
      </c>
      <c r="G153" s="24">
        <f t="shared" si="30"/>
        <v>1.4255336282677451</v>
      </c>
      <c r="H153" s="24">
        <f t="shared" si="30"/>
        <v>3.7926253544860851</v>
      </c>
      <c r="I153" s="24">
        <f t="shared" si="30"/>
        <v>-5.2234117991947162</v>
      </c>
      <c r="J153" s="24">
        <f t="shared" si="30"/>
        <v>1.4945781843244119</v>
      </c>
      <c r="K153" s="25">
        <f t="shared" si="29"/>
        <v>200</v>
      </c>
      <c r="L153" s="26">
        <f t="shared" si="26"/>
        <v>10000</v>
      </c>
      <c r="M153" s="24">
        <f t="shared" si="22"/>
        <v>1.3089969389957472</v>
      </c>
      <c r="N153" s="24">
        <f t="shared" si="23"/>
        <v>1.2752031204690661</v>
      </c>
      <c r="O153" s="24">
        <f t="shared" si="24"/>
        <v>1.1463642248743067</v>
      </c>
      <c r="P153" s="24">
        <f t="shared" si="27"/>
        <v>1.054698604075299</v>
      </c>
      <c r="Q153" s="27">
        <f t="shared" si="28"/>
        <v>0.46256742418647639</v>
      </c>
    </row>
    <row r="154" spans="4:17" x14ac:dyDescent="0.25">
      <c r="D154" s="23">
        <f t="shared" si="30"/>
        <v>48000</v>
      </c>
      <c r="E154" s="24">
        <f t="shared" si="30"/>
        <v>3.8616699105427528</v>
      </c>
      <c r="F154" s="24">
        <f t="shared" si="30"/>
        <v>-5.2234117991947171</v>
      </c>
      <c r="G154" s="24">
        <f t="shared" si="30"/>
        <v>1.4255336282677451</v>
      </c>
      <c r="H154" s="24">
        <f t="shared" si="30"/>
        <v>3.7926253544860851</v>
      </c>
      <c r="I154" s="24">
        <f t="shared" si="30"/>
        <v>-5.2234117991947162</v>
      </c>
      <c r="J154" s="24">
        <f t="shared" si="30"/>
        <v>1.4945781843244119</v>
      </c>
      <c r="K154" s="25">
        <f t="shared" si="29"/>
        <v>201</v>
      </c>
      <c r="L154" s="26">
        <f t="shared" si="26"/>
        <v>10471.285480509003</v>
      </c>
      <c r="M154" s="24">
        <f t="shared" si="22"/>
        <v>1.3706880641336896</v>
      </c>
      <c r="N154" s="24">
        <f t="shared" si="23"/>
        <v>1.5105007715241809</v>
      </c>
      <c r="O154" s="24">
        <f t="shared" si="24"/>
        <v>1.3778677912894133</v>
      </c>
      <c r="P154" s="24">
        <f t="shared" si="27"/>
        <v>1.0470241563032863</v>
      </c>
      <c r="Q154" s="27">
        <f t="shared" si="28"/>
        <v>0.39913403144120352</v>
      </c>
    </row>
    <row r="155" spans="4:17" x14ac:dyDescent="0.25">
      <c r="D155" s="23">
        <f t="shared" si="30"/>
        <v>48000</v>
      </c>
      <c r="E155" s="24">
        <f t="shared" si="30"/>
        <v>3.8616699105427528</v>
      </c>
      <c r="F155" s="24">
        <f t="shared" si="30"/>
        <v>-5.2234117991947171</v>
      </c>
      <c r="G155" s="24">
        <f t="shared" si="30"/>
        <v>1.4255336282677451</v>
      </c>
      <c r="H155" s="24">
        <f t="shared" si="30"/>
        <v>3.7926253544860851</v>
      </c>
      <c r="I155" s="24">
        <f t="shared" si="30"/>
        <v>-5.2234117991947162</v>
      </c>
      <c r="J155" s="24">
        <f t="shared" si="30"/>
        <v>1.4945781843244119</v>
      </c>
      <c r="K155" s="25">
        <f t="shared" si="29"/>
        <v>202</v>
      </c>
      <c r="L155" s="26">
        <f t="shared" si="26"/>
        <v>10964.781961431856</v>
      </c>
      <c r="M155" s="24">
        <f t="shared" si="22"/>
        <v>1.4352866024270086</v>
      </c>
      <c r="N155" s="24">
        <f t="shared" si="23"/>
        <v>1.7825116292008127</v>
      </c>
      <c r="O155" s="24">
        <f t="shared" si="24"/>
        <v>1.6469427485677313</v>
      </c>
      <c r="P155" s="24">
        <f t="shared" si="27"/>
        <v>1.0403439232461416</v>
      </c>
      <c r="Q155" s="27">
        <f t="shared" si="28"/>
        <v>0.34353869513811153</v>
      </c>
    </row>
    <row r="156" spans="4:17" x14ac:dyDescent="0.25">
      <c r="D156" s="23">
        <f t="shared" si="30"/>
        <v>48000</v>
      </c>
      <c r="E156" s="24">
        <f t="shared" si="30"/>
        <v>3.8616699105427528</v>
      </c>
      <c r="F156" s="24">
        <f t="shared" si="30"/>
        <v>-5.2234117991947171</v>
      </c>
      <c r="G156" s="24">
        <f t="shared" si="30"/>
        <v>1.4255336282677451</v>
      </c>
      <c r="H156" s="24">
        <f t="shared" si="30"/>
        <v>3.7926253544860851</v>
      </c>
      <c r="I156" s="24">
        <f t="shared" si="30"/>
        <v>-5.2234117991947162</v>
      </c>
      <c r="J156" s="24">
        <f t="shared" si="30"/>
        <v>1.4945781843244119</v>
      </c>
      <c r="K156" s="25">
        <f t="shared" si="29"/>
        <v>203</v>
      </c>
      <c r="L156" s="26">
        <f t="shared" si="26"/>
        <v>11481.536214968832</v>
      </c>
      <c r="M156" s="24">
        <f t="shared" si="22"/>
        <v>1.5029295760363017</v>
      </c>
      <c r="N156" s="24">
        <f t="shared" si="23"/>
        <v>2.095023931662789</v>
      </c>
      <c r="O156" s="24">
        <f t="shared" si="24"/>
        <v>1.9575698677316518</v>
      </c>
      <c r="P156" s="24">
        <f t="shared" si="27"/>
        <v>1.0345127759244068</v>
      </c>
      <c r="Q156" s="27">
        <f t="shared" si="28"/>
        <v>0.29471716884530885</v>
      </c>
    </row>
    <row r="157" spans="4:17" x14ac:dyDescent="0.25">
      <c r="D157" s="23">
        <f t="shared" si="30"/>
        <v>48000</v>
      </c>
      <c r="E157" s="24">
        <f t="shared" si="30"/>
        <v>3.8616699105427528</v>
      </c>
      <c r="F157" s="24">
        <f t="shared" si="30"/>
        <v>-5.2234117991947171</v>
      </c>
      <c r="G157" s="24">
        <f t="shared" si="30"/>
        <v>1.4255336282677451</v>
      </c>
      <c r="H157" s="24">
        <f t="shared" si="30"/>
        <v>3.7926253544860851</v>
      </c>
      <c r="I157" s="24">
        <f t="shared" si="30"/>
        <v>-5.2234117991947162</v>
      </c>
      <c r="J157" s="24">
        <f t="shared" si="30"/>
        <v>1.4945781843244119</v>
      </c>
      <c r="K157" s="25">
        <f t="shared" si="29"/>
        <v>204</v>
      </c>
      <c r="L157" s="26">
        <f t="shared" si="26"/>
        <v>12022.644346174151</v>
      </c>
      <c r="M157" s="24">
        <f t="shared" si="22"/>
        <v>1.5737604647776489</v>
      </c>
      <c r="N157" s="24">
        <f t="shared" si="23"/>
        <v>2.4516442226446462</v>
      </c>
      <c r="O157" s="24">
        <f t="shared" si="24"/>
        <v>2.3135563237944368</v>
      </c>
      <c r="P157" s="24">
        <f t="shared" si="27"/>
        <v>1.0294107158506398</v>
      </c>
      <c r="Q157" s="27">
        <f t="shared" si="28"/>
        <v>0.25177369620761531</v>
      </c>
    </row>
    <row r="158" spans="4:17" x14ac:dyDescent="0.25">
      <c r="D158" s="23">
        <f t="shared" si="30"/>
        <v>48000</v>
      </c>
      <c r="E158" s="24">
        <f t="shared" si="30"/>
        <v>3.8616699105427528</v>
      </c>
      <c r="F158" s="24">
        <f t="shared" si="30"/>
        <v>-5.2234117991947171</v>
      </c>
      <c r="G158" s="24">
        <f t="shared" si="30"/>
        <v>1.4255336282677451</v>
      </c>
      <c r="H158" s="24">
        <f t="shared" si="30"/>
        <v>3.7926253544860851</v>
      </c>
      <c r="I158" s="24">
        <f t="shared" si="30"/>
        <v>-5.2234117991947162</v>
      </c>
      <c r="J158" s="24">
        <f t="shared" si="30"/>
        <v>1.4945781843244119</v>
      </c>
      <c r="K158" s="25">
        <f t="shared" si="29"/>
        <v>205</v>
      </c>
      <c r="L158" s="26">
        <f t="shared" si="26"/>
        <v>12589.254117941671</v>
      </c>
      <c r="M158" s="24">
        <f t="shared" si="22"/>
        <v>1.6479295104625253</v>
      </c>
      <c r="N158" s="24">
        <f t="shared" si="23"/>
        <v>2.8555641651589942</v>
      </c>
      <c r="O158" s="24">
        <f t="shared" si="24"/>
        <v>2.7182949900716604</v>
      </c>
      <c r="P158" s="24">
        <f t="shared" si="27"/>
        <v>1.0249381751668372</v>
      </c>
      <c r="Q158" s="27">
        <f t="shared" si="28"/>
        <v>0.21395338600756275</v>
      </c>
    </row>
    <row r="159" spans="4:17" x14ac:dyDescent="0.25">
      <c r="D159" s="23">
        <f t="shared" si="30"/>
        <v>48000</v>
      </c>
      <c r="E159" s="24">
        <f t="shared" si="30"/>
        <v>3.8616699105427528</v>
      </c>
      <c r="F159" s="24">
        <f t="shared" si="30"/>
        <v>-5.2234117991947171</v>
      </c>
      <c r="G159" s="24">
        <f t="shared" si="30"/>
        <v>1.4255336282677451</v>
      </c>
      <c r="H159" s="24">
        <f t="shared" si="30"/>
        <v>3.7926253544860851</v>
      </c>
      <c r="I159" s="24">
        <f t="shared" si="30"/>
        <v>-5.2234117991947162</v>
      </c>
      <c r="J159" s="24">
        <f t="shared" si="30"/>
        <v>1.4945781843244119</v>
      </c>
      <c r="K159" s="25">
        <f t="shared" si="29"/>
        <v>206</v>
      </c>
      <c r="L159" s="26">
        <f t="shared" si="26"/>
        <v>13182.567385564091</v>
      </c>
      <c r="M159" s="24">
        <f t="shared" si="22"/>
        <v>1.7255940355808566</v>
      </c>
      <c r="N159" s="24">
        <f t="shared" si="23"/>
        <v>3.3092573841633044</v>
      </c>
      <c r="O159" s="24">
        <f t="shared" si="24"/>
        <v>3.174450863364465</v>
      </c>
      <c r="P159" s="24">
        <f t="shared" si="27"/>
        <v>1.0210122876300161</v>
      </c>
      <c r="Q159" s="27">
        <f t="shared" si="28"/>
        <v>0.18061937489785404</v>
      </c>
    </row>
    <row r="160" spans="4:17" x14ac:dyDescent="0.25">
      <c r="D160" s="23">
        <f t="shared" si="30"/>
        <v>48000</v>
      </c>
      <c r="E160" s="24">
        <f t="shared" si="30"/>
        <v>3.8616699105427528</v>
      </c>
      <c r="F160" s="24">
        <f t="shared" si="30"/>
        <v>-5.2234117991947171</v>
      </c>
      <c r="G160" s="24">
        <f t="shared" si="30"/>
        <v>1.4255336282677451</v>
      </c>
      <c r="H160" s="24">
        <f t="shared" si="30"/>
        <v>3.7926253544860851</v>
      </c>
      <c r="I160" s="24">
        <f t="shared" si="30"/>
        <v>-5.2234117991947162</v>
      </c>
      <c r="J160" s="24">
        <f t="shared" si="30"/>
        <v>1.4945781843244119</v>
      </c>
      <c r="K160" s="25">
        <f t="shared" si="29"/>
        <v>207</v>
      </c>
      <c r="L160" s="26">
        <f t="shared" si="26"/>
        <v>13803.842646028841</v>
      </c>
      <c r="M160" s="24">
        <f t="shared" si="22"/>
        <v>1.8069187770030706</v>
      </c>
      <c r="N160" s="24">
        <f t="shared" si="23"/>
        <v>3.8140977544872321</v>
      </c>
      <c r="O160" s="24">
        <f t="shared" si="24"/>
        <v>3.6835656133694865</v>
      </c>
      <c r="P160" s="24">
        <f t="shared" si="27"/>
        <v>1.0175639319694796</v>
      </c>
      <c r="Q160" s="27">
        <f t="shared" si="28"/>
        <v>0.15123409611357408</v>
      </c>
    </row>
    <row r="161" spans="4:17" x14ac:dyDescent="0.25">
      <c r="D161" s="23">
        <f t="shared" si="30"/>
        <v>48000</v>
      </c>
      <c r="E161" s="24">
        <f t="shared" si="30"/>
        <v>3.8616699105427528</v>
      </c>
      <c r="F161" s="24">
        <f t="shared" si="30"/>
        <v>-5.2234117991947171</v>
      </c>
      <c r="G161" s="24">
        <f t="shared" si="30"/>
        <v>1.4255336282677451</v>
      </c>
      <c r="H161" s="24">
        <f t="shared" si="30"/>
        <v>3.7926253544860851</v>
      </c>
      <c r="I161" s="24">
        <f t="shared" si="30"/>
        <v>-5.2234117991947162</v>
      </c>
      <c r="J161" s="24">
        <f t="shared" si="30"/>
        <v>1.4945781843244119</v>
      </c>
      <c r="K161" s="25">
        <f t="shared" si="29"/>
        <v>208</v>
      </c>
      <c r="L161" s="26">
        <f t="shared" si="26"/>
        <v>14454.397707459291</v>
      </c>
      <c r="M161" s="24">
        <f t="shared" si="22"/>
        <v>1.8920762354091358</v>
      </c>
      <c r="N161" s="24">
        <f t="shared" si="23"/>
        <v>4.3698938480485721</v>
      </c>
      <c r="O161" s="24">
        <f t="shared" si="24"/>
        <v>4.2455746769876139</v>
      </c>
      <c r="P161" s="24">
        <f t="shared" si="27"/>
        <v>1.0145353910428514</v>
      </c>
      <c r="Q161" s="27">
        <f t="shared" si="28"/>
        <v>0.12534403116315057</v>
      </c>
    </row>
    <row r="162" spans="4:17" x14ac:dyDescent="0.25">
      <c r="D162" s="23">
        <f t="shared" si="30"/>
        <v>48000</v>
      </c>
      <c r="E162" s="24">
        <f t="shared" si="30"/>
        <v>3.8616699105427528</v>
      </c>
      <c r="F162" s="24">
        <f t="shared" si="30"/>
        <v>-5.2234117991947171</v>
      </c>
      <c r="G162" s="24">
        <f t="shared" si="30"/>
        <v>1.4255336282677451</v>
      </c>
      <c r="H162" s="24">
        <f t="shared" si="30"/>
        <v>3.7926253544860851</v>
      </c>
      <c r="I162" s="24">
        <f t="shared" si="30"/>
        <v>-5.2234117991947162</v>
      </c>
      <c r="J162" s="24">
        <f t="shared" si="30"/>
        <v>1.4945781843244119</v>
      </c>
      <c r="K162" s="25">
        <f t="shared" si="29"/>
        <v>209</v>
      </c>
      <c r="L162" s="26">
        <f t="shared" si="26"/>
        <v>15135.612484362096</v>
      </c>
      <c r="M162" s="24">
        <f t="shared" si="22"/>
        <v>1.9812470411855798</v>
      </c>
      <c r="N162" s="24">
        <f t="shared" si="23"/>
        <v>4.9743401701592429</v>
      </c>
      <c r="O162" s="24">
        <f t="shared" si="24"/>
        <v>4.8582374784469256</v>
      </c>
      <c r="P162" s="24">
        <f t="shared" si="27"/>
        <v>1.0118785053542012</v>
      </c>
      <c r="Q162" s="27">
        <f t="shared" si="28"/>
        <v>0.10256741170018002</v>
      </c>
    </row>
    <row r="163" spans="4:17" x14ac:dyDescent="0.25">
      <c r="D163" s="23">
        <f t="shared" si="30"/>
        <v>48000</v>
      </c>
      <c r="E163" s="24">
        <f t="shared" si="30"/>
        <v>3.8616699105427528</v>
      </c>
      <c r="F163" s="24">
        <f t="shared" si="30"/>
        <v>-5.2234117991947171</v>
      </c>
      <c r="G163" s="24">
        <f t="shared" si="30"/>
        <v>1.4255336282677451</v>
      </c>
      <c r="H163" s="24">
        <f t="shared" si="30"/>
        <v>3.7926253544860851</v>
      </c>
      <c r="I163" s="24">
        <f t="shared" si="30"/>
        <v>-5.2234117991947162</v>
      </c>
      <c r="J163" s="24">
        <f t="shared" si="30"/>
        <v>1.4945781843244119</v>
      </c>
      <c r="K163" s="25">
        <f t="shared" si="29"/>
        <v>210</v>
      </c>
      <c r="L163" s="26">
        <f t="shared" si="26"/>
        <v>15848.931924611146</v>
      </c>
      <c r="M163" s="24">
        <f t="shared" si="22"/>
        <v>2.0746203375667966</v>
      </c>
      <c r="N163" s="24">
        <f t="shared" si="23"/>
        <v>5.6223952207674515</v>
      </c>
      <c r="O163" s="24">
        <f t="shared" si="24"/>
        <v>5.5164911608847103</v>
      </c>
      <c r="P163" s="24">
        <f t="shared" si="27"/>
        <v>1.0095532285640108</v>
      </c>
      <c r="Q163" s="27">
        <f t="shared" si="28"/>
        <v>8.2584440079575883E-2</v>
      </c>
    </row>
    <row r="164" spans="4:17" x14ac:dyDescent="0.25">
      <c r="D164" s="23">
        <f t="shared" ref="D164:J170" si="31">D163</f>
        <v>48000</v>
      </c>
      <c r="E164" s="24">
        <f t="shared" si="31"/>
        <v>3.8616699105427528</v>
      </c>
      <c r="F164" s="24">
        <f t="shared" si="31"/>
        <v>-5.2234117991947171</v>
      </c>
      <c r="G164" s="24">
        <f t="shared" si="31"/>
        <v>1.4255336282677451</v>
      </c>
      <c r="H164" s="24">
        <f t="shared" si="31"/>
        <v>3.7926253544860851</v>
      </c>
      <c r="I164" s="24">
        <f t="shared" si="31"/>
        <v>-5.2234117991947162</v>
      </c>
      <c r="J164" s="24">
        <f t="shared" si="31"/>
        <v>1.4945781843244119</v>
      </c>
      <c r="K164" s="25">
        <f t="shared" si="29"/>
        <v>211</v>
      </c>
      <c r="L164" s="26">
        <f t="shared" si="26"/>
        <v>16595.869074375616</v>
      </c>
      <c r="M164" s="24">
        <f t="shared" si="22"/>
        <v>2.1723941818331864</v>
      </c>
      <c r="N164" s="24">
        <f t="shared" si="23"/>
        <v>6.305610217730373</v>
      </c>
      <c r="O164" s="24">
        <f t="shared" si="24"/>
        <v>6.211752609838836</v>
      </c>
      <c r="P164" s="24">
        <f t="shared" si="27"/>
        <v>1.007526516876031</v>
      </c>
      <c r="Q164" s="27">
        <f t="shared" si="28"/>
        <v>6.5129701352587291E-2</v>
      </c>
    </row>
    <row r="165" spans="4:17" x14ac:dyDescent="0.25">
      <c r="D165" s="23">
        <f t="shared" si="31"/>
        <v>48000</v>
      </c>
      <c r="E165" s="24">
        <f t="shared" si="31"/>
        <v>3.8616699105427528</v>
      </c>
      <c r="F165" s="24">
        <f t="shared" si="31"/>
        <v>-5.2234117991947171</v>
      </c>
      <c r="G165" s="24">
        <f t="shared" si="31"/>
        <v>1.4255336282677451</v>
      </c>
      <c r="H165" s="24">
        <f t="shared" si="31"/>
        <v>3.7926253544860851</v>
      </c>
      <c r="I165" s="24">
        <f t="shared" si="31"/>
        <v>-5.2234117991947162</v>
      </c>
      <c r="J165" s="24">
        <f t="shared" si="31"/>
        <v>1.4945781843244119</v>
      </c>
      <c r="K165" s="25">
        <f t="shared" si="29"/>
        <v>212</v>
      </c>
      <c r="L165" s="26">
        <f t="shared" si="26"/>
        <v>17378.008287493791</v>
      </c>
      <c r="M165" s="24">
        <f t="shared" si="22"/>
        <v>2.2747759654172097</v>
      </c>
      <c r="N165" s="24">
        <f t="shared" si="23"/>
        <v>7.0114512935187854</v>
      </c>
      <c r="O165" s="24">
        <f t="shared" si="24"/>
        <v>6.9312133462721022</v>
      </c>
      <c r="P165" s="24">
        <f t="shared" si="27"/>
        <v>1.0057715051212688</v>
      </c>
      <c r="Q165" s="27">
        <f t="shared" si="28"/>
        <v>4.998654608200935E-2</v>
      </c>
    </row>
    <row r="166" spans="4:17" x14ac:dyDescent="0.25">
      <c r="D166" s="23">
        <f t="shared" si="31"/>
        <v>48000</v>
      </c>
      <c r="E166" s="24">
        <f t="shared" si="31"/>
        <v>3.8616699105427528</v>
      </c>
      <c r="F166" s="24">
        <f t="shared" si="31"/>
        <v>-5.2234117991947171</v>
      </c>
      <c r="G166" s="24">
        <f t="shared" si="31"/>
        <v>1.4255336282677451</v>
      </c>
      <c r="H166" s="24">
        <f t="shared" si="31"/>
        <v>3.7926253544860851</v>
      </c>
      <c r="I166" s="24">
        <f t="shared" si="31"/>
        <v>-5.2234117991947162</v>
      </c>
      <c r="J166" s="24">
        <f t="shared" si="31"/>
        <v>1.4945781843244119</v>
      </c>
      <c r="K166" s="25">
        <f t="shared" si="29"/>
        <v>213</v>
      </c>
      <c r="L166" s="26">
        <f t="shared" si="26"/>
        <v>18197.008586099837</v>
      </c>
      <c r="M166" s="24">
        <f t="shared" si="22"/>
        <v>2.3819828538084016</v>
      </c>
      <c r="N166" s="24">
        <f t="shared" si="23"/>
        <v>7.7226825024070314</v>
      </c>
      <c r="O166" s="24">
        <f t="shared" si="24"/>
        <v>7.6571974599498098</v>
      </c>
      <c r="P166" s="24">
        <f t="shared" si="27"/>
        <v>1.0042669416457615</v>
      </c>
      <c r="Q166" s="27">
        <f t="shared" si="28"/>
        <v>3.6983337348914069E-2</v>
      </c>
    </row>
    <row r="167" spans="4:17" x14ac:dyDescent="0.25">
      <c r="D167" s="23">
        <f t="shared" si="31"/>
        <v>48000</v>
      </c>
      <c r="E167" s="24">
        <f t="shared" si="31"/>
        <v>3.8616699105427528</v>
      </c>
      <c r="F167" s="24">
        <f t="shared" si="31"/>
        <v>-5.2234117991947171</v>
      </c>
      <c r="G167" s="24">
        <f t="shared" si="31"/>
        <v>1.4255336282677451</v>
      </c>
      <c r="H167" s="24">
        <f t="shared" si="31"/>
        <v>3.7926253544860851</v>
      </c>
      <c r="I167" s="24">
        <f t="shared" si="31"/>
        <v>-5.2234117991947162</v>
      </c>
      <c r="J167" s="24">
        <f t="shared" si="31"/>
        <v>1.4945781843244119</v>
      </c>
      <c r="K167" s="25">
        <f t="shared" si="29"/>
        <v>214</v>
      </c>
      <c r="L167" s="26">
        <f t="shared" si="26"/>
        <v>19054.607179632505</v>
      </c>
      <c r="M167" s="24">
        <f t="shared" si="22"/>
        <v>2.4942422471905337</v>
      </c>
      <c r="N167" s="24">
        <f t="shared" si="23"/>
        <v>8.4169066109659383</v>
      </c>
      <c r="O167" s="24">
        <f t="shared" si="24"/>
        <v>8.366683678501305</v>
      </c>
      <c r="P167" s="24">
        <f t="shared" si="27"/>
        <v>1.0029968737372801</v>
      </c>
      <c r="Q167" s="27">
        <f t="shared" si="28"/>
        <v>2.5991587212665673E-2</v>
      </c>
    </row>
    <row r="168" spans="4:17" x14ac:dyDescent="0.25">
      <c r="D168" s="23">
        <f t="shared" si="31"/>
        <v>48000</v>
      </c>
      <c r="E168" s="24">
        <f t="shared" si="31"/>
        <v>3.8616699105427528</v>
      </c>
      <c r="F168" s="24">
        <f t="shared" si="31"/>
        <v>-5.2234117991947171</v>
      </c>
      <c r="G168" s="24">
        <f t="shared" si="31"/>
        <v>1.4255336282677451</v>
      </c>
      <c r="H168" s="24">
        <f t="shared" si="31"/>
        <v>3.7926253544860851</v>
      </c>
      <c r="I168" s="24">
        <f t="shared" si="31"/>
        <v>-5.2234117991947162</v>
      </c>
      <c r="J168" s="24">
        <f t="shared" si="31"/>
        <v>1.4945781843244119</v>
      </c>
      <c r="K168" s="25">
        <f t="shared" si="29"/>
        <v>215</v>
      </c>
      <c r="L168" s="26">
        <f t="shared" si="26"/>
        <v>19952.623149688792</v>
      </c>
      <c r="M168" s="24">
        <f t="shared" si="22"/>
        <v>2.6117922627878314</v>
      </c>
      <c r="N168" s="24">
        <f t="shared" si="23"/>
        <v>9.0663935370345978</v>
      </c>
      <c r="O168" s="24">
        <f t="shared" si="24"/>
        <v>9.0311269796297822</v>
      </c>
      <c r="P168" s="24">
        <f t="shared" si="27"/>
        <v>1.0019505979464249</v>
      </c>
      <c r="Q168" s="27">
        <f t="shared" si="28"/>
        <v>1.6926175770577846E-2</v>
      </c>
    </row>
    <row r="169" spans="4:17" x14ac:dyDescent="0.25">
      <c r="D169" s="23">
        <f t="shared" si="31"/>
        <v>48000</v>
      </c>
      <c r="E169" s="24">
        <f t="shared" si="31"/>
        <v>3.8616699105427528</v>
      </c>
      <c r="F169" s="24">
        <f t="shared" si="31"/>
        <v>-5.2234117991947171</v>
      </c>
      <c r="G169" s="24">
        <f t="shared" si="31"/>
        <v>1.4255336282677451</v>
      </c>
      <c r="H169" s="24">
        <f t="shared" si="31"/>
        <v>3.7926253544860851</v>
      </c>
      <c r="I169" s="24">
        <f t="shared" si="31"/>
        <v>-5.2234117991947162</v>
      </c>
      <c r="J169" s="24">
        <f t="shared" si="31"/>
        <v>1.4945781843244119</v>
      </c>
      <c r="K169" s="25">
        <f t="shared" si="29"/>
        <v>216</v>
      </c>
      <c r="L169" s="26">
        <f t="shared" si="26"/>
        <v>20892.961308540423</v>
      </c>
      <c r="M169" s="24">
        <f t="shared" si="22"/>
        <v>2.7348822399435995</v>
      </c>
      <c r="N169" s="24">
        <f t="shared" si="23"/>
        <v>9.6383584245955252</v>
      </c>
      <c r="O169" s="24">
        <f t="shared" si="24"/>
        <v>9.6167486345060738</v>
      </c>
      <c r="P169" s="24">
        <f t="shared" si="27"/>
        <v>1.0011229192263564</v>
      </c>
      <c r="Q169" s="27">
        <f t="shared" si="28"/>
        <v>9.748080342918285E-3</v>
      </c>
    </row>
    <row r="170" spans="4:17" ht="14.4" thickBot="1" x14ac:dyDescent="0.3">
      <c r="D170" s="28">
        <f t="shared" si="31"/>
        <v>48000</v>
      </c>
      <c r="E170" s="29">
        <f t="shared" si="31"/>
        <v>3.8616699105427528</v>
      </c>
      <c r="F170" s="29">
        <f t="shared" si="31"/>
        <v>-5.2234117991947171</v>
      </c>
      <c r="G170" s="29">
        <f t="shared" si="31"/>
        <v>1.4255336282677451</v>
      </c>
      <c r="H170" s="29">
        <f t="shared" si="31"/>
        <v>3.7926253544860851</v>
      </c>
      <c r="I170" s="29">
        <f t="shared" si="31"/>
        <v>-5.2234117991947162</v>
      </c>
      <c r="J170" s="29">
        <f t="shared" si="31"/>
        <v>1.4945781843244119</v>
      </c>
      <c r="K170" s="30">
        <f t="shared" si="29"/>
        <v>217</v>
      </c>
      <c r="L170" s="31">
        <f t="shared" si="26"/>
        <v>21877.61623949555</v>
      </c>
      <c r="M170" s="29">
        <f t="shared" si="22"/>
        <v>2.8637732690023325</v>
      </c>
      <c r="N170" s="29">
        <f t="shared" si="23"/>
        <v>10.095875632983869</v>
      </c>
      <c r="O170" s="29">
        <f t="shared" si="24"/>
        <v>10.085488823486077</v>
      </c>
      <c r="P170" s="29">
        <f t="shared" si="27"/>
        <v>1.0005148058151956</v>
      </c>
      <c r="Q170" s="32">
        <f t="shared" si="28"/>
        <v>4.4703959016249226E-3</v>
      </c>
    </row>
  </sheetData>
  <mergeCells count="9">
    <mergeCell ref="A35:B35"/>
    <mergeCell ref="A1:B1"/>
    <mergeCell ref="D1:J1"/>
    <mergeCell ref="K1:M1"/>
    <mergeCell ref="N1:P1"/>
    <mergeCell ref="A6:B6"/>
    <mergeCell ref="A12:B12"/>
    <mergeCell ref="A19:B19"/>
    <mergeCell ref="A25:B2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2CE9-267B-4DCC-8F51-52D0BC0FDBAA}">
  <dimension ref="A1:U170"/>
  <sheetViews>
    <sheetView workbookViewId="0">
      <selection activeCell="B2" sqref="B2"/>
    </sheetView>
  </sheetViews>
  <sheetFormatPr defaultColWidth="8.77734375" defaultRowHeight="13.8" x14ac:dyDescent="0.25"/>
  <cols>
    <col min="1" max="1" width="18.6640625" style="2" customWidth="1"/>
    <col min="2" max="2" width="15.33203125" customWidth="1"/>
    <col min="3" max="3" width="71" customWidth="1"/>
    <col min="4" max="4" width="11" style="14" customWidth="1"/>
    <col min="5" max="5" width="20.44140625" customWidth="1"/>
    <col min="6" max="6" width="20.6640625" customWidth="1"/>
    <col min="7" max="7" width="16.44140625" customWidth="1"/>
    <col min="8" max="8" width="18.109375" customWidth="1"/>
    <col min="9" max="9" width="15" customWidth="1"/>
    <col min="10" max="10" width="11.44140625" customWidth="1"/>
    <col min="11" max="11" width="9.44140625" style="1" customWidth="1"/>
    <col min="12" max="12" width="10" style="16" bestFit="1" customWidth="1"/>
    <col min="14" max="14" width="15.6640625" customWidth="1"/>
    <col min="15" max="15" width="15.44140625" customWidth="1"/>
    <col min="16" max="16" width="14.109375" customWidth="1"/>
    <col min="17" max="17" width="14.33203125" style="19" customWidth="1"/>
  </cols>
  <sheetData>
    <row r="1" spans="1:21" s="2" customFormat="1" ht="14.4" thickBot="1" x14ac:dyDescent="0.3">
      <c r="A1" s="86" t="s">
        <v>30</v>
      </c>
      <c r="B1" s="87"/>
      <c r="D1" s="88" t="s">
        <v>43</v>
      </c>
      <c r="E1" s="89"/>
      <c r="F1" s="89"/>
      <c r="G1" s="89"/>
      <c r="H1" s="89"/>
      <c r="I1" s="89"/>
      <c r="J1" s="89"/>
      <c r="K1" s="90" t="s">
        <v>41</v>
      </c>
      <c r="L1" s="91"/>
      <c r="M1" s="92"/>
      <c r="N1" s="90" t="s">
        <v>40</v>
      </c>
      <c r="O1" s="91"/>
      <c r="P1" s="92"/>
      <c r="Q1" s="33" t="s">
        <v>42</v>
      </c>
    </row>
    <row r="2" spans="1:21" s="1" customFormat="1" ht="14.4" thickBot="1" x14ac:dyDescent="0.3">
      <c r="A2" s="4" t="s">
        <v>33</v>
      </c>
      <c r="B2" s="7">
        <v>48000</v>
      </c>
      <c r="D2" s="13" t="s">
        <v>0</v>
      </c>
      <c r="E2" s="12" t="s">
        <v>15</v>
      </c>
      <c r="F2" s="12" t="s">
        <v>19</v>
      </c>
      <c r="G2" s="12" t="s">
        <v>21</v>
      </c>
      <c r="H2" s="12" t="s">
        <v>22</v>
      </c>
      <c r="I2" s="12" t="s">
        <v>23</v>
      </c>
      <c r="J2" s="12" t="s">
        <v>20</v>
      </c>
      <c r="K2" s="12" t="s">
        <v>24</v>
      </c>
      <c r="L2" s="15" t="s">
        <v>37</v>
      </c>
      <c r="M2" s="12" t="s">
        <v>39</v>
      </c>
      <c r="N2" s="12" t="s">
        <v>25</v>
      </c>
      <c r="O2" s="12" t="s">
        <v>26</v>
      </c>
      <c r="P2" s="12" t="s">
        <v>27</v>
      </c>
      <c r="Q2" s="18" t="s">
        <v>38</v>
      </c>
      <c r="R2" s="69"/>
      <c r="S2" s="69"/>
      <c r="T2" s="69"/>
      <c r="U2" s="69"/>
    </row>
    <row r="3" spans="1:21" x14ac:dyDescent="0.25">
      <c r="A3" s="5" t="s">
        <v>36</v>
      </c>
      <c r="B3" s="8">
        <f>NasalEQ!V4</f>
        <v>1</v>
      </c>
      <c r="D3" s="20">
        <f>B2</f>
        <v>48000</v>
      </c>
      <c r="E3" s="11">
        <f>B32</f>
        <v>2.9667784696003254</v>
      </c>
      <c r="F3" s="11">
        <f>B33</f>
        <v>-3.9127198859770047</v>
      </c>
      <c r="G3" s="11">
        <f>B34</f>
        <v>0.99372612448531572</v>
      </c>
      <c r="H3" s="11">
        <f>B39</f>
        <v>2.9359807870624754</v>
      </c>
      <c r="I3" s="11">
        <f>B40</f>
        <v>-3.9127198859770047</v>
      </c>
      <c r="J3" s="11">
        <f>B41</f>
        <v>1.0245238070231659</v>
      </c>
      <c r="K3" s="10">
        <v>50</v>
      </c>
      <c r="L3" s="21">
        <f>10 ^ (K3/50)</f>
        <v>10</v>
      </c>
      <c r="M3" s="11">
        <f t="shared" ref="M3:M66" si="0" xml:space="preserve"> 2*PI()*L3/D3</f>
        <v>1.308996938995747E-3</v>
      </c>
      <c r="N3" s="11">
        <f t="shared" ref="N3:N66" si="1">E3+F3*COS(M3)+G3*COS(2*M3)</f>
        <v>4.7784654834276741E-2</v>
      </c>
      <c r="O3" s="11">
        <f t="shared" ref="O3:O66" si="2">H3+I3*COS(M3) + J3*COS(2*M3)</f>
        <v>4.7784549292342993E-2</v>
      </c>
      <c r="P3" s="11">
        <f>SQRT(N3/O3)</f>
        <v>1.00000110435148</v>
      </c>
      <c r="Q3" s="22">
        <f>20*LOG(P3,10)</f>
        <v>9.5922697806547189E-6</v>
      </c>
    </row>
    <row r="4" spans="1:21" x14ac:dyDescent="0.25">
      <c r="A4" s="5" t="s">
        <v>34</v>
      </c>
      <c r="B4" s="8">
        <f>NasalEQ!X4</f>
        <v>4158.7322693439219</v>
      </c>
      <c r="D4" s="23">
        <f t="shared" ref="D4:J19" si="3">D3</f>
        <v>48000</v>
      </c>
      <c r="E4" s="24">
        <f t="shared" si="3"/>
        <v>2.9667784696003254</v>
      </c>
      <c r="F4" s="24">
        <f t="shared" si="3"/>
        <v>-3.9127198859770047</v>
      </c>
      <c r="G4" s="24">
        <f t="shared" si="3"/>
        <v>0.99372612448531572</v>
      </c>
      <c r="H4" s="24">
        <f t="shared" si="3"/>
        <v>2.9359807870624754</v>
      </c>
      <c r="I4" s="24">
        <f t="shared" si="3"/>
        <v>-3.9127198859770047</v>
      </c>
      <c r="J4" s="24">
        <f t="shared" si="3"/>
        <v>1.0245238070231659</v>
      </c>
      <c r="K4" s="68">
        <f>K3+1</f>
        <v>51</v>
      </c>
      <c r="L4" s="26">
        <f t="shared" ref="L4:L67" si="4">10 ^ (K4/50)</f>
        <v>10.471285480509</v>
      </c>
      <c r="M4" s="24">
        <f t="shared" si="0"/>
        <v>1.3706880641336891E-3</v>
      </c>
      <c r="N4" s="24">
        <f t="shared" si="1"/>
        <v>4.7784649694617376E-2</v>
      </c>
      <c r="O4" s="24">
        <f t="shared" si="2"/>
        <v>4.7784533970194776E-2</v>
      </c>
      <c r="P4" s="24">
        <f t="shared" ref="P4:P67" si="5">SQRT(N4/O4)</f>
        <v>1.0000012108975742</v>
      </c>
      <c r="Q4" s="27">
        <f t="shared" ref="Q4:Q67" si="6">20*LOG(P4,10)</f>
        <v>1.0517716324659148E-5</v>
      </c>
    </row>
    <row r="5" spans="1:21" ht="14.4" thickBot="1" x14ac:dyDescent="0.3">
      <c r="A5" s="6" t="s">
        <v>35</v>
      </c>
      <c r="B5" s="9">
        <f>NasalEQ!W4</f>
        <v>1.7</v>
      </c>
      <c r="D5" s="23">
        <f t="shared" si="3"/>
        <v>48000</v>
      </c>
      <c r="E5" s="24">
        <f t="shared" si="3"/>
        <v>2.9667784696003254</v>
      </c>
      <c r="F5" s="24">
        <f t="shared" si="3"/>
        <v>-3.9127198859770047</v>
      </c>
      <c r="G5" s="24">
        <f t="shared" si="3"/>
        <v>0.99372612448531572</v>
      </c>
      <c r="H5" s="24">
        <f t="shared" si="3"/>
        <v>2.9359807870624754</v>
      </c>
      <c r="I5" s="24">
        <f t="shared" si="3"/>
        <v>-3.9127198859770047</v>
      </c>
      <c r="J5" s="24">
        <f t="shared" si="3"/>
        <v>1.0245238070231659</v>
      </c>
      <c r="K5" s="68">
        <f t="shared" ref="K5:K68" si="7">K4+1</f>
        <v>52</v>
      </c>
      <c r="L5" s="26">
        <f t="shared" si="4"/>
        <v>10.964781961431854</v>
      </c>
      <c r="M5" s="24">
        <f t="shared" si="0"/>
        <v>1.435286602427008E-3</v>
      </c>
      <c r="N5" s="24">
        <f t="shared" si="1"/>
        <v>4.7784644059124526E-2</v>
      </c>
      <c r="O5" s="24">
        <f t="shared" si="2"/>
        <v>4.7784517169826124E-2</v>
      </c>
      <c r="P5" s="24">
        <f t="shared" si="5"/>
        <v>1.0000013277230961</v>
      </c>
      <c r="Q5" s="27">
        <f t="shared" si="6"/>
        <v>1.1532448626981886E-5</v>
      </c>
    </row>
    <row r="6" spans="1:21" x14ac:dyDescent="0.25">
      <c r="A6" s="93"/>
      <c r="B6" s="93"/>
      <c r="D6" s="23">
        <f t="shared" si="3"/>
        <v>48000</v>
      </c>
      <c r="E6" s="24">
        <f t="shared" si="3"/>
        <v>2.9667784696003254</v>
      </c>
      <c r="F6" s="24">
        <f t="shared" si="3"/>
        <v>-3.9127198859770047</v>
      </c>
      <c r="G6" s="24">
        <f t="shared" si="3"/>
        <v>0.99372612448531572</v>
      </c>
      <c r="H6" s="24">
        <f t="shared" si="3"/>
        <v>2.9359807870624754</v>
      </c>
      <c r="I6" s="24">
        <f t="shared" si="3"/>
        <v>-3.9127198859770047</v>
      </c>
      <c r="J6" s="24">
        <f t="shared" si="3"/>
        <v>1.0245238070231659</v>
      </c>
      <c r="K6" s="68">
        <f t="shared" si="7"/>
        <v>53</v>
      </c>
      <c r="L6" s="26">
        <f t="shared" si="4"/>
        <v>11.481536214968834</v>
      </c>
      <c r="M6" s="24">
        <f t="shared" si="0"/>
        <v>1.5029295760363023E-3</v>
      </c>
      <c r="N6" s="24">
        <f t="shared" si="1"/>
        <v>4.7784637879967562E-2</v>
      </c>
      <c r="O6" s="24">
        <f t="shared" si="2"/>
        <v>4.7784498748627557E-2</v>
      </c>
      <c r="P6" s="24">
        <f t="shared" si="5"/>
        <v>1.0000014558197992</v>
      </c>
      <c r="Q6" s="27">
        <f t="shared" si="6"/>
        <v>1.2645080903906406E-5</v>
      </c>
    </row>
    <row r="7" spans="1:21" x14ac:dyDescent="0.25">
      <c r="A7" s="2" t="s">
        <v>2</v>
      </c>
      <c r="B7">
        <f xml:space="preserve"> 10^(B3/40)</f>
        <v>1.0592537251772889</v>
      </c>
      <c r="D7" s="23">
        <f t="shared" si="3"/>
        <v>48000</v>
      </c>
      <c r="E7" s="24">
        <f t="shared" si="3"/>
        <v>2.9667784696003254</v>
      </c>
      <c r="F7" s="24">
        <f t="shared" si="3"/>
        <v>-3.9127198859770047</v>
      </c>
      <c r="G7" s="24">
        <f t="shared" si="3"/>
        <v>0.99372612448531572</v>
      </c>
      <c r="H7" s="24">
        <f t="shared" si="3"/>
        <v>2.9359807870624754</v>
      </c>
      <c r="I7" s="24">
        <f t="shared" si="3"/>
        <v>-3.9127198859770047</v>
      </c>
      <c r="J7" s="24">
        <f t="shared" si="3"/>
        <v>1.0245238070231659</v>
      </c>
      <c r="K7" s="68">
        <f t="shared" si="7"/>
        <v>54</v>
      </c>
      <c r="L7" s="26">
        <f t="shared" si="4"/>
        <v>12.022644346174133</v>
      </c>
      <c r="M7" s="24">
        <f t="shared" si="0"/>
        <v>1.5737604647776467E-3</v>
      </c>
      <c r="N7" s="24">
        <f t="shared" si="1"/>
        <v>4.778463110470188E-2</v>
      </c>
      <c r="O7" s="24">
        <f t="shared" si="2"/>
        <v>4.7784478550232157E-2</v>
      </c>
      <c r="P7" s="24">
        <f t="shared" si="5"/>
        <v>1.0000015962751148</v>
      </c>
      <c r="Q7" s="27">
        <f t="shared" si="6"/>
        <v>1.3865058412547179E-5</v>
      </c>
    </row>
    <row r="8" spans="1:21" x14ac:dyDescent="0.25">
      <c r="A8" s="2" t="s">
        <v>1</v>
      </c>
      <c r="B8">
        <f>2*PI()*B4/B2</f>
        <v>0.54437678106740306</v>
      </c>
      <c r="D8" s="23">
        <f t="shared" si="3"/>
        <v>48000</v>
      </c>
      <c r="E8" s="24">
        <f t="shared" si="3"/>
        <v>2.9667784696003254</v>
      </c>
      <c r="F8" s="24">
        <f t="shared" si="3"/>
        <v>-3.9127198859770047</v>
      </c>
      <c r="G8" s="24">
        <f t="shared" si="3"/>
        <v>0.99372612448531572</v>
      </c>
      <c r="H8" s="24">
        <f t="shared" si="3"/>
        <v>2.9359807870624754</v>
      </c>
      <c r="I8" s="24">
        <f t="shared" si="3"/>
        <v>-3.9127198859770047</v>
      </c>
      <c r="J8" s="24">
        <f t="shared" si="3"/>
        <v>1.0245238070231659</v>
      </c>
      <c r="K8" s="68">
        <f t="shared" si="7"/>
        <v>55</v>
      </c>
      <c r="L8" s="26">
        <f t="shared" si="4"/>
        <v>12.58925411794168</v>
      </c>
      <c r="M8" s="24">
        <f t="shared" si="0"/>
        <v>1.6479295104625262E-3</v>
      </c>
      <c r="N8" s="24">
        <f t="shared" si="1"/>
        <v>4.7784623675825366E-2</v>
      </c>
      <c r="O8" s="24">
        <f t="shared" si="2"/>
        <v>4.7784456403189068E-2</v>
      </c>
      <c r="P8" s="24">
        <f t="shared" si="5"/>
        <v>1.0000017502813938</v>
      </c>
      <c r="Q8" s="27">
        <f t="shared" si="6"/>
        <v>1.5202737717746126E-5</v>
      </c>
    </row>
    <row r="9" spans="1:21" x14ac:dyDescent="0.25">
      <c r="D9" s="23">
        <f t="shared" si="3"/>
        <v>48000</v>
      </c>
      <c r="E9" s="24">
        <f t="shared" si="3"/>
        <v>2.9667784696003254</v>
      </c>
      <c r="F9" s="24">
        <f t="shared" si="3"/>
        <v>-3.9127198859770047</v>
      </c>
      <c r="G9" s="24">
        <f t="shared" si="3"/>
        <v>0.99372612448531572</v>
      </c>
      <c r="H9" s="24">
        <f t="shared" si="3"/>
        <v>2.9359807870624754</v>
      </c>
      <c r="I9" s="24">
        <f t="shared" si="3"/>
        <v>-3.9127198859770047</v>
      </c>
      <c r="J9" s="24">
        <f t="shared" si="3"/>
        <v>1.0245238070231659</v>
      </c>
      <c r="K9" s="68">
        <f t="shared" si="7"/>
        <v>56</v>
      </c>
      <c r="L9" s="26">
        <f t="shared" si="4"/>
        <v>13.182567385564075</v>
      </c>
      <c r="M9" s="24">
        <f t="shared" si="0"/>
        <v>1.7255940355808545E-3</v>
      </c>
      <c r="N9" s="24">
        <f t="shared" si="1"/>
        <v>4.7784615530289454E-2</v>
      </c>
      <c r="O9" s="24">
        <f t="shared" si="2"/>
        <v>4.7784432119506892E-2</v>
      </c>
      <c r="P9" s="24">
        <f t="shared" si="5"/>
        <v>1.0000019191460316</v>
      </c>
      <c r="Q9" s="27">
        <f t="shared" si="6"/>
        <v>1.6669474634653031E-5</v>
      </c>
    </row>
    <row r="10" spans="1:21" x14ac:dyDescent="0.25">
      <c r="A10" s="2" t="s">
        <v>28</v>
      </c>
      <c r="B10">
        <f>SIN(B8)*SINH(LN(2)/2 * B5 * B8/SIN(B8))</f>
        <v>0.34163288410331799</v>
      </c>
      <c r="D10" s="23">
        <f t="shared" si="3"/>
        <v>48000</v>
      </c>
      <c r="E10" s="24">
        <f t="shared" si="3"/>
        <v>2.9667784696003254</v>
      </c>
      <c r="F10" s="24">
        <f t="shared" si="3"/>
        <v>-3.9127198859770047</v>
      </c>
      <c r="G10" s="24">
        <f t="shared" si="3"/>
        <v>0.99372612448531572</v>
      </c>
      <c r="H10" s="24">
        <f t="shared" si="3"/>
        <v>2.9359807870624754</v>
      </c>
      <c r="I10" s="24">
        <f t="shared" si="3"/>
        <v>-3.9127198859770047</v>
      </c>
      <c r="J10" s="24">
        <f t="shared" si="3"/>
        <v>1.0245238070231659</v>
      </c>
      <c r="K10" s="68">
        <f>K9+1</f>
        <v>57</v>
      </c>
      <c r="L10" s="26">
        <f t="shared" si="4"/>
        <v>13.803842646028851</v>
      </c>
      <c r="M10" s="24">
        <f t="shared" si="0"/>
        <v>1.8069187770030721E-3</v>
      </c>
      <c r="N10" s="24">
        <f t="shared" si="1"/>
        <v>4.7784606598966106E-2</v>
      </c>
      <c r="O10" s="24">
        <f t="shared" si="2"/>
        <v>4.7784405493061399E-2</v>
      </c>
      <c r="P10" s="24">
        <f t="shared" si="5"/>
        <v>1.0000021043025547</v>
      </c>
      <c r="Q10" s="27">
        <f t="shared" si="6"/>
        <v>1.8277720523874676E-5</v>
      </c>
    </row>
    <row r="11" spans="1:21" x14ac:dyDescent="0.25">
      <c r="D11" s="23">
        <f t="shared" si="3"/>
        <v>48000</v>
      </c>
      <c r="E11" s="24">
        <f t="shared" si="3"/>
        <v>2.9667784696003254</v>
      </c>
      <c r="F11" s="24">
        <f t="shared" si="3"/>
        <v>-3.9127198859770047</v>
      </c>
      <c r="G11" s="24">
        <f t="shared" si="3"/>
        <v>0.99372612448531572</v>
      </c>
      <c r="H11" s="24">
        <f t="shared" si="3"/>
        <v>2.9359807870624754</v>
      </c>
      <c r="I11" s="24">
        <f t="shared" si="3"/>
        <v>-3.9127198859770047</v>
      </c>
      <c r="J11" s="24">
        <f t="shared" si="3"/>
        <v>1.0245238070231659</v>
      </c>
      <c r="K11" s="68">
        <f t="shared" si="7"/>
        <v>58</v>
      </c>
      <c r="L11" s="26">
        <f t="shared" si="4"/>
        <v>14.454397707459275</v>
      </c>
      <c r="M11" s="24">
        <f t="shared" si="0"/>
        <v>1.8920762354091337E-3</v>
      </c>
      <c r="N11" s="24">
        <f t="shared" si="1"/>
        <v>4.778459680605962E-2</v>
      </c>
      <c r="O11" s="24">
        <f t="shared" si="2"/>
        <v>4.7784376297842934E-2</v>
      </c>
      <c r="P11" s="24">
        <f t="shared" si="5"/>
        <v>1.0000023073228048</v>
      </c>
      <c r="Q11" s="27">
        <f t="shared" si="6"/>
        <v>2.0041128121369281E-5</v>
      </c>
    </row>
    <row r="12" spans="1:21" x14ac:dyDescent="0.25">
      <c r="A12" s="85" t="s">
        <v>32</v>
      </c>
      <c r="B12" s="85"/>
      <c r="D12" s="23">
        <f t="shared" si="3"/>
        <v>48000</v>
      </c>
      <c r="E12" s="24">
        <f t="shared" si="3"/>
        <v>2.9667784696003254</v>
      </c>
      <c r="F12" s="24">
        <f t="shared" si="3"/>
        <v>-3.9127198859770047</v>
      </c>
      <c r="G12" s="24">
        <f t="shared" si="3"/>
        <v>0.99372612448531572</v>
      </c>
      <c r="H12" s="24">
        <f t="shared" si="3"/>
        <v>2.9359807870624754</v>
      </c>
      <c r="I12" s="24">
        <f t="shared" si="3"/>
        <v>-3.9127198859770047</v>
      </c>
      <c r="J12" s="24">
        <f t="shared" si="3"/>
        <v>1.0245238070231659</v>
      </c>
      <c r="K12" s="68">
        <f t="shared" si="7"/>
        <v>59</v>
      </c>
      <c r="L12" s="26">
        <f t="shared" si="4"/>
        <v>15.135612484362087</v>
      </c>
      <c r="M12" s="24">
        <f t="shared" si="0"/>
        <v>1.9812470411855786E-3</v>
      </c>
      <c r="N12" s="24">
        <f t="shared" si="1"/>
        <v>4.7784586068464807E-2</v>
      </c>
      <c r="O12" s="24">
        <f t="shared" si="2"/>
        <v>4.7784344286041058E-2</v>
      </c>
      <c r="P12" s="24">
        <f t="shared" si="5"/>
        <v>1.0000025299302682</v>
      </c>
      <c r="Q12" s="27">
        <f t="shared" si="6"/>
        <v>2.1974667304141415E-5</v>
      </c>
    </row>
    <row r="13" spans="1:21" x14ac:dyDescent="0.25">
      <c r="A13" s="2" t="s">
        <v>3</v>
      </c>
      <c r="B13">
        <f xml:space="preserve"> (1 + B10*B7)</f>
        <v>1.3618759051295006</v>
      </c>
      <c r="D13" s="23">
        <f t="shared" si="3"/>
        <v>48000</v>
      </c>
      <c r="E13" s="24">
        <f t="shared" si="3"/>
        <v>2.9667784696003254</v>
      </c>
      <c r="F13" s="24">
        <f t="shared" si="3"/>
        <v>-3.9127198859770047</v>
      </c>
      <c r="G13" s="24">
        <f t="shared" si="3"/>
        <v>0.99372612448531572</v>
      </c>
      <c r="H13" s="24">
        <f t="shared" si="3"/>
        <v>2.9359807870624754</v>
      </c>
      <c r="I13" s="24">
        <f t="shared" si="3"/>
        <v>-3.9127198859770047</v>
      </c>
      <c r="J13" s="24">
        <f t="shared" si="3"/>
        <v>1.0245238070231659</v>
      </c>
      <c r="K13" s="68">
        <f t="shared" si="7"/>
        <v>60</v>
      </c>
      <c r="L13" s="26">
        <f t="shared" si="4"/>
        <v>15.848931924611136</v>
      </c>
      <c r="M13" s="24">
        <f t="shared" si="0"/>
        <v>2.0746203375667954E-3</v>
      </c>
      <c r="N13" s="24">
        <f t="shared" si="1"/>
        <v>4.7784574295063553E-2</v>
      </c>
      <c r="O13" s="24">
        <f t="shared" si="2"/>
        <v>4.7784309185941121E-2</v>
      </c>
      <c r="P13" s="24">
        <f t="shared" si="5"/>
        <v>1.0000027740147261</v>
      </c>
      <c r="Q13" s="27">
        <f t="shared" si="6"/>
        <v>2.4094752346104493E-5</v>
      </c>
    </row>
    <row r="14" spans="1:21" x14ac:dyDescent="0.25">
      <c r="A14" s="2" t="s">
        <v>4</v>
      </c>
      <c r="B14">
        <f>-2*COS(B8)</f>
        <v>-1.7109004253242379</v>
      </c>
      <c r="D14" s="23">
        <f t="shared" si="3"/>
        <v>48000</v>
      </c>
      <c r="E14" s="24">
        <f t="shared" si="3"/>
        <v>2.9667784696003254</v>
      </c>
      <c r="F14" s="24">
        <f t="shared" si="3"/>
        <v>-3.9127198859770047</v>
      </c>
      <c r="G14" s="24">
        <f t="shared" si="3"/>
        <v>0.99372612448531572</v>
      </c>
      <c r="H14" s="24">
        <f t="shared" si="3"/>
        <v>2.9359807870624754</v>
      </c>
      <c r="I14" s="24">
        <f t="shared" si="3"/>
        <v>-3.9127198859770047</v>
      </c>
      <c r="J14" s="24">
        <f t="shared" si="3"/>
        <v>1.0245238070231659</v>
      </c>
      <c r="K14" s="68">
        <f t="shared" si="7"/>
        <v>61</v>
      </c>
      <c r="L14" s="26">
        <f t="shared" si="4"/>
        <v>16.595869074375614</v>
      </c>
      <c r="M14" s="24">
        <f t="shared" si="0"/>
        <v>2.1723941818331863E-3</v>
      </c>
      <c r="N14" s="24">
        <f t="shared" si="1"/>
        <v>4.7784561385949997E-2</v>
      </c>
      <c r="O14" s="24">
        <f t="shared" si="2"/>
        <v>4.7784270699617881E-2</v>
      </c>
      <c r="P14" s="24">
        <f t="shared" si="5"/>
        <v>1.0000030416482848</v>
      </c>
      <c r="Q14" s="27">
        <f t="shared" si="6"/>
        <v>2.6419381140336776E-5</v>
      </c>
    </row>
    <row r="15" spans="1:21" x14ac:dyDescent="0.25">
      <c r="A15" s="2" t="s">
        <v>5</v>
      </c>
      <c r="B15">
        <f>(1 -B10*B7)</f>
        <v>0.63812409487049937</v>
      </c>
      <c r="D15" s="23">
        <f t="shared" si="3"/>
        <v>48000</v>
      </c>
      <c r="E15" s="24">
        <f t="shared" si="3"/>
        <v>2.9667784696003254</v>
      </c>
      <c r="F15" s="24">
        <f t="shared" si="3"/>
        <v>-3.9127198859770047</v>
      </c>
      <c r="G15" s="24">
        <f t="shared" si="3"/>
        <v>0.99372612448531572</v>
      </c>
      <c r="H15" s="24">
        <f t="shared" si="3"/>
        <v>2.9359807870624754</v>
      </c>
      <c r="I15" s="24">
        <f t="shared" si="3"/>
        <v>-3.9127198859770047</v>
      </c>
      <c r="J15" s="24">
        <f t="shared" si="3"/>
        <v>1.0245238070231659</v>
      </c>
      <c r="K15" s="68">
        <f t="shared" si="7"/>
        <v>62</v>
      </c>
      <c r="L15" s="26">
        <f t="shared" si="4"/>
        <v>17.378008287493756</v>
      </c>
      <c r="M15" s="24">
        <f t="shared" si="0"/>
        <v>2.2747759654172051E-3</v>
      </c>
      <c r="N15" s="24">
        <f t="shared" si="1"/>
        <v>4.7784547231586427E-2</v>
      </c>
      <c r="O15" s="24">
        <f t="shared" si="2"/>
        <v>4.7784228500409531E-2</v>
      </c>
      <c r="P15" s="24">
        <f t="shared" si="5"/>
        <v>1.0000033351029765</v>
      </c>
      <c r="Q15" s="27">
        <f t="shared" si="6"/>
        <v>2.8968288078975711E-5</v>
      </c>
    </row>
    <row r="16" spans="1:21" x14ac:dyDescent="0.25">
      <c r="A16" s="2" t="s">
        <v>6</v>
      </c>
      <c r="B16">
        <f xml:space="preserve"> 1 + B10/B7</f>
        <v>1.3225222399346657</v>
      </c>
      <c r="D16" s="23">
        <f t="shared" si="3"/>
        <v>48000</v>
      </c>
      <c r="E16" s="24">
        <f t="shared" si="3"/>
        <v>2.9667784696003254</v>
      </c>
      <c r="F16" s="24">
        <f t="shared" si="3"/>
        <v>-3.9127198859770047</v>
      </c>
      <c r="G16" s="24">
        <f t="shared" si="3"/>
        <v>0.99372612448531572</v>
      </c>
      <c r="H16" s="24">
        <f t="shared" si="3"/>
        <v>2.9359807870624754</v>
      </c>
      <c r="I16" s="24">
        <f t="shared" si="3"/>
        <v>-3.9127198859770047</v>
      </c>
      <c r="J16" s="24">
        <f t="shared" si="3"/>
        <v>1.0245238070231659</v>
      </c>
      <c r="K16" s="68">
        <f t="shared" si="7"/>
        <v>63</v>
      </c>
      <c r="L16" s="26">
        <f>10 ^ (K16/50)</f>
        <v>18.197008586099841</v>
      </c>
      <c r="M16" s="24">
        <f t="shared" si="0"/>
        <v>2.3819828538084024E-3</v>
      </c>
      <c r="N16" s="24">
        <f t="shared" si="1"/>
        <v>4.7784531711874023E-2</v>
      </c>
      <c r="O16" s="24">
        <f t="shared" si="2"/>
        <v>4.7784182230146355E-2</v>
      </c>
      <c r="P16" s="24">
        <f>SQRT(N16/O16)</f>
        <v>1.000003656870039</v>
      </c>
      <c r="Q16" s="27">
        <f>20*LOG(P16,10)</f>
        <v>3.1763111502783888E-5</v>
      </c>
    </row>
    <row r="17" spans="1:17" x14ac:dyDescent="0.25">
      <c r="A17" s="2" t="s">
        <v>7</v>
      </c>
      <c r="B17">
        <f xml:space="preserve"> -2 * COS(B8)</f>
        <v>-1.7109004253242379</v>
      </c>
      <c r="D17" s="23">
        <f t="shared" si="3"/>
        <v>48000</v>
      </c>
      <c r="E17" s="24">
        <f t="shared" si="3"/>
        <v>2.9667784696003254</v>
      </c>
      <c r="F17" s="24">
        <f t="shared" si="3"/>
        <v>-3.9127198859770047</v>
      </c>
      <c r="G17" s="24">
        <f t="shared" si="3"/>
        <v>0.99372612448531572</v>
      </c>
      <c r="H17" s="24">
        <f t="shared" si="3"/>
        <v>2.9359807870624754</v>
      </c>
      <c r="I17" s="24">
        <f t="shared" si="3"/>
        <v>-3.9127198859770047</v>
      </c>
      <c r="J17" s="24">
        <f t="shared" si="3"/>
        <v>1.0245238070231659</v>
      </c>
      <c r="K17" s="68">
        <f t="shared" si="7"/>
        <v>64</v>
      </c>
      <c r="L17" s="26">
        <f>10 ^ (K17/50)</f>
        <v>19.054607179632477</v>
      </c>
      <c r="M17" s="24">
        <f t="shared" si="0"/>
        <v>2.49424224719053E-3</v>
      </c>
      <c r="N17" s="24">
        <f t="shared" si="1"/>
        <v>4.7784514695133229E-2</v>
      </c>
      <c r="O17" s="24">
        <f t="shared" si="2"/>
        <v>4.7784131496108717E-2</v>
      </c>
      <c r="P17" s="24">
        <f>SQRT(N17/O17)</f>
        <v>1.0000040096810832</v>
      </c>
      <c r="Q17" s="27">
        <f>20*LOG(P17,10)</f>
        <v>3.4827577548483814E-5</v>
      </c>
    </row>
    <row r="18" spans="1:17" x14ac:dyDescent="0.25">
      <c r="A18" s="2" t="s">
        <v>8</v>
      </c>
      <c r="B18">
        <f>(1 - B10/B7)</f>
        <v>0.67747776006533433</v>
      </c>
      <c r="D18" s="23">
        <f t="shared" si="3"/>
        <v>48000</v>
      </c>
      <c r="E18" s="24">
        <f t="shared" si="3"/>
        <v>2.9667784696003254</v>
      </c>
      <c r="F18" s="24">
        <f t="shared" si="3"/>
        <v>-3.9127198859770047</v>
      </c>
      <c r="G18" s="24">
        <f t="shared" si="3"/>
        <v>0.99372612448531572</v>
      </c>
      <c r="H18" s="24">
        <f t="shared" si="3"/>
        <v>2.9359807870624754</v>
      </c>
      <c r="I18" s="24">
        <f t="shared" si="3"/>
        <v>-3.9127198859770047</v>
      </c>
      <c r="J18" s="24">
        <f t="shared" si="3"/>
        <v>1.0245238070231659</v>
      </c>
      <c r="K18" s="68">
        <f t="shared" si="7"/>
        <v>65</v>
      </c>
      <c r="L18" s="26">
        <f>10 ^ (K18/50)</f>
        <v>19.952623149688804</v>
      </c>
      <c r="M18" s="24">
        <f t="shared" si="0"/>
        <v>2.6117922627878327E-3</v>
      </c>
      <c r="N18" s="24">
        <f t="shared" si="1"/>
        <v>4.7784496036992308E-2</v>
      </c>
      <c r="O18" s="24">
        <f t="shared" si="2"/>
        <v>4.7784075867701281E-2</v>
      </c>
      <c r="P18" s="24">
        <f>SQRT(N18/O18)</f>
        <v>1.0000043965312686</v>
      </c>
      <c r="Q18" s="27">
        <f>20*LOG(P18,10)</f>
        <v>3.8187701442731317E-5</v>
      </c>
    </row>
    <row r="19" spans="1:17" x14ac:dyDescent="0.25">
      <c r="A19" s="85" t="s">
        <v>29</v>
      </c>
      <c r="B19" s="85"/>
      <c r="D19" s="23">
        <f t="shared" si="3"/>
        <v>48000</v>
      </c>
      <c r="E19" s="24">
        <f t="shared" si="3"/>
        <v>2.9667784696003254</v>
      </c>
      <c r="F19" s="24">
        <f t="shared" si="3"/>
        <v>-3.9127198859770047</v>
      </c>
      <c r="G19" s="24">
        <f t="shared" si="3"/>
        <v>0.99372612448531572</v>
      </c>
      <c r="H19" s="24">
        <f t="shared" si="3"/>
        <v>2.9359807870624754</v>
      </c>
      <c r="I19" s="24">
        <f t="shared" si="3"/>
        <v>-3.9127198859770047</v>
      </c>
      <c r="J19" s="24">
        <f t="shared" si="3"/>
        <v>1.0245238070231659</v>
      </c>
      <c r="K19" s="68">
        <f t="shared" si="7"/>
        <v>66</v>
      </c>
      <c r="L19" s="26">
        <f t="shared" si="4"/>
        <v>20.8929613085404</v>
      </c>
      <c r="M19" s="24">
        <f t="shared" si="0"/>
        <v>2.7348822399435964E-3</v>
      </c>
      <c r="N19" s="24">
        <f t="shared" si="1"/>
        <v>4.7784475579160879E-2</v>
      </c>
      <c r="O19" s="24">
        <f t="shared" si="2"/>
        <v>4.778401487279571E-2</v>
      </c>
      <c r="P19" s="24">
        <f t="shared" si="5"/>
        <v>1.0000048207047474</v>
      </c>
      <c r="Q19" s="27">
        <f t="shared" si="6"/>
        <v>4.1872008487294826E-5</v>
      </c>
    </row>
    <row r="20" spans="1:17" x14ac:dyDescent="0.25">
      <c r="A20" s="2" t="s">
        <v>3</v>
      </c>
      <c r="B20">
        <f>B13/B16</f>
        <v>1.0297565243188493</v>
      </c>
      <c r="D20" s="23">
        <f t="shared" ref="D20:J35" si="8">D19</f>
        <v>48000</v>
      </c>
      <c r="E20" s="24">
        <f t="shared" si="8"/>
        <v>2.9667784696003254</v>
      </c>
      <c r="F20" s="24">
        <f t="shared" si="8"/>
        <v>-3.9127198859770047</v>
      </c>
      <c r="G20" s="24">
        <f t="shared" si="8"/>
        <v>0.99372612448531572</v>
      </c>
      <c r="H20" s="24">
        <f t="shared" si="8"/>
        <v>2.9359807870624754</v>
      </c>
      <c r="I20" s="24">
        <f t="shared" si="8"/>
        <v>-3.9127198859770047</v>
      </c>
      <c r="J20" s="24">
        <f t="shared" si="8"/>
        <v>1.0245238070231659</v>
      </c>
      <c r="K20" s="68">
        <f t="shared" si="7"/>
        <v>67</v>
      </c>
      <c r="L20" s="26">
        <f t="shared" si="4"/>
        <v>21.877616239495538</v>
      </c>
      <c r="M20" s="24">
        <f t="shared" si="0"/>
        <v>2.8637732690023304E-3</v>
      </c>
      <c r="N20" s="24">
        <f t="shared" si="1"/>
        <v>4.7784453148092654E-2</v>
      </c>
      <c r="O20" s="24">
        <f t="shared" si="2"/>
        <v>4.7783947993729869E-2</v>
      </c>
      <c r="P20" s="24">
        <f t="shared" si="5"/>
        <v>1.0000052858025437</v>
      </c>
      <c r="Q20" s="27">
        <f t="shared" si="6"/>
        <v>4.5911776202685651E-5</v>
      </c>
    </row>
    <row r="21" spans="1:17" x14ac:dyDescent="0.25">
      <c r="A21" s="2" t="s">
        <v>4</v>
      </c>
      <c r="B21">
        <f>B14/B16</f>
        <v>-1.2936647669598045</v>
      </c>
      <c r="D21" s="23">
        <f t="shared" si="8"/>
        <v>48000</v>
      </c>
      <c r="E21" s="24">
        <f t="shared" si="8"/>
        <v>2.9667784696003254</v>
      </c>
      <c r="F21" s="24">
        <f t="shared" si="8"/>
        <v>-3.9127198859770047</v>
      </c>
      <c r="G21" s="24">
        <f t="shared" si="8"/>
        <v>0.99372612448531572</v>
      </c>
      <c r="H21" s="24">
        <f t="shared" si="8"/>
        <v>2.9359807870624754</v>
      </c>
      <c r="I21" s="24">
        <f t="shared" si="8"/>
        <v>-3.9127198859770047</v>
      </c>
      <c r="J21" s="24">
        <f t="shared" si="8"/>
        <v>1.0245238070231659</v>
      </c>
      <c r="K21" s="68">
        <f t="shared" si="7"/>
        <v>68</v>
      </c>
      <c r="L21" s="26">
        <f t="shared" si="4"/>
        <v>22.908676527677738</v>
      </c>
      <c r="M21" s="24">
        <f t="shared" si="0"/>
        <v>2.9987387451173883E-3</v>
      </c>
      <c r="N21" s="24">
        <f t="shared" si="1"/>
        <v>4.7784428553512837E-2</v>
      </c>
      <c r="O21" s="24">
        <f t="shared" si="2"/>
        <v>4.778387466291445E-2</v>
      </c>
      <c r="P21" s="24">
        <f t="shared" si="5"/>
        <v>1.0000057957731263</v>
      </c>
      <c r="Q21" s="27">
        <f t="shared" si="6"/>
        <v>5.0341299859207124E-5</v>
      </c>
    </row>
    <row r="22" spans="1:17" x14ac:dyDescent="0.25">
      <c r="A22" s="2" t="s">
        <v>5</v>
      </c>
      <c r="B22">
        <f>B15/B16</f>
        <v>0.48250537919273367</v>
      </c>
      <c r="D22" s="23">
        <f t="shared" si="8"/>
        <v>48000</v>
      </c>
      <c r="E22" s="24">
        <f t="shared" si="8"/>
        <v>2.9667784696003254</v>
      </c>
      <c r="F22" s="24">
        <f t="shared" si="8"/>
        <v>-3.9127198859770047</v>
      </c>
      <c r="G22" s="24">
        <f t="shared" si="8"/>
        <v>0.99372612448531572</v>
      </c>
      <c r="H22" s="24">
        <f t="shared" si="8"/>
        <v>2.9359807870624754</v>
      </c>
      <c r="I22" s="24">
        <f t="shared" si="8"/>
        <v>-3.9127198859770047</v>
      </c>
      <c r="J22" s="24">
        <f t="shared" si="8"/>
        <v>1.0245238070231659</v>
      </c>
      <c r="K22" s="68">
        <f t="shared" si="7"/>
        <v>69</v>
      </c>
      <c r="L22" s="26">
        <f t="shared" si="4"/>
        <v>23.988329190194907</v>
      </c>
      <c r="M22" s="24">
        <f t="shared" si="0"/>
        <v>3.1400649481587461E-3</v>
      </c>
      <c r="N22" s="24">
        <f t="shared" si="1"/>
        <v>4.7784401586811631E-2</v>
      </c>
      <c r="O22" s="24">
        <f t="shared" si="2"/>
        <v>4.7783794258023038E-2</v>
      </c>
      <c r="P22" s="24">
        <f t="shared" si="5"/>
        <v>1.0000063549459419</v>
      </c>
      <c r="Q22" s="27">
        <f t="shared" si="6"/>
        <v>5.5198183716853548E-5</v>
      </c>
    </row>
    <row r="23" spans="1:17" x14ac:dyDescent="0.25">
      <c r="A23" s="2" t="s">
        <v>7</v>
      </c>
      <c r="B23">
        <f>B17/B16</f>
        <v>-1.2936647669598045</v>
      </c>
      <c r="D23" s="23">
        <f t="shared" si="8"/>
        <v>48000</v>
      </c>
      <c r="E23" s="24">
        <f t="shared" si="8"/>
        <v>2.9667784696003254</v>
      </c>
      <c r="F23" s="24">
        <f t="shared" si="8"/>
        <v>-3.9127198859770047</v>
      </c>
      <c r="G23" s="24">
        <f t="shared" si="8"/>
        <v>0.99372612448531572</v>
      </c>
      <c r="H23" s="24">
        <f t="shared" si="8"/>
        <v>2.9359807870624754</v>
      </c>
      <c r="I23" s="24">
        <f t="shared" si="8"/>
        <v>-3.9127198859770047</v>
      </c>
      <c r="J23" s="24">
        <f t="shared" si="8"/>
        <v>1.0245238070231659</v>
      </c>
      <c r="K23" s="68">
        <f t="shared" si="7"/>
        <v>70</v>
      </c>
      <c r="L23" s="26">
        <f t="shared" si="4"/>
        <v>25.118864315095799</v>
      </c>
      <c r="M23" s="24">
        <f t="shared" si="0"/>
        <v>3.2880516499509903E-3</v>
      </c>
      <c r="N23" s="24">
        <f t="shared" si="1"/>
        <v>4.7784372019274657E-2</v>
      </c>
      <c r="O23" s="24">
        <f t="shared" si="2"/>
        <v>4.7783706096711231E-2</v>
      </c>
      <c r="P23" s="24">
        <f t="shared" si="5"/>
        <v>1.0000069680681736</v>
      </c>
      <c r="Q23" s="27">
        <f t="shared" si="6"/>
        <v>6.0523660279926434E-5</v>
      </c>
    </row>
    <row r="24" spans="1:17" x14ac:dyDescent="0.25">
      <c r="A24" s="2" t="s">
        <v>8</v>
      </c>
      <c r="B24">
        <f>B18/B16</f>
        <v>0.51226190351158296</v>
      </c>
      <c r="D24" s="23">
        <f t="shared" si="8"/>
        <v>48000</v>
      </c>
      <c r="E24" s="24">
        <f t="shared" si="8"/>
        <v>2.9667784696003254</v>
      </c>
      <c r="F24" s="24">
        <f t="shared" si="8"/>
        <v>-3.9127198859770047</v>
      </c>
      <c r="G24" s="24">
        <f t="shared" si="8"/>
        <v>0.99372612448531572</v>
      </c>
      <c r="H24" s="24">
        <f t="shared" si="8"/>
        <v>2.9359807870624754</v>
      </c>
      <c r="I24" s="24">
        <f t="shared" si="8"/>
        <v>-3.9127198859770047</v>
      </c>
      <c r="J24" s="24">
        <f t="shared" si="8"/>
        <v>1.0245238070231659</v>
      </c>
      <c r="K24" s="68">
        <f t="shared" si="7"/>
        <v>71</v>
      </c>
      <c r="L24" s="26">
        <f t="shared" si="4"/>
        <v>26.302679918953825</v>
      </c>
      <c r="M24" s="24">
        <f t="shared" si="0"/>
        <v>3.4430127501295462E-3</v>
      </c>
      <c r="N24" s="24">
        <f t="shared" si="1"/>
        <v>4.7784339600155157E-2</v>
      </c>
      <c r="O24" s="24">
        <f t="shared" si="2"/>
        <v>4.7783609430837704E-2</v>
      </c>
      <c r="P24" s="24">
        <f t="shared" si="5"/>
        <v>1.0000076403450553</v>
      </c>
      <c r="Q24" s="27">
        <f t="shared" si="6"/>
        <v>6.6362940429452681E-5</v>
      </c>
    </row>
    <row r="25" spans="1:17" x14ac:dyDescent="0.25">
      <c r="A25" s="85" t="s">
        <v>31</v>
      </c>
      <c r="B25" s="85"/>
      <c r="D25" s="23">
        <f t="shared" si="8"/>
        <v>48000</v>
      </c>
      <c r="E25" s="24">
        <f t="shared" si="8"/>
        <v>2.9667784696003254</v>
      </c>
      <c r="F25" s="24">
        <f t="shared" si="8"/>
        <v>-3.9127198859770047</v>
      </c>
      <c r="G25" s="24">
        <f t="shared" si="8"/>
        <v>0.99372612448531572</v>
      </c>
      <c r="H25" s="24">
        <f t="shared" si="8"/>
        <v>2.9359807870624754</v>
      </c>
      <c r="I25" s="24">
        <f t="shared" si="8"/>
        <v>-3.9127198859770047</v>
      </c>
      <c r="J25" s="24">
        <f t="shared" si="8"/>
        <v>1.0245238070231659</v>
      </c>
      <c r="K25" s="68">
        <f t="shared" si="7"/>
        <v>72</v>
      </c>
      <c r="L25" s="26">
        <f t="shared" si="4"/>
        <v>27.542287033381665</v>
      </c>
      <c r="M25" s="24">
        <f t="shared" si="0"/>
        <v>3.6052769419638859E-3</v>
      </c>
      <c r="N25" s="24">
        <f t="shared" si="1"/>
        <v>4.7784304054546589E-2</v>
      </c>
      <c r="O25" s="24">
        <f t="shared" si="2"/>
        <v>4.7783503440115949E-2</v>
      </c>
      <c r="P25" s="24">
        <f t="shared" si="5"/>
        <v>1.0000083774840631</v>
      </c>
      <c r="Q25" s="27">
        <f t="shared" si="6"/>
        <v>7.2765597221077847E-5</v>
      </c>
    </row>
    <row r="26" spans="1:17" x14ac:dyDescent="0.25">
      <c r="A26" s="2" t="s">
        <v>9</v>
      </c>
      <c r="B26">
        <f>B20^2</f>
        <v>1.0603984993772368</v>
      </c>
      <c r="D26" s="23">
        <f t="shared" si="8"/>
        <v>48000</v>
      </c>
      <c r="E26" s="24">
        <f t="shared" si="8"/>
        <v>2.9667784696003254</v>
      </c>
      <c r="F26" s="24">
        <f t="shared" si="8"/>
        <v>-3.9127198859770047</v>
      </c>
      <c r="G26" s="24">
        <f t="shared" si="8"/>
        <v>0.99372612448531572</v>
      </c>
      <c r="H26" s="24">
        <f t="shared" si="8"/>
        <v>2.9359807870624754</v>
      </c>
      <c r="I26" s="24">
        <f t="shared" si="8"/>
        <v>-3.9127198859770047</v>
      </c>
      <c r="J26" s="24">
        <f t="shared" si="8"/>
        <v>1.0245238070231659</v>
      </c>
      <c r="K26" s="68">
        <f t="shared" si="7"/>
        <v>73</v>
      </c>
      <c r="L26" s="26">
        <f t="shared" si="4"/>
        <v>28.840315031266066</v>
      </c>
      <c r="M26" s="24">
        <f t="shared" si="0"/>
        <v>3.7751884095600314E-3</v>
      </c>
      <c r="N26" s="24">
        <f t="shared" si="1"/>
        <v>4.778426508106326E-2</v>
      </c>
      <c r="O26" s="24">
        <f t="shared" si="2"/>
        <v>4.7783387225163398E-2</v>
      </c>
      <c r="P26" s="24">
        <f t="shared" si="5"/>
        <v>1.0000091857434035</v>
      </c>
      <c r="Q26" s="27">
        <f t="shared" si="6"/>
        <v>7.978598699990567E-5</v>
      </c>
    </row>
    <row r="27" spans="1:17" x14ac:dyDescent="0.25">
      <c r="A27" s="2" t="s">
        <v>10</v>
      </c>
      <c r="B27">
        <f>B21^2</f>
        <v>1.6735685292731652</v>
      </c>
      <c r="D27" s="23">
        <f t="shared" si="8"/>
        <v>48000</v>
      </c>
      <c r="E27" s="24">
        <f t="shared" si="8"/>
        <v>2.9667784696003254</v>
      </c>
      <c r="F27" s="24">
        <f t="shared" si="8"/>
        <v>-3.9127198859770047</v>
      </c>
      <c r="G27" s="24">
        <f t="shared" si="8"/>
        <v>0.99372612448531572</v>
      </c>
      <c r="H27" s="24">
        <f t="shared" si="8"/>
        <v>2.9359807870624754</v>
      </c>
      <c r="I27" s="24">
        <f t="shared" si="8"/>
        <v>-3.9127198859770047</v>
      </c>
      <c r="J27" s="24">
        <f t="shared" si="8"/>
        <v>1.0245238070231659</v>
      </c>
      <c r="K27" s="68">
        <f t="shared" si="7"/>
        <v>74</v>
      </c>
      <c r="L27" s="26">
        <f t="shared" si="4"/>
        <v>30.199517204020164</v>
      </c>
      <c r="M27" s="24">
        <f t="shared" si="0"/>
        <v>3.9531075579211797E-3</v>
      </c>
      <c r="N27" s="24">
        <f t="shared" si="1"/>
        <v>4.7784222349294136E-2</v>
      </c>
      <c r="O27" s="24">
        <f t="shared" si="2"/>
        <v>4.7783259799881739E-2</v>
      </c>
      <c r="P27" s="24">
        <f t="shared" si="5"/>
        <v>1.0000100719851372</v>
      </c>
      <c r="Q27" s="27">
        <f t="shared" si="6"/>
        <v>8.7483710771806526E-5</v>
      </c>
    </row>
    <row r="28" spans="1:17" x14ac:dyDescent="0.25">
      <c r="A28" s="2" t="s">
        <v>11</v>
      </c>
      <c r="B28">
        <f>B22^2</f>
        <v>0.2328114409499237</v>
      </c>
      <c r="D28" s="23">
        <f t="shared" si="8"/>
        <v>48000</v>
      </c>
      <c r="E28" s="24">
        <f t="shared" si="8"/>
        <v>2.9667784696003254</v>
      </c>
      <c r="F28" s="24">
        <f t="shared" si="8"/>
        <v>-3.9127198859770047</v>
      </c>
      <c r="G28" s="24">
        <f t="shared" si="8"/>
        <v>0.99372612448531572</v>
      </c>
      <c r="H28" s="24">
        <f t="shared" si="8"/>
        <v>2.9359807870624754</v>
      </c>
      <c r="I28" s="24">
        <f t="shared" si="8"/>
        <v>-3.9127198859770047</v>
      </c>
      <c r="J28" s="24">
        <f t="shared" si="8"/>
        <v>1.0245238070231659</v>
      </c>
      <c r="K28" s="68">
        <f t="shared" si="7"/>
        <v>75</v>
      </c>
      <c r="L28" s="26">
        <f t="shared" si="4"/>
        <v>31.622776601683803</v>
      </c>
      <c r="M28" s="24">
        <f t="shared" si="0"/>
        <v>4.1394117774150438E-3</v>
      </c>
      <c r="N28" s="24">
        <f t="shared" si="1"/>
        <v>4.7784175497010972E-2</v>
      </c>
      <c r="O28" s="24">
        <f t="shared" si="2"/>
        <v>4.7783120083097819E-2</v>
      </c>
      <c r="P28" s="24">
        <f t="shared" si="5"/>
        <v>1.0000110437334722</v>
      </c>
      <c r="Q28" s="27">
        <f t="shared" si="6"/>
        <v>9.5924120452153783E-5</v>
      </c>
    </row>
    <row r="29" spans="1:17" x14ac:dyDescent="0.25">
      <c r="A29" s="2" t="s">
        <v>12</v>
      </c>
      <c r="B29">
        <f>B20*B21</f>
        <v>-1.3321597340582825</v>
      </c>
      <c r="D29" s="23">
        <f t="shared" si="8"/>
        <v>48000</v>
      </c>
      <c r="E29" s="24">
        <f t="shared" si="8"/>
        <v>2.9667784696003254</v>
      </c>
      <c r="F29" s="24">
        <f t="shared" si="8"/>
        <v>-3.9127198859770047</v>
      </c>
      <c r="G29" s="24">
        <f t="shared" si="8"/>
        <v>0.99372612448531572</v>
      </c>
      <c r="H29" s="24">
        <f t="shared" si="8"/>
        <v>2.9359807870624754</v>
      </c>
      <c r="I29" s="24">
        <f t="shared" si="8"/>
        <v>-3.9127198859770047</v>
      </c>
      <c r="J29" s="24">
        <f t="shared" si="8"/>
        <v>1.0245238070231659</v>
      </c>
      <c r="K29" s="68">
        <f t="shared" si="7"/>
        <v>76</v>
      </c>
      <c r="L29" s="26">
        <f t="shared" si="4"/>
        <v>33.113112148259127</v>
      </c>
      <c r="M29" s="24">
        <f t="shared" si="0"/>
        <v>4.3344962442694087E-3</v>
      </c>
      <c r="N29" s="24">
        <f t="shared" si="1"/>
        <v>4.7784124127114858E-2</v>
      </c>
      <c r="O29" s="24">
        <f t="shared" si="2"/>
        <v>4.7782966889408973E-2</v>
      </c>
      <c r="P29" s="24">
        <f t="shared" si="5"/>
        <v>1.0000121092386538</v>
      </c>
      <c r="Q29" s="27">
        <f t="shared" si="6"/>
        <v>1.0517887373115297E-4</v>
      </c>
    </row>
    <row r="30" spans="1:17" x14ac:dyDescent="0.25">
      <c r="A30" s="2" t="s">
        <v>13</v>
      </c>
      <c r="B30">
        <f>B21*B22</f>
        <v>-0.62420020893021988</v>
      </c>
      <c r="D30" s="23">
        <f t="shared" si="8"/>
        <v>48000</v>
      </c>
      <c r="E30" s="24">
        <f t="shared" si="8"/>
        <v>2.9667784696003254</v>
      </c>
      <c r="F30" s="24">
        <f t="shared" si="8"/>
        <v>-3.9127198859770047</v>
      </c>
      <c r="G30" s="24">
        <f t="shared" si="8"/>
        <v>0.99372612448531572</v>
      </c>
      <c r="H30" s="24">
        <f t="shared" si="8"/>
        <v>2.9359807870624754</v>
      </c>
      <c r="I30" s="24">
        <f t="shared" si="8"/>
        <v>-3.9127198859770047</v>
      </c>
      <c r="J30" s="24">
        <f t="shared" si="8"/>
        <v>1.0245238070231659</v>
      </c>
      <c r="K30" s="68">
        <f t="shared" si="7"/>
        <v>77</v>
      </c>
      <c r="L30" s="26">
        <f t="shared" si="4"/>
        <v>34.67368504525318</v>
      </c>
      <c r="M30" s="24">
        <f t="shared" si="0"/>
        <v>4.5387747587939025E-3</v>
      </c>
      <c r="N30" s="24">
        <f t="shared" si="1"/>
        <v>4.7784067804281016E-2</v>
      </c>
      <c r="O30" s="24">
        <f t="shared" si="2"/>
        <v>4.7782798919135283E-2</v>
      </c>
      <c r="P30" s="24">
        <f t="shared" si="5"/>
        <v>1.0000132775470529</v>
      </c>
      <c r="Q30" s="27">
        <f t="shared" si="6"/>
        <v>1.1532654274091935E-4</v>
      </c>
    </row>
    <row r="31" spans="1:17" x14ac:dyDescent="0.25">
      <c r="A31" s="2" t="s">
        <v>14</v>
      </c>
      <c r="B31">
        <f>B20*B22</f>
        <v>0.49686306224265786</v>
      </c>
      <c r="D31" s="23">
        <f t="shared" si="8"/>
        <v>48000</v>
      </c>
      <c r="E31" s="24">
        <f t="shared" si="8"/>
        <v>2.9667784696003254</v>
      </c>
      <c r="F31" s="24">
        <f t="shared" si="8"/>
        <v>-3.9127198859770047</v>
      </c>
      <c r="G31" s="24">
        <f t="shared" si="8"/>
        <v>0.99372612448531572</v>
      </c>
      <c r="H31" s="24">
        <f t="shared" si="8"/>
        <v>2.9359807870624754</v>
      </c>
      <c r="I31" s="24">
        <f t="shared" si="8"/>
        <v>-3.9127198859770047</v>
      </c>
      <c r="J31" s="24">
        <f t="shared" si="8"/>
        <v>1.0245238070231659</v>
      </c>
      <c r="K31" s="68">
        <f t="shared" si="7"/>
        <v>78</v>
      </c>
      <c r="L31" s="26">
        <f t="shared" si="4"/>
        <v>36.307805477010156</v>
      </c>
      <c r="M31" s="24">
        <f t="shared" si="0"/>
        <v>4.7526806231059319E-3</v>
      </c>
      <c r="N31" s="24">
        <f t="shared" si="1"/>
        <v>4.7784006051293848E-2</v>
      </c>
      <c r="O31" s="24">
        <f t="shared" si="2"/>
        <v>4.7782614747319929E-2</v>
      </c>
      <c r="P31" s="24">
        <f t="shared" si="5"/>
        <v>1.0000145585779854</v>
      </c>
      <c r="Q31" s="27">
        <f t="shared" si="6"/>
        <v>1.2645328118042636E-4</v>
      </c>
    </row>
    <row r="32" spans="1:17" x14ac:dyDescent="0.25">
      <c r="A32" s="2" t="s">
        <v>15</v>
      </c>
      <c r="B32">
        <f>B26+B27+B28</f>
        <v>2.9667784696003254</v>
      </c>
      <c r="D32" s="23">
        <f t="shared" si="8"/>
        <v>48000</v>
      </c>
      <c r="E32" s="24">
        <f t="shared" si="8"/>
        <v>2.9667784696003254</v>
      </c>
      <c r="F32" s="24">
        <f t="shared" si="8"/>
        <v>-3.9127198859770047</v>
      </c>
      <c r="G32" s="24">
        <f t="shared" si="8"/>
        <v>0.99372612448531572</v>
      </c>
      <c r="H32" s="24">
        <f t="shared" si="8"/>
        <v>2.9359807870624754</v>
      </c>
      <c r="I32" s="24">
        <f t="shared" si="8"/>
        <v>-3.9127198859770047</v>
      </c>
      <c r="J32" s="24">
        <f t="shared" si="8"/>
        <v>1.0245238070231659</v>
      </c>
      <c r="K32" s="68">
        <f t="shared" si="7"/>
        <v>79</v>
      </c>
      <c r="L32" s="26">
        <f t="shared" si="4"/>
        <v>38.018939632056139</v>
      </c>
      <c r="M32" s="24">
        <f t="shared" si="0"/>
        <v>4.9766675602225582E-3</v>
      </c>
      <c r="N32" s="24">
        <f t="shared" si="1"/>
        <v>4.7783938345025145E-2</v>
      </c>
      <c r="O32" s="24">
        <f t="shared" si="2"/>
        <v>4.7782412811661734E-2</v>
      </c>
      <c r="P32" s="24">
        <f t="shared" si="5"/>
        <v>1.0000159632079832</v>
      </c>
      <c r="Q32" s="27">
        <f t="shared" si="6"/>
        <v>1.3865355613715076E-4</v>
      </c>
    </row>
    <row r="33" spans="1:17" x14ac:dyDescent="0.25">
      <c r="A33" s="2" t="s">
        <v>19</v>
      </c>
      <c r="B33">
        <f>2*(B29+B30)</f>
        <v>-3.9127198859770047</v>
      </c>
      <c r="D33" s="23">
        <f t="shared" si="8"/>
        <v>48000</v>
      </c>
      <c r="E33" s="24">
        <f t="shared" si="8"/>
        <v>2.9667784696003254</v>
      </c>
      <c r="F33" s="24">
        <f t="shared" si="8"/>
        <v>-3.9127198859770047</v>
      </c>
      <c r="G33" s="24">
        <f t="shared" si="8"/>
        <v>0.99372612448531572</v>
      </c>
      <c r="H33" s="24">
        <f t="shared" si="8"/>
        <v>2.9359807870624754</v>
      </c>
      <c r="I33" s="24">
        <f t="shared" si="8"/>
        <v>-3.9127198859770047</v>
      </c>
      <c r="J33" s="24">
        <f t="shared" si="8"/>
        <v>1.0245238070231659</v>
      </c>
      <c r="K33" s="68">
        <f t="shared" si="7"/>
        <v>80</v>
      </c>
      <c r="L33" s="26">
        <f t="shared" si="4"/>
        <v>39.810717055349755</v>
      </c>
      <c r="M33" s="24">
        <f t="shared" si="0"/>
        <v>5.2112106764678617E-3</v>
      </c>
      <c r="N33" s="24">
        <f t="shared" si="1"/>
        <v>4.778386411202995E-2</v>
      </c>
      <c r="O33" s="24">
        <f t="shared" si="2"/>
        <v>4.778219139929174E-2</v>
      </c>
      <c r="P33" s="24">
        <f t="shared" si="5"/>
        <v>1.0000175033631811</v>
      </c>
      <c r="Q33" s="27">
        <f t="shared" si="6"/>
        <v>1.5203095036316207E-4</v>
      </c>
    </row>
    <row r="34" spans="1:17" x14ac:dyDescent="0.25">
      <c r="A34" s="2" t="s">
        <v>21</v>
      </c>
      <c r="B34">
        <f>B31*2</f>
        <v>0.99372612448531572</v>
      </c>
      <c r="D34" s="23">
        <f t="shared" si="8"/>
        <v>48000</v>
      </c>
      <c r="E34" s="24">
        <f t="shared" si="8"/>
        <v>2.9667784696003254</v>
      </c>
      <c r="F34" s="24">
        <f t="shared" si="8"/>
        <v>-3.9127198859770047</v>
      </c>
      <c r="G34" s="24">
        <f t="shared" si="8"/>
        <v>0.99372612448531572</v>
      </c>
      <c r="H34" s="24">
        <f t="shared" si="8"/>
        <v>2.9359807870624754</v>
      </c>
      <c r="I34" s="24">
        <f t="shared" si="8"/>
        <v>-3.9127198859770047</v>
      </c>
      <c r="J34" s="24">
        <f t="shared" si="8"/>
        <v>1.0245238070231659</v>
      </c>
      <c r="K34" s="68">
        <f t="shared" si="7"/>
        <v>81</v>
      </c>
      <c r="L34" s="26">
        <f t="shared" si="4"/>
        <v>41.686938347033561</v>
      </c>
      <c r="M34" s="24">
        <f t="shared" si="0"/>
        <v>5.4568074692371363E-3</v>
      </c>
      <c r="N34" s="24">
        <f t="shared" si="1"/>
        <v>4.778378272372541E-2</v>
      </c>
      <c r="O34" s="24">
        <f t="shared" si="2"/>
        <v>4.7781948632281246E-2</v>
      </c>
      <c r="P34" s="24">
        <f t="shared" si="5"/>
        <v>1.0000191921206312</v>
      </c>
      <c r="Q34" s="27">
        <f t="shared" si="6"/>
        <v>1.6669904207385357E-4</v>
      </c>
    </row>
    <row r="35" spans="1:17" x14ac:dyDescent="0.25">
      <c r="A35" s="85" t="s">
        <v>31</v>
      </c>
      <c r="B35" s="85"/>
      <c r="D35" s="23">
        <f t="shared" si="8"/>
        <v>48000</v>
      </c>
      <c r="E35" s="24">
        <f t="shared" si="8"/>
        <v>2.9667784696003254</v>
      </c>
      <c r="F35" s="24">
        <f t="shared" si="8"/>
        <v>-3.9127198859770047</v>
      </c>
      <c r="G35" s="24">
        <f t="shared" si="8"/>
        <v>0.99372612448531572</v>
      </c>
      <c r="H35" s="24">
        <f t="shared" si="8"/>
        <v>2.9359807870624754</v>
      </c>
      <c r="I35" s="24">
        <f t="shared" si="8"/>
        <v>-3.9127198859770047</v>
      </c>
      <c r="J35" s="24">
        <f t="shared" si="8"/>
        <v>1.0245238070231659</v>
      </c>
      <c r="K35" s="68">
        <f t="shared" si="7"/>
        <v>82</v>
      </c>
      <c r="L35" s="26">
        <f t="shared" si="4"/>
        <v>43.651583224016612</v>
      </c>
      <c r="M35" s="24">
        <f t="shared" si="0"/>
        <v>5.7139788822555852E-3</v>
      </c>
      <c r="N35" s="24">
        <f t="shared" si="1"/>
        <v>4.7783693491104673E-2</v>
      </c>
      <c r="O35" s="24">
        <f t="shared" si="2"/>
        <v>4.7781682451752294E-2</v>
      </c>
      <c r="P35" s="24">
        <f t="shared" si="5"/>
        <v>1.0000210438194035</v>
      </c>
      <c r="Q35" s="27">
        <f t="shared" si="6"/>
        <v>1.8278236968922356E-4</v>
      </c>
    </row>
    <row r="36" spans="1:17" x14ac:dyDescent="0.25">
      <c r="A36" s="2" t="s">
        <v>16</v>
      </c>
      <c r="B36">
        <f>B23^2</f>
        <v>1.6735685292731652</v>
      </c>
      <c r="D36" s="23">
        <f t="shared" ref="D36:J51" si="9">D35</f>
        <v>48000</v>
      </c>
      <c r="E36" s="24">
        <f t="shared" si="9"/>
        <v>2.9667784696003254</v>
      </c>
      <c r="F36" s="24">
        <f t="shared" si="9"/>
        <v>-3.9127198859770047</v>
      </c>
      <c r="G36" s="24">
        <f t="shared" si="9"/>
        <v>0.99372612448531572</v>
      </c>
      <c r="H36" s="24">
        <f t="shared" si="9"/>
        <v>2.9359807870624754</v>
      </c>
      <c r="I36" s="24">
        <f t="shared" si="9"/>
        <v>-3.9127198859770047</v>
      </c>
      <c r="J36" s="24">
        <f t="shared" si="9"/>
        <v>1.0245238070231659</v>
      </c>
      <c r="K36" s="68">
        <f t="shared" si="7"/>
        <v>83</v>
      </c>
      <c r="L36" s="26">
        <f t="shared" si="4"/>
        <v>45.708818961487509</v>
      </c>
      <c r="M36" s="24">
        <f t="shared" si="0"/>
        <v>5.9832704105697923E-3</v>
      </c>
      <c r="N36" s="24">
        <f t="shared" si="1"/>
        <v>4.7783595658956513E-2</v>
      </c>
      <c r="O36" s="24">
        <f t="shared" si="2"/>
        <v>4.7781390600470264E-2</v>
      </c>
      <c r="P36" s="24">
        <f t="shared" si="5"/>
        <v>1.0000230741824261</v>
      </c>
      <c r="Q36" s="27">
        <f t="shared" si="6"/>
        <v>2.0041748981559459E-4</v>
      </c>
    </row>
    <row r="37" spans="1:17" x14ac:dyDescent="0.25">
      <c r="A37" s="2" t="s">
        <v>17</v>
      </c>
      <c r="B37">
        <f>B24^2</f>
        <v>0.26241225778931032</v>
      </c>
      <c r="D37" s="23">
        <f t="shared" si="9"/>
        <v>48000</v>
      </c>
      <c r="E37" s="24">
        <f t="shared" si="9"/>
        <v>2.9667784696003254</v>
      </c>
      <c r="F37" s="24">
        <f t="shared" si="9"/>
        <v>-3.9127198859770047</v>
      </c>
      <c r="G37" s="24">
        <f t="shared" si="9"/>
        <v>0.99372612448531572</v>
      </c>
      <c r="H37" s="24">
        <f t="shared" si="9"/>
        <v>2.9359807870624754</v>
      </c>
      <c r="I37" s="24">
        <f t="shared" si="9"/>
        <v>-3.9127198859770047</v>
      </c>
      <c r="J37" s="24">
        <f t="shared" si="9"/>
        <v>1.0245238070231659</v>
      </c>
      <c r="K37" s="68">
        <f t="shared" si="7"/>
        <v>84</v>
      </c>
      <c r="L37" s="26">
        <f t="shared" si="4"/>
        <v>47.863009232263856</v>
      </c>
      <c r="M37" s="24">
        <f t="shared" si="0"/>
        <v>6.2652532576158567E-3</v>
      </c>
      <c r="N37" s="24">
        <f t="shared" si="1"/>
        <v>4.7783488399531726E-2</v>
      </c>
      <c r="O37" s="24">
        <f t="shared" si="2"/>
        <v>4.778107060376402E-2</v>
      </c>
      <c r="P37" s="24">
        <f t="shared" si="5"/>
        <v>1.0000253004500723</v>
      </c>
      <c r="Q37" s="27">
        <f t="shared" si="6"/>
        <v>2.1975413719396814E-4</v>
      </c>
    </row>
    <row r="38" spans="1:17" x14ac:dyDescent="0.25">
      <c r="A38" s="2" t="s">
        <v>18</v>
      </c>
      <c r="B38">
        <f>B23*B24</f>
        <v>-0.66269517602869787</v>
      </c>
      <c r="D38" s="23">
        <f t="shared" si="9"/>
        <v>48000</v>
      </c>
      <c r="E38" s="24">
        <f t="shared" si="9"/>
        <v>2.9667784696003254</v>
      </c>
      <c r="F38" s="24">
        <f t="shared" si="9"/>
        <v>-3.9127198859770047</v>
      </c>
      <c r="G38" s="24">
        <f t="shared" si="9"/>
        <v>0.99372612448531572</v>
      </c>
      <c r="H38" s="24">
        <f t="shared" si="9"/>
        <v>2.9359807870624754</v>
      </c>
      <c r="I38" s="24">
        <f t="shared" si="9"/>
        <v>-3.9127198859770047</v>
      </c>
      <c r="J38" s="24">
        <f t="shared" si="9"/>
        <v>1.0245238070231659</v>
      </c>
      <c r="K38" s="68">
        <f t="shared" si="7"/>
        <v>85</v>
      </c>
      <c r="L38" s="26">
        <f t="shared" si="4"/>
        <v>50.118723362727238</v>
      </c>
      <c r="M38" s="24">
        <f t="shared" si="0"/>
        <v>6.5605255468184596E-3</v>
      </c>
      <c r="N38" s="24">
        <f t="shared" si="1"/>
        <v>4.7783370805606351E-2</v>
      </c>
      <c r="O38" s="24">
        <f t="shared" si="2"/>
        <v>4.7780719748610867E-2</v>
      </c>
      <c r="P38" s="24">
        <f t="shared" si="5"/>
        <v>1.0000277415266845</v>
      </c>
      <c r="Q38" s="27">
        <f t="shared" si="6"/>
        <v>2.4095649693790588E-4</v>
      </c>
    </row>
    <row r="39" spans="1:17" x14ac:dyDescent="0.25">
      <c r="A39" s="2" t="s">
        <v>22</v>
      </c>
      <c r="B39">
        <f>B36+B37+1</f>
        <v>2.9359807870624754</v>
      </c>
      <c r="D39" s="23">
        <f t="shared" si="9"/>
        <v>48000</v>
      </c>
      <c r="E39" s="24">
        <f t="shared" si="9"/>
        <v>2.9667784696003254</v>
      </c>
      <c r="F39" s="24">
        <f t="shared" si="9"/>
        <v>-3.9127198859770047</v>
      </c>
      <c r="G39" s="24">
        <f t="shared" si="9"/>
        <v>0.99372612448531572</v>
      </c>
      <c r="H39" s="24">
        <f t="shared" si="9"/>
        <v>2.9359807870624754</v>
      </c>
      <c r="I39" s="24">
        <f t="shared" si="9"/>
        <v>-3.9127198859770047</v>
      </c>
      <c r="J39" s="24">
        <f t="shared" si="9"/>
        <v>1.0245238070231659</v>
      </c>
      <c r="K39" s="68">
        <f t="shared" si="7"/>
        <v>86</v>
      </c>
      <c r="L39" s="26">
        <f t="shared" si="4"/>
        <v>52.480746024977286</v>
      </c>
      <c r="M39" s="24">
        <f t="shared" si="0"/>
        <v>6.8697135902908487E-3</v>
      </c>
      <c r="N39" s="24">
        <f t="shared" si="1"/>
        <v>4.7783241882897731E-2</v>
      </c>
      <c r="O39" s="24">
        <f t="shared" si="2"/>
        <v>4.7780335060728873E-2</v>
      </c>
      <c r="P39" s="24">
        <f t="shared" si="5"/>
        <v>1.0000304181412267</v>
      </c>
      <c r="Q39" s="27">
        <f t="shared" si="6"/>
        <v>2.6420459940440716E-4</v>
      </c>
    </row>
    <row r="40" spans="1:17" x14ac:dyDescent="0.25">
      <c r="A40" s="2" t="s">
        <v>23</v>
      </c>
      <c r="B40">
        <f>2*(B23+B38)</f>
        <v>-3.9127198859770047</v>
      </c>
      <c r="D40" s="23">
        <f t="shared" si="9"/>
        <v>48000</v>
      </c>
      <c r="E40" s="24">
        <f t="shared" si="9"/>
        <v>2.9667784696003254</v>
      </c>
      <c r="F40" s="24">
        <f t="shared" si="9"/>
        <v>-3.9127198859770047</v>
      </c>
      <c r="G40" s="24">
        <f t="shared" si="9"/>
        <v>0.99372612448531572</v>
      </c>
      <c r="H40" s="24">
        <f t="shared" si="9"/>
        <v>2.9359807870624754</v>
      </c>
      <c r="I40" s="24">
        <f t="shared" si="9"/>
        <v>-3.9127198859770047</v>
      </c>
      <c r="J40" s="24">
        <f t="shared" si="9"/>
        <v>1.0245238070231659</v>
      </c>
      <c r="K40" s="68">
        <f t="shared" si="7"/>
        <v>87</v>
      </c>
      <c r="L40" s="26">
        <f t="shared" si="4"/>
        <v>54.95408738576247</v>
      </c>
      <c r="M40" s="24">
        <f t="shared" si="0"/>
        <v>7.1934732173267865E-3</v>
      </c>
      <c r="N40" s="24">
        <f t="shared" si="1"/>
        <v>4.7783100541755053E-2</v>
      </c>
      <c r="O40" s="24">
        <f t="shared" si="2"/>
        <v>4.7779913279464292E-2</v>
      </c>
      <c r="P40" s="24">
        <f t="shared" si="5"/>
        <v>1.0000333530234826</v>
      </c>
      <c r="Q40" s="27">
        <f t="shared" si="6"/>
        <v>2.896958499764271E-4</v>
      </c>
    </row>
    <row r="41" spans="1:17" x14ac:dyDescent="0.25">
      <c r="A41" s="2" t="s">
        <v>20</v>
      </c>
      <c r="B41">
        <f>B24*2</f>
        <v>1.0245238070231659</v>
      </c>
      <c r="D41" s="23">
        <f t="shared" si="9"/>
        <v>48000</v>
      </c>
      <c r="E41" s="24">
        <f t="shared" si="9"/>
        <v>2.9667784696003254</v>
      </c>
      <c r="F41" s="24">
        <f t="shared" si="9"/>
        <v>-3.9127198859770047</v>
      </c>
      <c r="G41" s="24">
        <f t="shared" si="9"/>
        <v>0.99372612448531572</v>
      </c>
      <c r="H41" s="24">
        <f t="shared" si="9"/>
        <v>2.9359807870624754</v>
      </c>
      <c r="I41" s="24">
        <f t="shared" si="9"/>
        <v>-3.9127198859770047</v>
      </c>
      <c r="J41" s="24">
        <f t="shared" si="9"/>
        <v>1.0245238070231659</v>
      </c>
      <c r="K41" s="68">
        <f t="shared" si="7"/>
        <v>88</v>
      </c>
      <c r="L41" s="26">
        <f t="shared" si="4"/>
        <v>57.543993733715695</v>
      </c>
      <c r="M41" s="24">
        <f t="shared" si="0"/>
        <v>7.53249116550243E-3</v>
      </c>
      <c r="N41" s="24">
        <f t="shared" si="1"/>
        <v>4.7782945588074277E-2</v>
      </c>
      <c r="O41" s="24">
        <f t="shared" si="2"/>
        <v>4.7779450830282677E-2</v>
      </c>
      <c r="P41" s="24">
        <f t="shared" si="5"/>
        <v>1.0000365710972863</v>
      </c>
      <c r="Q41" s="27">
        <f t="shared" si="6"/>
        <v>3.1764670666262402E-4</v>
      </c>
    </row>
    <row r="42" spans="1:17" x14ac:dyDescent="0.25">
      <c r="D42" s="23">
        <f t="shared" si="9"/>
        <v>48000</v>
      </c>
      <c r="E42" s="24">
        <f t="shared" si="9"/>
        <v>2.9667784696003254</v>
      </c>
      <c r="F42" s="24">
        <f t="shared" si="9"/>
        <v>-3.9127198859770047</v>
      </c>
      <c r="G42" s="24">
        <f t="shared" si="9"/>
        <v>0.99372612448531572</v>
      </c>
      <c r="H42" s="24">
        <f t="shared" si="9"/>
        <v>2.9359807870624754</v>
      </c>
      <c r="I42" s="24">
        <f t="shared" si="9"/>
        <v>-3.9127198859770047</v>
      </c>
      <c r="J42" s="24">
        <f t="shared" si="9"/>
        <v>1.0245238070231659</v>
      </c>
      <c r="K42" s="68">
        <f t="shared" si="7"/>
        <v>89</v>
      </c>
      <c r="L42" s="26">
        <f t="shared" si="4"/>
        <v>60.255958607435822</v>
      </c>
      <c r="M42" s="24">
        <f t="shared" si="0"/>
        <v>7.8874865373387941E-3</v>
      </c>
      <c r="N42" s="24">
        <f t="shared" si="1"/>
        <v>4.7782775713356762E-2</v>
      </c>
      <c r="O42" s="24">
        <f t="shared" si="2"/>
        <v>4.7778943794629436E-2</v>
      </c>
      <c r="P42" s="24">
        <f t="shared" si="5"/>
        <v>1.0000400996924079</v>
      </c>
      <c r="Q42" s="27">
        <f t="shared" si="6"/>
        <v>3.4829451957070506E-4</v>
      </c>
    </row>
    <row r="43" spans="1:17" x14ac:dyDescent="0.25">
      <c r="D43" s="23">
        <f t="shared" si="9"/>
        <v>48000</v>
      </c>
      <c r="E43" s="24">
        <f t="shared" si="9"/>
        <v>2.9667784696003254</v>
      </c>
      <c r="F43" s="24">
        <f t="shared" si="9"/>
        <v>-3.9127198859770047</v>
      </c>
      <c r="G43" s="24">
        <f t="shared" si="9"/>
        <v>0.99372612448531572</v>
      </c>
      <c r="H43" s="24">
        <f t="shared" si="9"/>
        <v>2.9359807870624754</v>
      </c>
      <c r="I43" s="24">
        <f t="shared" si="9"/>
        <v>-3.9127198859770047</v>
      </c>
      <c r="J43" s="24">
        <f t="shared" si="9"/>
        <v>1.0245238070231659</v>
      </c>
      <c r="K43" s="68">
        <f t="shared" si="7"/>
        <v>90</v>
      </c>
      <c r="L43" s="26">
        <f t="shared" si="4"/>
        <v>63.095734448019364</v>
      </c>
      <c r="M43" s="24">
        <f t="shared" si="0"/>
        <v>8.2592123256145858E-3</v>
      </c>
      <c r="N43" s="24">
        <f t="shared" si="1"/>
        <v>4.7782589483834847E-2</v>
      </c>
      <c r="O43" s="24">
        <f t="shared" si="2"/>
        <v>4.7778387876907136E-2</v>
      </c>
      <c r="P43" s="24">
        <f t="shared" si="5"/>
        <v>1.0000439687769584</v>
      </c>
      <c r="Q43" s="27">
        <f t="shared" si="6"/>
        <v>3.8189954841526264E-4</v>
      </c>
    </row>
    <row r="44" spans="1:17" x14ac:dyDescent="0.25">
      <c r="D44" s="23">
        <f t="shared" si="9"/>
        <v>48000</v>
      </c>
      <c r="E44" s="24">
        <f t="shared" si="9"/>
        <v>2.9667784696003254</v>
      </c>
      <c r="F44" s="24">
        <f t="shared" si="9"/>
        <v>-3.9127198859770047</v>
      </c>
      <c r="G44" s="24">
        <f t="shared" si="9"/>
        <v>0.99372612448531572</v>
      </c>
      <c r="H44" s="24">
        <f t="shared" si="9"/>
        <v>2.9359807870624754</v>
      </c>
      <c r="I44" s="24">
        <f t="shared" si="9"/>
        <v>-3.9127198859770047</v>
      </c>
      <c r="J44" s="24">
        <f t="shared" si="9"/>
        <v>1.0245238070231659</v>
      </c>
      <c r="K44" s="68">
        <f t="shared" si="7"/>
        <v>91</v>
      </c>
      <c r="L44" s="26">
        <f t="shared" si="4"/>
        <v>66.069344800759623</v>
      </c>
      <c r="M44" s="24">
        <f t="shared" si="0"/>
        <v>8.6484570105648927E-3</v>
      </c>
      <c r="N44" s="24">
        <f t="shared" si="1"/>
        <v>4.778238532858492E-2</v>
      </c>
      <c r="O44" s="24">
        <f t="shared" si="2"/>
        <v>4.7777778368306434E-2</v>
      </c>
      <c r="P44" s="24">
        <f t="shared" si="5"/>
        <v>1.0000482112122511</v>
      </c>
      <c r="Q44" s="27">
        <f t="shared" si="6"/>
        <v>4.1874717485676873E-4</v>
      </c>
    </row>
    <row r="45" spans="1:17" x14ac:dyDescent="0.25">
      <c r="D45" s="23">
        <f t="shared" si="9"/>
        <v>48000</v>
      </c>
      <c r="E45" s="24">
        <f t="shared" si="9"/>
        <v>2.9667784696003254</v>
      </c>
      <c r="F45" s="24">
        <f t="shared" si="9"/>
        <v>-3.9127198859770047</v>
      </c>
      <c r="G45" s="24">
        <f t="shared" si="9"/>
        <v>0.99372612448531572</v>
      </c>
      <c r="H45" s="24">
        <f t="shared" si="9"/>
        <v>2.9359807870624754</v>
      </c>
      <c r="I45" s="24">
        <f t="shared" si="9"/>
        <v>-3.9127198859770047</v>
      </c>
      <c r="J45" s="24">
        <f t="shared" si="9"/>
        <v>1.0245238070231659</v>
      </c>
      <c r="K45" s="68">
        <f t="shared" si="7"/>
        <v>92</v>
      </c>
      <c r="L45" s="26">
        <f t="shared" si="4"/>
        <v>69.183097091893657</v>
      </c>
      <c r="M45" s="24">
        <f t="shared" si="0"/>
        <v>9.0560462323534367E-3</v>
      </c>
      <c r="N45" s="24">
        <f t="shared" si="1"/>
        <v>4.7782161526530587E-2</v>
      </c>
      <c r="O45" s="24">
        <f t="shared" si="2"/>
        <v>4.777711010718555E-2</v>
      </c>
      <c r="P45" s="24">
        <f t="shared" si="5"/>
        <v>1.0000528630323242</v>
      </c>
      <c r="Q45" s="27">
        <f t="shared" si="6"/>
        <v>4.5915032876916458E-4</v>
      </c>
    </row>
    <row r="46" spans="1:17" x14ac:dyDescent="0.25">
      <c r="D46" s="23">
        <f t="shared" si="9"/>
        <v>48000</v>
      </c>
      <c r="E46" s="24">
        <f t="shared" si="9"/>
        <v>2.9667784696003254</v>
      </c>
      <c r="F46" s="24">
        <f t="shared" si="9"/>
        <v>-3.9127198859770047</v>
      </c>
      <c r="G46" s="24">
        <f t="shared" si="9"/>
        <v>0.99372612448531572</v>
      </c>
      <c r="H46" s="24">
        <f t="shared" si="9"/>
        <v>2.9359807870624754</v>
      </c>
      <c r="I46" s="24">
        <f t="shared" si="9"/>
        <v>-3.9127198859770047</v>
      </c>
      <c r="J46" s="24">
        <f t="shared" si="9"/>
        <v>1.0245238070231659</v>
      </c>
      <c r="K46" s="68">
        <f t="shared" si="7"/>
        <v>93</v>
      </c>
      <c r="L46" s="26">
        <f t="shared" si="4"/>
        <v>72.443596007499067</v>
      </c>
      <c r="M46" s="24">
        <f t="shared" si="0"/>
        <v>9.4828445423660816E-3</v>
      </c>
      <c r="N46" s="24">
        <f t="shared" si="1"/>
        <v>4.7781916192241591E-2</v>
      </c>
      <c r="O46" s="24">
        <f t="shared" si="2"/>
        <v>4.777637743567853E-2</v>
      </c>
      <c r="P46" s="24">
        <f t="shared" si="5"/>
        <v>1.0000579637505127</v>
      </c>
      <c r="Q46" s="27">
        <f t="shared" si="6"/>
        <v>5.0345214911523388E-4</v>
      </c>
    </row>
    <row r="47" spans="1:17" x14ac:dyDescent="0.25">
      <c r="D47" s="23">
        <f t="shared" si="9"/>
        <v>48000</v>
      </c>
      <c r="E47" s="24">
        <f t="shared" si="9"/>
        <v>2.9667784696003254</v>
      </c>
      <c r="F47" s="24">
        <f t="shared" si="9"/>
        <v>-3.9127198859770047</v>
      </c>
      <c r="G47" s="24">
        <f t="shared" si="9"/>
        <v>0.99372612448531572</v>
      </c>
      <c r="H47" s="24">
        <f t="shared" si="9"/>
        <v>2.9359807870624754</v>
      </c>
      <c r="I47" s="24">
        <f t="shared" si="9"/>
        <v>-3.9127198859770047</v>
      </c>
      <c r="J47" s="24">
        <f t="shared" si="9"/>
        <v>1.0245238070231659</v>
      </c>
      <c r="K47" s="68">
        <f t="shared" si="7"/>
        <v>94</v>
      </c>
      <c r="L47" s="26">
        <f t="shared" si="4"/>
        <v>75.857757502918361</v>
      </c>
      <c r="M47" s="24">
        <f t="shared" si="0"/>
        <v>9.92975723704018E-3</v>
      </c>
      <c r="N47" s="24">
        <f t="shared" si="1"/>
        <v>4.7781647260418225E-2</v>
      </c>
      <c r="O47" s="24">
        <f t="shared" si="2"/>
        <v>4.7775574152175926E-2</v>
      </c>
      <c r="P47" s="24">
        <f t="shared" si="5"/>
        <v>1.0000635566956846</v>
      </c>
      <c r="Q47" s="27">
        <f t="shared" si="6"/>
        <v>5.5202890209574433E-4</v>
      </c>
    </row>
    <row r="48" spans="1:17" x14ac:dyDescent="0.25">
      <c r="D48" s="23">
        <f t="shared" si="9"/>
        <v>48000</v>
      </c>
      <c r="E48" s="24">
        <f t="shared" si="9"/>
        <v>2.9667784696003254</v>
      </c>
      <c r="F48" s="24">
        <f t="shared" si="9"/>
        <v>-3.9127198859770047</v>
      </c>
      <c r="G48" s="24">
        <f t="shared" si="9"/>
        <v>0.99372612448531572</v>
      </c>
      <c r="H48" s="24">
        <f t="shared" si="9"/>
        <v>2.9359807870624754</v>
      </c>
      <c r="I48" s="24">
        <f t="shared" si="9"/>
        <v>-3.9127198859770047</v>
      </c>
      <c r="J48" s="24">
        <f t="shared" si="9"/>
        <v>1.0245238070231659</v>
      </c>
      <c r="K48" s="68">
        <f t="shared" si="7"/>
        <v>95</v>
      </c>
      <c r="L48" s="26">
        <f t="shared" si="4"/>
        <v>79.432823472428197</v>
      </c>
      <c r="M48" s="24">
        <f t="shared" si="0"/>
        <v>1.0397732278119805E-2</v>
      </c>
      <c r="N48" s="24">
        <f t="shared" si="1"/>
        <v>4.7781352468949545E-2</v>
      </c>
      <c r="O48" s="24">
        <f t="shared" si="2"/>
        <v>4.7774693459294415E-2</v>
      </c>
      <c r="P48" s="24">
        <f t="shared" si="5"/>
        <v>1.0000696893810292</v>
      </c>
      <c r="Q48" s="27">
        <f t="shared" si="6"/>
        <v>6.0529318155649002E-4</v>
      </c>
    </row>
    <row r="49" spans="4:17" x14ac:dyDescent="0.25">
      <c r="D49" s="23">
        <f t="shared" si="9"/>
        <v>48000</v>
      </c>
      <c r="E49" s="24">
        <f t="shared" si="9"/>
        <v>2.9667784696003254</v>
      </c>
      <c r="F49" s="24">
        <f t="shared" si="9"/>
        <v>-3.9127198859770047</v>
      </c>
      <c r="G49" s="24">
        <f t="shared" si="9"/>
        <v>0.99372612448531572</v>
      </c>
      <c r="H49" s="24">
        <f t="shared" si="9"/>
        <v>2.9359807870624754</v>
      </c>
      <c r="I49" s="24">
        <f t="shared" si="9"/>
        <v>-3.9127198859770047</v>
      </c>
      <c r="J49" s="24">
        <f t="shared" si="9"/>
        <v>1.0245238070231659</v>
      </c>
      <c r="K49" s="68">
        <f t="shared" si="7"/>
        <v>96</v>
      </c>
      <c r="L49" s="26">
        <f t="shared" si="4"/>
        <v>83.176377110267126</v>
      </c>
      <c r="M49" s="24">
        <f t="shared" si="0"/>
        <v>1.0887762303409558E-2</v>
      </c>
      <c r="N49" s="24">
        <f t="shared" si="1"/>
        <v>4.7781029340422942E-2</v>
      </c>
      <c r="O49" s="24">
        <f t="shared" si="2"/>
        <v>4.7773727906914365E-2</v>
      </c>
      <c r="P49" s="24">
        <f t="shared" si="5"/>
        <v>1.0000764139085809</v>
      </c>
      <c r="Q49" s="27">
        <f t="shared" si="6"/>
        <v>6.6369741921312774E-4</v>
      </c>
    </row>
    <row r="50" spans="4:17" x14ac:dyDescent="0.25">
      <c r="D50" s="23">
        <f t="shared" si="9"/>
        <v>48000</v>
      </c>
      <c r="E50" s="24">
        <f t="shared" si="9"/>
        <v>2.9667784696003254</v>
      </c>
      <c r="F50" s="24">
        <f t="shared" si="9"/>
        <v>-3.9127198859770047</v>
      </c>
      <c r="G50" s="24">
        <f t="shared" si="9"/>
        <v>0.99372612448531572</v>
      </c>
      <c r="H50" s="24">
        <f t="shared" si="9"/>
        <v>2.9359807870624754</v>
      </c>
      <c r="I50" s="24">
        <f t="shared" si="9"/>
        <v>-3.9127198859770047</v>
      </c>
      <c r="J50" s="24">
        <f t="shared" si="9"/>
        <v>1.0245238070231659</v>
      </c>
      <c r="K50" s="68">
        <f t="shared" si="7"/>
        <v>97</v>
      </c>
      <c r="L50" s="26">
        <f t="shared" si="4"/>
        <v>87.096358995608071</v>
      </c>
      <c r="M50" s="24">
        <f t="shared" si="0"/>
        <v>1.1400886732292568E-2</v>
      </c>
      <c r="N50" s="24">
        <f t="shared" si="1"/>
        <v>4.7780675161941288E-2</v>
      </c>
      <c r="O50" s="24">
        <f t="shared" si="2"/>
        <v>4.7772669329819495E-2</v>
      </c>
      <c r="P50" s="24">
        <f t="shared" si="5"/>
        <v>1.0000837874129096</v>
      </c>
      <c r="Q50" s="27">
        <f t="shared" si="6"/>
        <v>7.2773773438645551E-4</v>
      </c>
    </row>
    <row r="51" spans="4:17" x14ac:dyDescent="0.25">
      <c r="D51" s="23">
        <f t="shared" si="9"/>
        <v>48000</v>
      </c>
      <c r="E51" s="24">
        <f t="shared" si="9"/>
        <v>2.9667784696003254</v>
      </c>
      <c r="F51" s="24">
        <f t="shared" si="9"/>
        <v>-3.9127198859770047</v>
      </c>
      <c r="G51" s="24">
        <f t="shared" si="9"/>
        <v>0.99372612448531572</v>
      </c>
      <c r="H51" s="24">
        <f t="shared" si="9"/>
        <v>2.9359807870624754</v>
      </c>
      <c r="I51" s="24">
        <f t="shared" si="9"/>
        <v>-3.9127198859770047</v>
      </c>
      <c r="J51" s="24">
        <f t="shared" si="9"/>
        <v>1.0245238070231659</v>
      </c>
      <c r="K51" s="68">
        <f t="shared" si="7"/>
        <v>98</v>
      </c>
      <c r="L51" s="26">
        <f t="shared" si="4"/>
        <v>91.201083935590972</v>
      </c>
      <c r="M51" s="24">
        <f t="shared" si="0"/>
        <v>1.1938193970478279E-2</v>
      </c>
      <c r="N51" s="24">
        <f t="shared" si="1"/>
        <v>4.778028696312453E-2</v>
      </c>
      <c r="O51" s="24">
        <f t="shared" si="2"/>
        <v>4.7771508779454797E-2</v>
      </c>
      <c r="P51" s="24">
        <f t="shared" si="5"/>
        <v>1.0000918725478374</v>
      </c>
      <c r="Q51" s="27">
        <f t="shared" si="6"/>
        <v>7.9795815662011237E-4</v>
      </c>
    </row>
    <row r="52" spans="4:17" x14ac:dyDescent="0.25">
      <c r="D52" s="23">
        <f t="shared" ref="D52:J67" si="10">D51</f>
        <v>48000</v>
      </c>
      <c r="E52" s="24">
        <f t="shared" si="10"/>
        <v>2.9667784696003254</v>
      </c>
      <c r="F52" s="24">
        <f t="shared" si="10"/>
        <v>-3.9127198859770047</v>
      </c>
      <c r="G52" s="24">
        <f t="shared" si="10"/>
        <v>0.99372612448531572</v>
      </c>
      <c r="H52" s="24">
        <f t="shared" si="10"/>
        <v>2.9359807870624754</v>
      </c>
      <c r="I52" s="24">
        <f t="shared" si="10"/>
        <v>-3.9127198859770047</v>
      </c>
      <c r="J52" s="24">
        <f t="shared" si="10"/>
        <v>1.0245238070231659</v>
      </c>
      <c r="K52" s="68">
        <f t="shared" si="7"/>
        <v>99</v>
      </c>
      <c r="L52" s="26">
        <f t="shared" si="4"/>
        <v>95.499258602143655</v>
      </c>
      <c r="M52" s="24">
        <f t="shared" si="0"/>
        <v>1.2500823718656932E-2</v>
      </c>
      <c r="N52" s="24">
        <f t="shared" si="1"/>
        <v>4.777986149212432E-2</v>
      </c>
      <c r="O52" s="24">
        <f t="shared" si="2"/>
        <v>4.7770236449244496E-2</v>
      </c>
      <c r="P52" s="24">
        <f t="shared" si="5"/>
        <v>1.0001007380203213</v>
      </c>
      <c r="Q52" s="27">
        <f t="shared" si="6"/>
        <v>8.7495525697753708E-4</v>
      </c>
    </row>
    <row r="53" spans="4:17" x14ac:dyDescent="0.25">
      <c r="D53" s="23">
        <f t="shared" si="10"/>
        <v>48000</v>
      </c>
      <c r="E53" s="24">
        <f t="shared" si="10"/>
        <v>2.9667784696003254</v>
      </c>
      <c r="F53" s="24">
        <f t="shared" si="10"/>
        <v>-3.9127198859770047</v>
      </c>
      <c r="G53" s="24">
        <f t="shared" si="10"/>
        <v>0.99372612448531572</v>
      </c>
      <c r="H53" s="24">
        <f t="shared" si="10"/>
        <v>2.9359807870624754</v>
      </c>
      <c r="I53" s="24">
        <f t="shared" si="10"/>
        <v>-3.9127198859770047</v>
      </c>
      <c r="J53" s="24">
        <f t="shared" si="10"/>
        <v>1.0245238070231659</v>
      </c>
      <c r="K53" s="68">
        <f t="shared" si="7"/>
        <v>100</v>
      </c>
      <c r="L53" s="26">
        <f t="shared" si="4"/>
        <v>100</v>
      </c>
      <c r="M53" s="24">
        <f t="shared" si="0"/>
        <v>1.3089969389957472E-2</v>
      </c>
      <c r="N53" s="24">
        <f t="shared" si="1"/>
        <v>4.7779395189501805E-2</v>
      </c>
      <c r="O53" s="24">
        <f t="shared" si="2"/>
        <v>4.7768841592885636E-2</v>
      </c>
      <c r="P53" s="24">
        <f t="shared" si="5"/>
        <v>1.0001104591761665</v>
      </c>
      <c r="Q53" s="27">
        <f t="shared" si="6"/>
        <v>9.5938322832851003E-4</v>
      </c>
    </row>
    <row r="54" spans="4:17" x14ac:dyDescent="0.25">
      <c r="D54" s="23">
        <f t="shared" si="10"/>
        <v>48000</v>
      </c>
      <c r="E54" s="24">
        <f t="shared" si="10"/>
        <v>2.9667784696003254</v>
      </c>
      <c r="F54" s="24">
        <f t="shared" si="10"/>
        <v>-3.9127198859770047</v>
      </c>
      <c r="G54" s="24">
        <f t="shared" si="10"/>
        <v>0.99372612448531572</v>
      </c>
      <c r="H54" s="24">
        <f t="shared" si="10"/>
        <v>2.9359807870624754</v>
      </c>
      <c r="I54" s="24">
        <f t="shared" si="10"/>
        <v>-3.9127198859770047</v>
      </c>
      <c r="J54" s="24">
        <f t="shared" si="10"/>
        <v>1.0245238070231659</v>
      </c>
      <c r="K54" s="68">
        <f t="shared" si="7"/>
        <v>101</v>
      </c>
      <c r="L54" s="26">
        <f t="shared" si="4"/>
        <v>104.71285480508998</v>
      </c>
      <c r="M54" s="24">
        <f t="shared" si="0"/>
        <v>1.3706880641336889E-2</v>
      </c>
      <c r="N54" s="24">
        <f t="shared" si="1"/>
        <v>4.7778884159795698E-2</v>
      </c>
      <c r="O54" s="24">
        <f t="shared" si="2"/>
        <v>4.7767312434981335E-2</v>
      </c>
      <c r="P54" s="24">
        <f t="shared" si="5"/>
        <v>1.0001211186425523</v>
      </c>
      <c r="Q54" s="27">
        <f t="shared" si="6"/>
        <v>1.0519594576563725E-3</v>
      </c>
    </row>
    <row r="55" spans="4:17" x14ac:dyDescent="0.25">
      <c r="D55" s="23">
        <f t="shared" si="10"/>
        <v>48000</v>
      </c>
      <c r="E55" s="24">
        <f t="shared" si="10"/>
        <v>2.9667784696003254</v>
      </c>
      <c r="F55" s="24">
        <f t="shared" si="10"/>
        <v>-3.9127198859770047</v>
      </c>
      <c r="G55" s="24">
        <f t="shared" si="10"/>
        <v>0.99372612448531572</v>
      </c>
      <c r="H55" s="24">
        <f t="shared" si="10"/>
        <v>2.9359807870624754</v>
      </c>
      <c r="I55" s="24">
        <f t="shared" si="10"/>
        <v>-3.9127198859770047</v>
      </c>
      <c r="J55" s="24">
        <f t="shared" si="10"/>
        <v>1.0245238070231659</v>
      </c>
      <c r="K55" s="68">
        <f t="shared" si="7"/>
        <v>102</v>
      </c>
      <c r="L55" s="26">
        <f t="shared" si="4"/>
        <v>109.64781961431861</v>
      </c>
      <c r="M55" s="24">
        <f t="shared" si="0"/>
        <v>1.435286602427009E-2</v>
      </c>
      <c r="N55" s="24">
        <f t="shared" si="1"/>
        <v>4.7778324140597239E-2</v>
      </c>
      <c r="O55" s="24">
        <f t="shared" si="2"/>
        <v>4.7765636073309636E-2</v>
      </c>
      <c r="P55" s="24">
        <f t="shared" si="5"/>
        <v>1.0001328070329869</v>
      </c>
      <c r="Q55" s="27">
        <f t="shared" si="6"/>
        <v>1.1534706388717829E-3</v>
      </c>
    </row>
    <row r="56" spans="4:17" x14ac:dyDescent="0.25">
      <c r="D56" s="23">
        <f t="shared" si="10"/>
        <v>48000</v>
      </c>
      <c r="E56" s="24">
        <f t="shared" si="10"/>
        <v>2.9667784696003254</v>
      </c>
      <c r="F56" s="24">
        <f t="shared" si="10"/>
        <v>-3.9127198859770047</v>
      </c>
      <c r="G56" s="24">
        <f t="shared" si="10"/>
        <v>0.99372612448531572</v>
      </c>
      <c r="H56" s="24">
        <f t="shared" si="10"/>
        <v>2.9359807870624754</v>
      </c>
      <c r="I56" s="24">
        <f t="shared" si="10"/>
        <v>-3.9127198859770047</v>
      </c>
      <c r="J56" s="24">
        <f t="shared" si="10"/>
        <v>1.0245238070231659</v>
      </c>
      <c r="K56" s="68">
        <f t="shared" si="7"/>
        <v>103</v>
      </c>
      <c r="L56" s="26">
        <f t="shared" si="4"/>
        <v>114.81536214968835</v>
      </c>
      <c r="M56" s="24">
        <f t="shared" si="0"/>
        <v>1.5029295760363022E-2</v>
      </c>
      <c r="N56" s="24">
        <f t="shared" si="1"/>
        <v>4.7777710468941303E-2</v>
      </c>
      <c r="O56" s="24">
        <f t="shared" si="2"/>
        <v>4.7763798371978305E-2</v>
      </c>
      <c r="P56" s="24">
        <f t="shared" si="5"/>
        <v>1.0001456237207389</v>
      </c>
      <c r="Q56" s="27">
        <f t="shared" si="6"/>
        <v>1.2647794783106274E-3</v>
      </c>
    </row>
    <row r="57" spans="4:17" x14ac:dyDescent="0.25">
      <c r="D57" s="23">
        <f t="shared" si="10"/>
        <v>48000</v>
      </c>
      <c r="E57" s="24">
        <f t="shared" si="10"/>
        <v>2.9667784696003254</v>
      </c>
      <c r="F57" s="24">
        <f t="shared" si="10"/>
        <v>-3.9127198859770047</v>
      </c>
      <c r="G57" s="24">
        <f t="shared" si="10"/>
        <v>0.99372612448531572</v>
      </c>
      <c r="H57" s="24">
        <f t="shared" si="10"/>
        <v>2.9359807870624754</v>
      </c>
      <c r="I57" s="24">
        <f t="shared" si="10"/>
        <v>-3.9127198859770047</v>
      </c>
      <c r="J57" s="24">
        <f t="shared" si="10"/>
        <v>1.0245238070231659</v>
      </c>
      <c r="K57" s="68">
        <f t="shared" si="7"/>
        <v>104</v>
      </c>
      <c r="L57" s="26">
        <f t="shared" si="4"/>
        <v>120.22644346174135</v>
      </c>
      <c r="M57" s="24">
        <f t="shared" si="0"/>
        <v>1.573760464777647E-2</v>
      </c>
      <c r="N57" s="24">
        <f t="shared" si="1"/>
        <v>4.7777038044821918E-2</v>
      </c>
      <c r="O57" s="24">
        <f t="shared" si="2"/>
        <v>4.7761783844650463E-2</v>
      </c>
      <c r="P57" s="24">
        <f t="shared" si="5"/>
        <v>1.0001596776875061</v>
      </c>
      <c r="Q57" s="27">
        <f t="shared" si="6"/>
        <v>1.3868320512186844E-3</v>
      </c>
    </row>
    <row r="58" spans="4:17" x14ac:dyDescent="0.25">
      <c r="D58" s="23">
        <f t="shared" si="10"/>
        <v>48000</v>
      </c>
      <c r="E58" s="24">
        <f t="shared" si="10"/>
        <v>2.9667784696003254</v>
      </c>
      <c r="F58" s="24">
        <f t="shared" si="10"/>
        <v>-3.9127198859770047</v>
      </c>
      <c r="G58" s="24">
        <f t="shared" si="10"/>
        <v>0.99372612448531572</v>
      </c>
      <c r="H58" s="24">
        <f t="shared" si="10"/>
        <v>2.9359807870624754</v>
      </c>
      <c r="I58" s="24">
        <f t="shared" si="10"/>
        <v>-3.9127198859770047</v>
      </c>
      <c r="J58" s="24">
        <f t="shared" si="10"/>
        <v>1.0245238070231659</v>
      </c>
      <c r="K58" s="68">
        <f t="shared" si="7"/>
        <v>105</v>
      </c>
      <c r="L58" s="26">
        <f t="shared" si="4"/>
        <v>125.89254117941677</v>
      </c>
      <c r="M58" s="24">
        <f t="shared" si="0"/>
        <v>1.6479295104625258E-2</v>
      </c>
      <c r="N58" s="24">
        <f t="shared" si="1"/>
        <v>4.7776301291623802E-2</v>
      </c>
      <c r="O58" s="24">
        <f t="shared" si="2"/>
        <v>4.775957552695953E-2</v>
      </c>
      <c r="P58" s="24">
        <f t="shared" si="5"/>
        <v>1.0001750884546583</v>
      </c>
      <c r="Q58" s="27">
        <f t="shared" si="6"/>
        <v>1.5206658724269788E-3</v>
      </c>
    </row>
    <row r="59" spans="4:17" x14ac:dyDescent="0.25">
      <c r="D59" s="23">
        <f t="shared" si="10"/>
        <v>48000</v>
      </c>
      <c r="E59" s="24">
        <f t="shared" si="10"/>
        <v>2.9667784696003254</v>
      </c>
      <c r="F59" s="24">
        <f t="shared" si="10"/>
        <v>-3.9127198859770047</v>
      </c>
      <c r="G59" s="24">
        <f t="shared" si="10"/>
        <v>0.99372612448531572</v>
      </c>
      <c r="H59" s="24">
        <f t="shared" si="10"/>
        <v>2.9359807870624754</v>
      </c>
      <c r="I59" s="24">
        <f t="shared" si="10"/>
        <v>-3.9127198859770047</v>
      </c>
      <c r="J59" s="24">
        <f t="shared" si="10"/>
        <v>1.0245238070231659</v>
      </c>
      <c r="K59" s="68">
        <f t="shared" si="7"/>
        <v>106</v>
      </c>
      <c r="L59" s="26">
        <f t="shared" si="4"/>
        <v>131.82567385564084</v>
      </c>
      <c r="M59" s="24">
        <f t="shared" si="0"/>
        <v>1.7255940355808554E-2</v>
      </c>
      <c r="N59" s="24">
        <f t="shared" si="1"/>
        <v>4.777549411325599E-2</v>
      </c>
      <c r="O59" s="24">
        <f t="shared" si="2"/>
        <v>4.7757154837156479E-2</v>
      </c>
      <c r="P59" s="24">
        <f t="shared" si="5"/>
        <v>1.0001919871051652</v>
      </c>
      <c r="Q59" s="27">
        <f t="shared" si="6"/>
        <v>1.6674187510682115E-3</v>
      </c>
    </row>
    <row r="60" spans="4:17" x14ac:dyDescent="0.25">
      <c r="D60" s="23">
        <f t="shared" si="10"/>
        <v>48000</v>
      </c>
      <c r="E60" s="24">
        <f t="shared" si="10"/>
        <v>2.9667784696003254</v>
      </c>
      <c r="F60" s="24">
        <f t="shared" si="10"/>
        <v>-3.9127198859770047</v>
      </c>
      <c r="G60" s="24">
        <f t="shared" si="10"/>
        <v>0.99372612448531572</v>
      </c>
      <c r="H60" s="24">
        <f t="shared" si="10"/>
        <v>2.9359807870624754</v>
      </c>
      <c r="I60" s="24">
        <f t="shared" si="10"/>
        <v>-3.9127198859770047</v>
      </c>
      <c r="J60" s="24">
        <f t="shared" si="10"/>
        <v>1.0245238070231659</v>
      </c>
      <c r="K60" s="68">
        <f t="shared" si="7"/>
        <v>107</v>
      </c>
      <c r="L60" s="26">
        <f t="shared" si="4"/>
        <v>138.0384264602886</v>
      </c>
      <c r="M60" s="24">
        <f t="shared" si="0"/>
        <v>1.8069187770030734E-2</v>
      </c>
      <c r="N60" s="24">
        <f t="shared" si="1"/>
        <v>4.7774609847790028E-2</v>
      </c>
      <c r="O60" s="24">
        <f t="shared" si="2"/>
        <v>4.7754501423977525E-2</v>
      </c>
      <c r="P60" s="24">
        <f t="shared" si="5"/>
        <v>1.0002105174051568</v>
      </c>
      <c r="Q60" s="27">
        <f t="shared" si="6"/>
        <v>1.8283385062960007E-3</v>
      </c>
    </row>
    <row r="61" spans="4:17" x14ac:dyDescent="0.25">
      <c r="D61" s="23">
        <f t="shared" si="10"/>
        <v>48000</v>
      </c>
      <c r="E61" s="24">
        <f t="shared" si="10"/>
        <v>2.9667784696003254</v>
      </c>
      <c r="F61" s="24">
        <f t="shared" si="10"/>
        <v>-3.9127198859770047</v>
      </c>
      <c r="G61" s="24">
        <f t="shared" si="10"/>
        <v>0.99372612448531572</v>
      </c>
      <c r="H61" s="24">
        <f t="shared" si="10"/>
        <v>2.9359807870624754</v>
      </c>
      <c r="I61" s="24">
        <f t="shared" si="10"/>
        <v>-3.9127198859770047</v>
      </c>
      <c r="J61" s="24">
        <f t="shared" si="10"/>
        <v>1.0245238070231659</v>
      </c>
      <c r="K61" s="68">
        <f t="shared" si="7"/>
        <v>108</v>
      </c>
      <c r="L61" s="26">
        <f t="shared" si="4"/>
        <v>144.54397707459285</v>
      </c>
      <c r="M61" s="24">
        <f t="shared" si="0"/>
        <v>1.8920762354091351E-2</v>
      </c>
      <c r="N61" s="24">
        <f t="shared" si="1"/>
        <v>4.7773641217374707E-2</v>
      </c>
      <c r="O61" s="24">
        <f t="shared" si="2"/>
        <v>4.7751593000616044E-2</v>
      </c>
      <c r="P61" s="24">
        <f t="shared" si="5"/>
        <v>1.0002308370348982</v>
      </c>
      <c r="Q61" s="27">
        <f t="shared" si="6"/>
        <v>2.0047936280971025E-3</v>
      </c>
    </row>
    <row r="62" spans="4:17" x14ac:dyDescent="0.25">
      <c r="D62" s="23">
        <f t="shared" si="10"/>
        <v>48000</v>
      </c>
      <c r="E62" s="24">
        <f t="shared" si="10"/>
        <v>2.9667784696003254</v>
      </c>
      <c r="F62" s="24">
        <f t="shared" si="10"/>
        <v>-3.9127198859770047</v>
      </c>
      <c r="G62" s="24">
        <f t="shared" si="10"/>
        <v>0.99372612448531572</v>
      </c>
      <c r="H62" s="24">
        <f t="shared" si="10"/>
        <v>2.9359807870624754</v>
      </c>
      <c r="I62" s="24">
        <f t="shared" si="10"/>
        <v>-3.9127198859770047</v>
      </c>
      <c r="J62" s="24">
        <f t="shared" si="10"/>
        <v>1.0245238070231659</v>
      </c>
      <c r="K62" s="68">
        <f t="shared" si="7"/>
        <v>109</v>
      </c>
      <c r="L62" s="26">
        <f t="shared" si="4"/>
        <v>151.3561248436209</v>
      </c>
      <c r="M62" s="24">
        <f t="shared" si="0"/>
        <v>1.9812470411855791E-2</v>
      </c>
      <c r="N62" s="24">
        <f t="shared" si="1"/>
        <v>4.7772580274237697E-2</v>
      </c>
      <c r="O62" s="24">
        <f t="shared" si="2"/>
        <v>4.7748405163632324E-2</v>
      </c>
      <c r="P62" s="24">
        <f t="shared" si="5"/>
        <v>1.0002531189399995</v>
      </c>
      <c r="Q62" s="27">
        <f t="shared" si="6"/>
        <v>2.1982849760932427E-3</v>
      </c>
    </row>
    <row r="63" spans="4:17" x14ac:dyDescent="0.25">
      <c r="D63" s="23">
        <f t="shared" si="10"/>
        <v>48000</v>
      </c>
      <c r="E63" s="24">
        <f t="shared" si="10"/>
        <v>2.9667784696003254</v>
      </c>
      <c r="F63" s="24">
        <f t="shared" si="10"/>
        <v>-3.9127198859770047</v>
      </c>
      <c r="G63" s="24">
        <f t="shared" si="10"/>
        <v>0.99372612448531572</v>
      </c>
      <c r="H63" s="24">
        <f t="shared" si="10"/>
        <v>2.9359807870624754</v>
      </c>
      <c r="I63" s="24">
        <f t="shared" si="10"/>
        <v>-3.9127198859770047</v>
      </c>
      <c r="J63" s="24">
        <f t="shared" si="10"/>
        <v>1.0245238070231659</v>
      </c>
      <c r="K63" s="68">
        <f t="shared" si="7"/>
        <v>110</v>
      </c>
      <c r="L63" s="26">
        <f t="shared" si="4"/>
        <v>158.48931924611153</v>
      </c>
      <c r="M63" s="24">
        <f t="shared" si="0"/>
        <v>2.0746203375667974E-2</v>
      </c>
      <c r="N63" s="24">
        <f t="shared" si="1"/>
        <v>4.7771418342568706E-2</v>
      </c>
      <c r="O63" s="24">
        <f t="shared" si="2"/>
        <v>4.7744911195529038E-2</v>
      </c>
      <c r="P63" s="24">
        <f t="shared" si="5"/>
        <v>1.0002775528147378</v>
      </c>
      <c r="Q63" s="27">
        <f t="shared" si="6"/>
        <v>2.4104586182322062E-3</v>
      </c>
    </row>
    <row r="64" spans="4:17" x14ac:dyDescent="0.25">
      <c r="D64" s="23">
        <f t="shared" si="10"/>
        <v>48000</v>
      </c>
      <c r="E64" s="24">
        <f t="shared" si="10"/>
        <v>2.9667784696003254</v>
      </c>
      <c r="F64" s="24">
        <f t="shared" si="10"/>
        <v>-3.9127198859770047</v>
      </c>
      <c r="G64" s="24">
        <f t="shared" si="10"/>
        <v>0.99372612448531572</v>
      </c>
      <c r="H64" s="24">
        <f t="shared" si="10"/>
        <v>2.9359807870624754</v>
      </c>
      <c r="I64" s="24">
        <f t="shared" si="10"/>
        <v>-3.9127198859770047</v>
      </c>
      <c r="J64" s="24">
        <f t="shared" si="10"/>
        <v>1.0245238070231659</v>
      </c>
      <c r="K64" s="68">
        <f t="shared" si="7"/>
        <v>111</v>
      </c>
      <c r="L64" s="26">
        <f t="shared" si="4"/>
        <v>165.95869074375622</v>
      </c>
      <c r="M64" s="24">
        <f t="shared" si="0"/>
        <v>2.1723941818331871E-2</v>
      </c>
      <c r="N64" s="24">
        <f t="shared" si="1"/>
        <v>4.7770145956114174E-2</v>
      </c>
      <c r="O64" s="24">
        <f t="shared" si="2"/>
        <v>4.7741081849650646E-2</v>
      </c>
      <c r="P64" s="24">
        <f t="shared" si="5"/>
        <v>1.0003043467306112</v>
      </c>
      <c r="Q64" s="27">
        <f t="shared" si="6"/>
        <v>2.6431199217402429E-3</v>
      </c>
    </row>
    <row r="65" spans="4:17" x14ac:dyDescent="0.25">
      <c r="D65" s="23">
        <f t="shared" si="10"/>
        <v>48000</v>
      </c>
      <c r="E65" s="24">
        <f t="shared" si="10"/>
        <v>2.9667784696003254</v>
      </c>
      <c r="F65" s="24">
        <f t="shared" si="10"/>
        <v>-3.9127198859770047</v>
      </c>
      <c r="G65" s="24">
        <f t="shared" si="10"/>
        <v>0.99372612448531572</v>
      </c>
      <c r="H65" s="24">
        <f t="shared" si="10"/>
        <v>2.9359807870624754</v>
      </c>
      <c r="I65" s="24">
        <f t="shared" si="10"/>
        <v>-3.9127198859770047</v>
      </c>
      <c r="J65" s="24">
        <f t="shared" si="10"/>
        <v>1.0245238070231659</v>
      </c>
      <c r="K65" s="68">
        <f t="shared" si="7"/>
        <v>112</v>
      </c>
      <c r="L65" s="26">
        <f t="shared" si="4"/>
        <v>173.78008287493768</v>
      </c>
      <c r="M65" s="24">
        <f t="shared" si="0"/>
        <v>2.2747759654172067E-2</v>
      </c>
      <c r="N65" s="24">
        <f t="shared" si="1"/>
        <v>4.7768752791340852E-2</v>
      </c>
      <c r="O65" s="24">
        <f t="shared" si="2"/>
        <v>4.7736885115987837E-2</v>
      </c>
      <c r="P65" s="24">
        <f t="shared" si="5"/>
        <v>1.000333728924502</v>
      </c>
      <c r="Q65" s="27">
        <f t="shared" si="6"/>
        <v>2.8982490193853764E-3</v>
      </c>
    </row>
    <row r="66" spans="4:17" x14ac:dyDescent="0.25">
      <c r="D66" s="23">
        <f t="shared" si="10"/>
        <v>48000</v>
      </c>
      <c r="E66" s="24">
        <f t="shared" si="10"/>
        <v>2.9667784696003254</v>
      </c>
      <c r="F66" s="24">
        <f t="shared" si="10"/>
        <v>-3.9127198859770047</v>
      </c>
      <c r="G66" s="24">
        <f t="shared" si="10"/>
        <v>0.99372612448531572</v>
      </c>
      <c r="H66" s="24">
        <f t="shared" si="10"/>
        <v>2.9359807870624754</v>
      </c>
      <c r="I66" s="24">
        <f t="shared" si="10"/>
        <v>-3.9127198859770047</v>
      </c>
      <c r="J66" s="24">
        <f t="shared" si="10"/>
        <v>1.0245238070231659</v>
      </c>
      <c r="K66" s="68">
        <f t="shared" si="7"/>
        <v>113</v>
      </c>
      <c r="L66" s="26">
        <f t="shared" si="4"/>
        <v>181.9700858609983</v>
      </c>
      <c r="M66" s="24">
        <f t="shared" si="0"/>
        <v>2.3819828538084006E-2</v>
      </c>
      <c r="N66" s="24">
        <f t="shared" si="1"/>
        <v>4.7767227596048234E-2</v>
      </c>
      <c r="O66" s="24">
        <f t="shared" si="2"/>
        <v>4.7732285966359145E-2</v>
      </c>
      <c r="P66" s="24">
        <f t="shared" si="5"/>
        <v>1.0003659497624187</v>
      </c>
      <c r="Q66" s="27">
        <f t="shared" si="6"/>
        <v>3.1780177874774444E-3</v>
      </c>
    </row>
    <row r="67" spans="4:17" x14ac:dyDescent="0.25">
      <c r="D67" s="23">
        <f t="shared" si="10"/>
        <v>48000</v>
      </c>
      <c r="E67" s="24">
        <f t="shared" si="10"/>
        <v>2.9667784696003254</v>
      </c>
      <c r="F67" s="24">
        <f t="shared" si="10"/>
        <v>-3.9127198859770047</v>
      </c>
      <c r="G67" s="24">
        <f t="shared" si="10"/>
        <v>0.99372612448531572</v>
      </c>
      <c r="H67" s="24">
        <f t="shared" si="10"/>
        <v>2.9359807870624754</v>
      </c>
      <c r="I67" s="24">
        <f t="shared" si="10"/>
        <v>-3.9127198859770047</v>
      </c>
      <c r="J67" s="24">
        <f t="shared" si="10"/>
        <v>1.0245238070231659</v>
      </c>
      <c r="K67" s="68">
        <f t="shared" si="7"/>
        <v>114</v>
      </c>
      <c r="L67" s="26">
        <f t="shared" si="4"/>
        <v>190.54607179632481</v>
      </c>
      <c r="M67" s="24">
        <f t="shared" ref="M67:M130" si="11" xml:space="preserve"> 2*PI()*L67/D67</f>
        <v>2.4942422471905302E-2</v>
      </c>
      <c r="N67" s="24">
        <f t="shared" ref="N67:N130" si="12">E67+F67*COS(M67)+G67*COS(2*M67)</f>
        <v>4.7765558113387008E-2</v>
      </c>
      <c r="O67" s="24">
        <f t="shared" ref="O67:O130" si="13">H67+I67*COS(M67) + J67*COS(2*M67)</f>
        <v>4.7727246077398755E-2</v>
      </c>
      <c r="P67" s="24">
        <f t="shared" si="5"/>
        <v>1.0004012838962741</v>
      </c>
      <c r="Q67" s="27">
        <f t="shared" si="6"/>
        <v>3.4848084845601817E-3</v>
      </c>
    </row>
    <row r="68" spans="4:17" x14ac:dyDescent="0.25">
      <c r="D68" s="23">
        <f t="shared" ref="D68:J83" si="14">D67</f>
        <v>48000</v>
      </c>
      <c r="E68" s="24">
        <f t="shared" si="14"/>
        <v>2.9667784696003254</v>
      </c>
      <c r="F68" s="24">
        <f t="shared" si="14"/>
        <v>-3.9127198859770047</v>
      </c>
      <c r="G68" s="24">
        <f t="shared" si="14"/>
        <v>0.99372612448531572</v>
      </c>
      <c r="H68" s="24">
        <f t="shared" si="14"/>
        <v>2.9359807870624754</v>
      </c>
      <c r="I68" s="24">
        <f t="shared" si="14"/>
        <v>-3.9127198859770047</v>
      </c>
      <c r="J68" s="24">
        <f t="shared" si="14"/>
        <v>1.0245238070231659</v>
      </c>
      <c r="K68" s="68">
        <f t="shared" si="7"/>
        <v>115</v>
      </c>
      <c r="L68" s="26">
        <f t="shared" ref="L68:L131" si="15">10 ^ (K68/50)</f>
        <v>199.52623149688802</v>
      </c>
      <c r="M68" s="24">
        <f t="shared" si="11"/>
        <v>2.6117922627878324E-2</v>
      </c>
      <c r="N68" s="24">
        <f t="shared" si="12"/>
        <v>4.7763731001301823E-2</v>
      </c>
      <c r="O68" s="24">
        <f t="shared" si="13"/>
        <v>4.77217235296854E-2</v>
      </c>
      <c r="P68" s="24">
        <f t="shared" ref="P68:P131" si="16">SQRT(N68/O68)</f>
        <v>1.0004400326330851</v>
      </c>
      <c r="Q68" s="27">
        <f t="shared" ref="Q68:Q131" si="17">20*LOG(P68,10)</f>
        <v>3.8212342158925098E-3</v>
      </c>
    </row>
    <row r="69" spans="4:17" x14ac:dyDescent="0.25">
      <c r="D69" s="23">
        <f t="shared" si="14"/>
        <v>48000</v>
      </c>
      <c r="E69" s="24">
        <f t="shared" si="14"/>
        <v>2.9667784696003254</v>
      </c>
      <c r="F69" s="24">
        <f t="shared" si="14"/>
        <v>-3.9127198859770047</v>
      </c>
      <c r="G69" s="24">
        <f t="shared" si="14"/>
        <v>0.99372612448531572</v>
      </c>
      <c r="H69" s="24">
        <f t="shared" si="14"/>
        <v>2.9359807870624754</v>
      </c>
      <c r="I69" s="24">
        <f t="shared" si="14"/>
        <v>-3.9127198859770047</v>
      </c>
      <c r="J69" s="24">
        <f t="shared" si="14"/>
        <v>1.0245238070231659</v>
      </c>
      <c r="K69" s="68">
        <f t="shared" ref="K69:K132" si="18">K68+1</f>
        <v>116</v>
      </c>
      <c r="L69" s="26">
        <f t="shared" si="15"/>
        <v>208.92961308540396</v>
      </c>
      <c r="M69" s="24">
        <f t="shared" si="11"/>
        <v>2.7348822399435955E-2</v>
      </c>
      <c r="N69" s="24">
        <f t="shared" si="12"/>
        <v>4.7761731747503089E-2</v>
      </c>
      <c r="O69" s="24">
        <f t="shared" si="13"/>
        <v>4.7715672481280613E-2</v>
      </c>
      <c r="P69" s="24">
        <f t="shared" si="16"/>
        <v>1.0004825265379187</v>
      </c>
      <c r="Q69" s="27">
        <f t="shared" si="17"/>
        <v>4.1901614050419683E-3</v>
      </c>
    </row>
    <row r="70" spans="4:17" x14ac:dyDescent="0.25">
      <c r="D70" s="23">
        <f t="shared" si="14"/>
        <v>48000</v>
      </c>
      <c r="E70" s="24">
        <f t="shared" si="14"/>
        <v>2.9667784696003254</v>
      </c>
      <c r="F70" s="24">
        <f t="shared" si="14"/>
        <v>-3.9127198859770047</v>
      </c>
      <c r="G70" s="24">
        <f t="shared" si="14"/>
        <v>0.99372612448531572</v>
      </c>
      <c r="H70" s="24">
        <f t="shared" si="14"/>
        <v>2.9359807870624754</v>
      </c>
      <c r="I70" s="24">
        <f t="shared" si="14"/>
        <v>-3.9127198859770047</v>
      </c>
      <c r="J70" s="24">
        <f t="shared" si="14"/>
        <v>1.0245238070231659</v>
      </c>
      <c r="K70" s="68">
        <f t="shared" si="18"/>
        <v>117</v>
      </c>
      <c r="L70" s="26">
        <f t="shared" si="15"/>
        <v>218.77616239495524</v>
      </c>
      <c r="M70" s="24">
        <f t="shared" si="11"/>
        <v>2.8637732690023288E-2</v>
      </c>
      <c r="N70" s="24">
        <f t="shared" si="12"/>
        <v>4.775954458022269E-2</v>
      </c>
      <c r="O70" s="24">
        <f t="shared" si="13"/>
        <v>4.7709042813921076E-2</v>
      </c>
      <c r="P70" s="24">
        <f t="shared" si="16"/>
        <v>1.0005291282941444</v>
      </c>
      <c r="Q70" s="27">
        <f t="shared" si="17"/>
        <v>4.5947344724825354E-3</v>
      </c>
    </row>
    <row r="71" spans="4:17" x14ac:dyDescent="0.25">
      <c r="D71" s="23">
        <f t="shared" si="14"/>
        <v>48000</v>
      </c>
      <c r="E71" s="24">
        <f t="shared" si="14"/>
        <v>2.9667784696003254</v>
      </c>
      <c r="F71" s="24">
        <f t="shared" si="14"/>
        <v>-3.9127198859770047</v>
      </c>
      <c r="G71" s="24">
        <f t="shared" si="14"/>
        <v>0.99372612448531572</v>
      </c>
      <c r="H71" s="24">
        <f t="shared" si="14"/>
        <v>2.9359807870624754</v>
      </c>
      <c r="I71" s="24">
        <f t="shared" si="14"/>
        <v>-3.9127198859770047</v>
      </c>
      <c r="J71" s="24">
        <f t="shared" si="14"/>
        <v>1.0245238070231659</v>
      </c>
      <c r="K71" s="68">
        <f t="shared" si="18"/>
        <v>118</v>
      </c>
      <c r="L71" s="26">
        <f t="shared" si="15"/>
        <v>229.08676527677744</v>
      </c>
      <c r="M71" s="24">
        <f t="shared" si="11"/>
        <v>2.9987387451173887E-2</v>
      </c>
      <c r="N71" s="24">
        <f t="shared" si="12"/>
        <v>4.7757152375131007E-2</v>
      </c>
      <c r="O71" s="24">
        <f t="shared" si="13"/>
        <v>4.7701779750045858E-2</v>
      </c>
      <c r="P71" s="24">
        <f t="shared" si="16"/>
        <v>1.0005802358470006</v>
      </c>
      <c r="Q71" s="27">
        <f t="shared" si="17"/>
        <v>5.038402941414586E-3</v>
      </c>
    </row>
    <row r="72" spans="4:17" x14ac:dyDescent="0.25">
      <c r="D72" s="23">
        <f t="shared" si="14"/>
        <v>48000</v>
      </c>
      <c r="E72" s="24">
        <f t="shared" si="14"/>
        <v>2.9667784696003254</v>
      </c>
      <c r="F72" s="24">
        <f t="shared" si="14"/>
        <v>-3.9127198859770047</v>
      </c>
      <c r="G72" s="24">
        <f t="shared" si="14"/>
        <v>0.99372612448531572</v>
      </c>
      <c r="H72" s="24">
        <f t="shared" si="14"/>
        <v>2.9359807870624754</v>
      </c>
      <c r="I72" s="24">
        <f t="shared" si="14"/>
        <v>-3.9127198859770047</v>
      </c>
      <c r="J72" s="24">
        <f t="shared" si="14"/>
        <v>1.0245238070231659</v>
      </c>
      <c r="K72" s="68">
        <f t="shared" si="18"/>
        <v>119</v>
      </c>
      <c r="L72" s="26">
        <f t="shared" si="15"/>
        <v>239.88329190194912</v>
      </c>
      <c r="M72" s="24">
        <f t="shared" si="11"/>
        <v>3.1400649481587467E-2</v>
      </c>
      <c r="N72" s="24">
        <f t="shared" si="12"/>
        <v>4.7754536559025729E-2</v>
      </c>
      <c r="O72" s="24">
        <f t="shared" si="13"/>
        <v>4.7693823438862859E-2</v>
      </c>
      <c r="P72" s="24">
        <f t="shared" si="16"/>
        <v>1.0006362858592568</v>
      </c>
      <c r="Q72" s="27">
        <f t="shared" si="17"/>
        <v>5.5249512139438368E-3</v>
      </c>
    </row>
    <row r="73" spans="4:17" x14ac:dyDescent="0.25">
      <c r="D73" s="23">
        <f t="shared" si="14"/>
        <v>48000</v>
      </c>
      <c r="E73" s="24">
        <f t="shared" si="14"/>
        <v>2.9667784696003254</v>
      </c>
      <c r="F73" s="24">
        <f t="shared" si="14"/>
        <v>-3.9127198859770047</v>
      </c>
      <c r="G73" s="24">
        <f t="shared" si="14"/>
        <v>0.99372612448531572</v>
      </c>
      <c r="H73" s="24">
        <f t="shared" si="14"/>
        <v>2.9359807870624754</v>
      </c>
      <c r="I73" s="24">
        <f t="shared" si="14"/>
        <v>-3.9127198859770047</v>
      </c>
      <c r="J73" s="24">
        <f t="shared" si="14"/>
        <v>1.0245238070231659</v>
      </c>
      <c r="K73" s="68">
        <f t="shared" si="18"/>
        <v>120</v>
      </c>
      <c r="L73" s="26">
        <f t="shared" si="15"/>
        <v>251.18864315095806</v>
      </c>
      <c r="M73" s="24">
        <f t="shared" si="11"/>
        <v>3.2880516499509911E-2</v>
      </c>
      <c r="N73" s="24">
        <f t="shared" si="12"/>
        <v>4.7751677011139804E-2</v>
      </c>
      <c r="O73" s="24">
        <f t="shared" si="13"/>
        <v>4.7685108509673668E-2</v>
      </c>
      <c r="P73" s="24">
        <f t="shared" si="16"/>
        <v>1.0006977575107787</v>
      </c>
      <c r="Q73" s="27">
        <f t="shared" si="17"/>
        <v>6.0585312856222973E-3</v>
      </c>
    </row>
    <row r="74" spans="4:17" x14ac:dyDescent="0.25">
      <c r="D74" s="23">
        <f t="shared" si="14"/>
        <v>48000</v>
      </c>
      <c r="E74" s="24">
        <f t="shared" si="14"/>
        <v>2.9667784696003254</v>
      </c>
      <c r="F74" s="24">
        <f t="shared" si="14"/>
        <v>-3.9127198859770047</v>
      </c>
      <c r="G74" s="24">
        <f t="shared" si="14"/>
        <v>0.99372612448531572</v>
      </c>
      <c r="H74" s="24">
        <f t="shared" si="14"/>
        <v>2.9359807870624754</v>
      </c>
      <c r="I74" s="24">
        <f t="shared" si="14"/>
        <v>-3.9127198859770047</v>
      </c>
      <c r="J74" s="24">
        <f t="shared" si="14"/>
        <v>1.0245238070231659</v>
      </c>
      <c r="K74" s="68">
        <f t="shared" si="18"/>
        <v>121</v>
      </c>
      <c r="L74" s="26">
        <f t="shared" si="15"/>
        <v>263.02679918953817</v>
      </c>
      <c r="M74" s="24">
        <f t="shared" si="11"/>
        <v>3.4430127501295454E-2</v>
      </c>
      <c r="N74" s="24">
        <f t="shared" si="12"/>
        <v>4.7748551963223806E-2</v>
      </c>
      <c r="O74" s="24">
        <f t="shared" si="13"/>
        <v>4.7675563590743986E-2</v>
      </c>
      <c r="P74" s="24">
        <f t="shared" si="16"/>
        <v>1.0007651766771493</v>
      </c>
      <c r="Q74" s="27">
        <f t="shared" si="17"/>
        <v>6.643698693725165E-3</v>
      </c>
    </row>
    <row r="75" spans="4:17" x14ac:dyDescent="0.25">
      <c r="D75" s="23">
        <f t="shared" si="14"/>
        <v>48000</v>
      </c>
      <c r="E75" s="24">
        <f t="shared" si="14"/>
        <v>2.9667784696003254</v>
      </c>
      <c r="F75" s="24">
        <f t="shared" si="14"/>
        <v>-3.9127198859770047</v>
      </c>
      <c r="G75" s="24">
        <f t="shared" si="14"/>
        <v>0.99372612448531572</v>
      </c>
      <c r="H75" s="24">
        <f t="shared" si="14"/>
        <v>2.9359807870624754</v>
      </c>
      <c r="I75" s="24">
        <f t="shared" si="14"/>
        <v>-3.9127198859770047</v>
      </c>
      <c r="J75" s="24">
        <f t="shared" si="14"/>
        <v>1.0245238070231659</v>
      </c>
      <c r="K75" s="68">
        <f t="shared" si="18"/>
        <v>122</v>
      </c>
      <c r="L75" s="26">
        <f t="shared" si="15"/>
        <v>275.42287033381683</v>
      </c>
      <c r="M75" s="24">
        <f t="shared" si="11"/>
        <v>3.6052769419638885E-2</v>
      </c>
      <c r="N75" s="24">
        <f t="shared" si="12"/>
        <v>4.7745137899974477E-2</v>
      </c>
      <c r="O75" s="24">
        <f t="shared" si="13"/>
        <v>4.7665110792149301E-2</v>
      </c>
      <c r="P75" s="24">
        <f t="shared" si="16"/>
        <v>1.0008391205263416</v>
      </c>
      <c r="Q75" s="27">
        <f t="shared" si="17"/>
        <v>7.285452025977671E-3</v>
      </c>
    </row>
    <row r="76" spans="4:17" x14ac:dyDescent="0.25">
      <c r="D76" s="23">
        <f t="shared" si="14"/>
        <v>48000</v>
      </c>
      <c r="E76" s="24">
        <f t="shared" si="14"/>
        <v>2.9667784696003254</v>
      </c>
      <c r="F76" s="24">
        <f t="shared" si="14"/>
        <v>-3.9127198859770047</v>
      </c>
      <c r="G76" s="24">
        <f t="shared" si="14"/>
        <v>0.99372612448531572</v>
      </c>
      <c r="H76" s="24">
        <f t="shared" si="14"/>
        <v>2.9359807870624754</v>
      </c>
      <c r="I76" s="24">
        <f t="shared" si="14"/>
        <v>-3.9127198859770047</v>
      </c>
      <c r="J76" s="24">
        <f t="shared" si="14"/>
        <v>1.0245238070231659</v>
      </c>
      <c r="K76" s="68">
        <f t="shared" si="18"/>
        <v>123</v>
      </c>
      <c r="L76" s="26">
        <f t="shared" si="15"/>
        <v>288.40315031266073</v>
      </c>
      <c r="M76" s="24">
        <f t="shared" si="11"/>
        <v>3.7751884095600319E-2</v>
      </c>
      <c r="N76" s="24">
        <f t="shared" si="12"/>
        <v>4.7741409461856454E-2</v>
      </c>
      <c r="O76" s="24">
        <f t="shared" si="13"/>
        <v>4.7653665151222935E-2</v>
      </c>
      <c r="P76" s="24">
        <f t="shared" si="16"/>
        <v>1.0009202225765272</v>
      </c>
      <c r="Q76" s="27">
        <f t="shared" si="17"/>
        <v>7.9892763494617616E-3</v>
      </c>
    </row>
    <row r="77" spans="4:17" x14ac:dyDescent="0.25">
      <c r="D77" s="23">
        <f t="shared" si="14"/>
        <v>48000</v>
      </c>
      <c r="E77" s="24">
        <f t="shared" si="14"/>
        <v>2.9667784696003254</v>
      </c>
      <c r="F77" s="24">
        <f t="shared" si="14"/>
        <v>-3.9127198859770047</v>
      </c>
      <c r="G77" s="24">
        <f t="shared" si="14"/>
        <v>0.99372612448531572</v>
      </c>
      <c r="H77" s="24">
        <f t="shared" si="14"/>
        <v>2.9359807870624754</v>
      </c>
      <c r="I77" s="24">
        <f t="shared" si="14"/>
        <v>-3.9127198859770047</v>
      </c>
      <c r="J77" s="24">
        <f t="shared" si="14"/>
        <v>1.0245238070231659</v>
      </c>
      <c r="K77" s="68">
        <f t="shared" si="18"/>
        <v>124</v>
      </c>
      <c r="L77" s="26">
        <f t="shared" si="15"/>
        <v>301.99517204020168</v>
      </c>
      <c r="M77" s="24">
        <f t="shared" si="11"/>
        <v>3.9531075579211802E-2</v>
      </c>
      <c r="N77" s="24">
        <f t="shared" si="12"/>
        <v>4.7737339352962871E-2</v>
      </c>
      <c r="O77" s="24">
        <f t="shared" si="13"/>
        <v>4.7641134039506206E-2</v>
      </c>
      <c r="P77" s="24">
        <f t="shared" si="16"/>
        <v>1.0010091782628838</v>
      </c>
      <c r="Q77" s="27">
        <f t="shared" si="17"/>
        <v>8.7611909579950811E-3</v>
      </c>
    </row>
    <row r="78" spans="4:17" x14ac:dyDescent="0.25">
      <c r="D78" s="23">
        <f t="shared" si="14"/>
        <v>48000</v>
      </c>
      <c r="E78" s="24">
        <f t="shared" si="14"/>
        <v>2.9667784696003254</v>
      </c>
      <c r="F78" s="24">
        <f t="shared" si="14"/>
        <v>-3.9127198859770047</v>
      </c>
      <c r="G78" s="24">
        <f t="shared" si="14"/>
        <v>0.99372612448531572</v>
      </c>
      <c r="H78" s="24">
        <f t="shared" si="14"/>
        <v>2.9359807870624754</v>
      </c>
      <c r="I78" s="24">
        <f t="shared" si="14"/>
        <v>-3.9127198859770047</v>
      </c>
      <c r="J78" s="24">
        <f t="shared" si="14"/>
        <v>1.0245238070231659</v>
      </c>
      <c r="K78" s="68">
        <f t="shared" si="18"/>
        <v>125</v>
      </c>
      <c r="L78" s="26">
        <f t="shared" si="15"/>
        <v>316.22776601683825</v>
      </c>
      <c r="M78" s="24">
        <f t="shared" si="11"/>
        <v>4.139411777415046E-2</v>
      </c>
      <c r="N78" s="24">
        <f t="shared" si="12"/>
        <v>4.7732898257320078E-2</v>
      </c>
      <c r="O78" s="24">
        <f t="shared" si="13"/>
        <v>4.7627416530529931E-2</v>
      </c>
      <c r="P78" s="24">
        <f t="shared" si="16"/>
        <v>1.0011067510663629</v>
      </c>
      <c r="Q78" s="27">
        <f t="shared" si="17"/>
        <v>9.6078018769252642E-3</v>
      </c>
    </row>
    <row r="79" spans="4:17" x14ac:dyDescent="0.25">
      <c r="D79" s="23">
        <f t="shared" si="14"/>
        <v>48000</v>
      </c>
      <c r="E79" s="24">
        <f t="shared" si="14"/>
        <v>2.9667784696003254</v>
      </c>
      <c r="F79" s="24">
        <f t="shared" si="14"/>
        <v>-3.9127198859770047</v>
      </c>
      <c r="G79" s="24">
        <f t="shared" si="14"/>
        <v>0.99372612448531572</v>
      </c>
      <c r="H79" s="24">
        <f t="shared" si="14"/>
        <v>2.9359807870624754</v>
      </c>
      <c r="I79" s="24">
        <f t="shared" si="14"/>
        <v>-3.9127198859770047</v>
      </c>
      <c r="J79" s="24">
        <f t="shared" si="14"/>
        <v>1.0245238070231659</v>
      </c>
      <c r="K79" s="68">
        <f t="shared" si="18"/>
        <v>126</v>
      </c>
      <c r="L79" s="26">
        <f t="shared" si="15"/>
        <v>331.13112148259137</v>
      </c>
      <c r="M79" s="24">
        <f t="shared" si="11"/>
        <v>4.3344962442694104E-2</v>
      </c>
      <c r="N79" s="24">
        <f t="shared" si="12"/>
        <v>4.7728054767950612E-2</v>
      </c>
      <c r="O79" s="24">
        <f t="shared" si="13"/>
        <v>4.7612402728292924E-2</v>
      </c>
      <c r="P79" s="24">
        <f t="shared" si="16"/>
        <v>1.0012137792631899</v>
      </c>
      <c r="Q79" s="27">
        <f t="shared" si="17"/>
        <v>1.0536359610418981E-2</v>
      </c>
    </row>
    <row r="80" spans="4:17" x14ac:dyDescent="0.25">
      <c r="D80" s="23">
        <f t="shared" si="14"/>
        <v>48000</v>
      </c>
      <c r="E80" s="24">
        <f t="shared" si="14"/>
        <v>2.9667784696003254</v>
      </c>
      <c r="F80" s="24">
        <f t="shared" si="14"/>
        <v>-3.9127198859770047</v>
      </c>
      <c r="G80" s="24">
        <f t="shared" si="14"/>
        <v>0.99372612448531572</v>
      </c>
      <c r="H80" s="24">
        <f t="shared" si="14"/>
        <v>2.9359807870624754</v>
      </c>
      <c r="I80" s="24">
        <f t="shared" si="14"/>
        <v>-3.9127198859770047</v>
      </c>
      <c r="J80" s="24">
        <f t="shared" si="14"/>
        <v>1.0245238070231659</v>
      </c>
      <c r="K80" s="68">
        <f t="shared" si="18"/>
        <v>127</v>
      </c>
      <c r="L80" s="26">
        <f t="shared" si="15"/>
        <v>346.73685045253183</v>
      </c>
      <c r="M80" s="24">
        <f t="shared" si="11"/>
        <v>4.538774758793903E-2</v>
      </c>
      <c r="N80" s="24">
        <f t="shared" si="12"/>
        <v>4.7722775334125389E-2</v>
      </c>
      <c r="O80" s="24">
        <f t="shared" si="13"/>
        <v>4.7595973057011021E-2</v>
      </c>
      <c r="P80" s="24">
        <f t="shared" si="16"/>
        <v>1.0013311833604022</v>
      </c>
      <c r="Q80" s="27">
        <f t="shared" si="17"/>
        <v>1.1554822667822581E-2</v>
      </c>
    </row>
    <row r="81" spans="4:17" x14ac:dyDescent="0.25">
      <c r="D81" s="23">
        <f t="shared" si="14"/>
        <v>48000</v>
      </c>
      <c r="E81" s="24">
        <f t="shared" si="14"/>
        <v>2.9667784696003254</v>
      </c>
      <c r="F81" s="24">
        <f t="shared" si="14"/>
        <v>-3.9127198859770047</v>
      </c>
      <c r="G81" s="24">
        <f t="shared" si="14"/>
        <v>0.99372612448531572</v>
      </c>
      <c r="H81" s="24">
        <f t="shared" si="14"/>
        <v>2.9359807870624754</v>
      </c>
      <c r="I81" s="24">
        <f t="shared" si="14"/>
        <v>-3.9127198859770047</v>
      </c>
      <c r="J81" s="24">
        <f t="shared" si="14"/>
        <v>1.0245238070231659</v>
      </c>
      <c r="K81" s="68">
        <f t="shared" si="18"/>
        <v>128</v>
      </c>
      <c r="L81" s="26">
        <f t="shared" si="15"/>
        <v>363.07805477010152</v>
      </c>
      <c r="M81" s="24">
        <f t="shared" si="11"/>
        <v>4.7526806231059308E-2</v>
      </c>
      <c r="N81" s="24">
        <f t="shared" si="12"/>
        <v>4.7717024233611793E-2</v>
      </c>
      <c r="O81" s="24">
        <f t="shared" si="13"/>
        <v>4.7577997513671422E-2</v>
      </c>
      <c r="P81" s="24">
        <f t="shared" si="16"/>
        <v>1.0014599742897208</v>
      </c>
      <c r="Q81" s="27">
        <f t="shared" si="17"/>
        <v>1.2671927460016493E-2</v>
      </c>
    </row>
    <row r="82" spans="4:17" x14ac:dyDescent="0.25">
      <c r="D82" s="23">
        <f t="shared" si="14"/>
        <v>48000</v>
      </c>
      <c r="E82" s="24">
        <f t="shared" si="14"/>
        <v>2.9667784696003254</v>
      </c>
      <c r="F82" s="24">
        <f t="shared" si="14"/>
        <v>-3.9127198859770047</v>
      </c>
      <c r="G82" s="24">
        <f t="shared" si="14"/>
        <v>0.99372612448531572</v>
      </c>
      <c r="H82" s="24">
        <f t="shared" si="14"/>
        <v>2.9359807870624754</v>
      </c>
      <c r="I82" s="24">
        <f t="shared" si="14"/>
        <v>-3.9127198859770047</v>
      </c>
      <c r="J82" s="24">
        <f t="shared" si="14"/>
        <v>1.0245238070231659</v>
      </c>
      <c r="K82" s="68">
        <f t="shared" si="18"/>
        <v>129</v>
      </c>
      <c r="L82" s="26">
        <f t="shared" si="15"/>
        <v>380.18939632056163</v>
      </c>
      <c r="M82" s="24">
        <f t="shared" si="11"/>
        <v>4.9766675602225613E-2</v>
      </c>
      <c r="N82" s="24">
        <f t="shared" si="12"/>
        <v>4.7710763578405313E-2</v>
      </c>
      <c r="O82" s="24">
        <f t="shared" si="13"/>
        <v>4.7558334886118381E-2</v>
      </c>
      <c r="P82" s="24">
        <f t="shared" si="16"/>
        <v>1.0016012624402426</v>
      </c>
      <c r="Q82" s="27">
        <f t="shared" si="17"/>
        <v>1.3897265220171736E-2</v>
      </c>
    </row>
    <row r="83" spans="4:17" x14ac:dyDescent="0.25">
      <c r="D83" s="23">
        <f t="shared" si="14"/>
        <v>48000</v>
      </c>
      <c r="E83" s="24">
        <f t="shared" si="14"/>
        <v>2.9667784696003254</v>
      </c>
      <c r="F83" s="24">
        <f t="shared" si="14"/>
        <v>-3.9127198859770047</v>
      </c>
      <c r="G83" s="24">
        <f t="shared" si="14"/>
        <v>0.99372612448531572</v>
      </c>
      <c r="H83" s="24">
        <f t="shared" si="14"/>
        <v>2.9359807870624754</v>
      </c>
      <c r="I83" s="24">
        <f t="shared" si="14"/>
        <v>-3.9127198859770047</v>
      </c>
      <c r="J83" s="24">
        <f t="shared" si="14"/>
        <v>1.0245238070231659</v>
      </c>
      <c r="K83" s="68">
        <f t="shared" si="18"/>
        <v>130</v>
      </c>
      <c r="L83" s="26">
        <f t="shared" si="15"/>
        <v>398.10717055349761</v>
      </c>
      <c r="M83" s="24">
        <f t="shared" si="11"/>
        <v>5.2112106764678617E-2</v>
      </c>
      <c r="N83" s="24">
        <f t="shared" si="12"/>
        <v>4.7703953364461982E-2</v>
      </c>
      <c r="O83" s="24">
        <f t="shared" si="13"/>
        <v>4.7536831940940605E-2</v>
      </c>
      <c r="P83" s="24">
        <f t="shared" si="16"/>
        <v>1.0017562676191165</v>
      </c>
      <c r="Q83" s="27">
        <f t="shared" si="17"/>
        <v>1.5241366669376383E-2</v>
      </c>
    </row>
    <row r="84" spans="4:17" x14ac:dyDescent="0.25">
      <c r="D84" s="23">
        <f t="shared" ref="D84:J99" si="19">D83</f>
        <v>48000</v>
      </c>
      <c r="E84" s="24">
        <f t="shared" si="19"/>
        <v>2.9667784696003254</v>
      </c>
      <c r="F84" s="24">
        <f t="shared" si="19"/>
        <v>-3.9127198859770047</v>
      </c>
      <c r="G84" s="24">
        <f t="shared" si="19"/>
        <v>0.99372612448531572</v>
      </c>
      <c r="H84" s="24">
        <f t="shared" si="19"/>
        <v>2.9359807870624754</v>
      </c>
      <c r="I84" s="24">
        <f t="shared" si="19"/>
        <v>-3.9127198859770047</v>
      </c>
      <c r="J84" s="24">
        <f t="shared" si="19"/>
        <v>1.0245238070231659</v>
      </c>
      <c r="K84" s="68">
        <f t="shared" si="18"/>
        <v>131</v>
      </c>
      <c r="L84" s="26">
        <f t="shared" si="15"/>
        <v>416.86938347033572</v>
      </c>
      <c r="M84" s="24">
        <f t="shared" si="11"/>
        <v>5.4568074692371377E-2</v>
      </c>
      <c r="N84" s="24">
        <f t="shared" si="12"/>
        <v>4.7696551578445545E-2</v>
      </c>
      <c r="O84" s="24">
        <f t="shared" si="13"/>
        <v>4.7513322587370732E-2</v>
      </c>
      <c r="P84" s="24">
        <f t="shared" si="16"/>
        <v>1.0019263300393166</v>
      </c>
      <c r="Q84" s="27">
        <f t="shared" si="17"/>
        <v>1.6715795222794715E-2</v>
      </c>
    </row>
    <row r="85" spans="4:17" x14ac:dyDescent="0.25">
      <c r="D85" s="23">
        <f t="shared" si="19"/>
        <v>48000</v>
      </c>
      <c r="E85" s="24">
        <f t="shared" si="19"/>
        <v>2.9667784696003254</v>
      </c>
      <c r="F85" s="24">
        <f t="shared" si="19"/>
        <v>-3.9127198859770047</v>
      </c>
      <c r="G85" s="24">
        <f t="shared" si="19"/>
        <v>0.99372612448531572</v>
      </c>
      <c r="H85" s="24">
        <f t="shared" si="19"/>
        <v>2.9359807870624754</v>
      </c>
      <c r="I85" s="24">
        <f t="shared" si="19"/>
        <v>-3.9127198859770047</v>
      </c>
      <c r="J85" s="24">
        <f t="shared" si="19"/>
        <v>1.0245238070231659</v>
      </c>
      <c r="K85" s="68">
        <f t="shared" si="18"/>
        <v>132</v>
      </c>
      <c r="L85" s="26">
        <f t="shared" si="15"/>
        <v>436.51583224016622</v>
      </c>
      <c r="M85" s="24">
        <f t="shared" si="11"/>
        <v>5.7139788822555868E-2</v>
      </c>
      <c r="N85" s="24">
        <f t="shared" si="12"/>
        <v>4.7688514377504543E-2</v>
      </c>
      <c r="O85" s="24">
        <f t="shared" si="13"/>
        <v>4.7487627025834422E-2</v>
      </c>
      <c r="P85" s="24">
        <f t="shared" si="16"/>
        <v>1.0021129224444054</v>
      </c>
      <c r="Q85" s="27">
        <f t="shared" si="17"/>
        <v>1.8333249612050854E-2</v>
      </c>
    </row>
    <row r="86" spans="4:17" x14ac:dyDescent="0.25">
      <c r="D86" s="23">
        <f t="shared" si="19"/>
        <v>48000</v>
      </c>
      <c r="E86" s="24">
        <f t="shared" si="19"/>
        <v>2.9667784696003254</v>
      </c>
      <c r="F86" s="24">
        <f t="shared" si="19"/>
        <v>-3.9127198859770047</v>
      </c>
      <c r="G86" s="24">
        <f t="shared" si="19"/>
        <v>0.99372612448531572</v>
      </c>
      <c r="H86" s="24">
        <f t="shared" si="19"/>
        <v>2.9359807870624754</v>
      </c>
      <c r="I86" s="24">
        <f t="shared" si="19"/>
        <v>-3.9127198859770047</v>
      </c>
      <c r="J86" s="24">
        <f t="shared" si="19"/>
        <v>1.0245238070231659</v>
      </c>
      <c r="K86" s="68">
        <f t="shared" si="18"/>
        <v>133</v>
      </c>
      <c r="L86" s="26">
        <f t="shared" si="15"/>
        <v>457.0881896148756</v>
      </c>
      <c r="M86" s="24">
        <f t="shared" si="11"/>
        <v>5.9832704105697986E-2</v>
      </c>
      <c r="N86" s="24">
        <f t="shared" si="12"/>
        <v>4.7679796361783766E-2</v>
      </c>
      <c r="O86" s="24">
        <f t="shared" si="13"/>
        <v>4.7459550892844371E-2</v>
      </c>
      <c r="P86" s="24">
        <f t="shared" si="16"/>
        <v>1.0023176634922029</v>
      </c>
      <c r="Q86" s="27">
        <f t="shared" si="17"/>
        <v>2.0107676887519913E-2</v>
      </c>
    </row>
    <row r="87" spans="4:17" x14ac:dyDescent="0.25">
      <c r="D87" s="23">
        <f t="shared" si="19"/>
        <v>48000</v>
      </c>
      <c r="E87" s="24">
        <f t="shared" si="19"/>
        <v>2.9667784696003254</v>
      </c>
      <c r="F87" s="24">
        <f t="shared" si="19"/>
        <v>-3.9127198859770047</v>
      </c>
      <c r="G87" s="24">
        <f t="shared" si="19"/>
        <v>0.99372612448531572</v>
      </c>
      <c r="H87" s="24">
        <f t="shared" si="19"/>
        <v>2.9359807870624754</v>
      </c>
      <c r="I87" s="24">
        <f t="shared" si="19"/>
        <v>-3.9127198859770047</v>
      </c>
      <c r="J87" s="24">
        <f t="shared" si="19"/>
        <v>1.0245238070231659</v>
      </c>
      <c r="K87" s="68">
        <f t="shared" si="18"/>
        <v>134</v>
      </c>
      <c r="L87" s="26">
        <f t="shared" si="15"/>
        <v>478.63009232263886</v>
      </c>
      <c r="M87" s="24">
        <f t="shared" si="11"/>
        <v>6.2652532576158618E-2</v>
      </c>
      <c r="N87" s="24">
        <f t="shared" si="12"/>
        <v>4.7670350963790464E-2</v>
      </c>
      <c r="O87" s="24">
        <f t="shared" si="13"/>
        <v>4.7428884417688222E-2</v>
      </c>
      <c r="P87" s="24">
        <f t="shared" si="16"/>
        <v>1.0025423325323477</v>
      </c>
      <c r="Q87" s="27">
        <f t="shared" si="17"/>
        <v>2.2054396857818466E-2</v>
      </c>
    </row>
    <row r="88" spans="4:17" x14ac:dyDescent="0.25">
      <c r="D88" s="23">
        <f t="shared" si="19"/>
        <v>48000</v>
      </c>
      <c r="E88" s="24">
        <f t="shared" si="19"/>
        <v>2.9667784696003254</v>
      </c>
      <c r="F88" s="24">
        <f t="shared" si="19"/>
        <v>-3.9127198859770047</v>
      </c>
      <c r="G88" s="24">
        <f t="shared" si="19"/>
        <v>0.99372612448531572</v>
      </c>
      <c r="H88" s="24">
        <f t="shared" si="19"/>
        <v>2.9359807870624754</v>
      </c>
      <c r="I88" s="24">
        <f t="shared" si="19"/>
        <v>-3.9127198859770047</v>
      </c>
      <c r="J88" s="24">
        <f t="shared" si="19"/>
        <v>1.0245238070231659</v>
      </c>
      <c r="K88" s="68">
        <f t="shared" si="18"/>
        <v>135</v>
      </c>
      <c r="L88" s="26">
        <f t="shared" si="15"/>
        <v>501.18723362727269</v>
      </c>
      <c r="M88" s="24">
        <f t="shared" si="11"/>
        <v>6.5605255468184631E-2</v>
      </c>
      <c r="N88" s="24">
        <f t="shared" si="12"/>
        <v>4.7660130984134907E-2</v>
      </c>
      <c r="O88" s="24">
        <f t="shared" si="13"/>
        <v>4.7395401611044941E-2</v>
      </c>
      <c r="P88" s="24">
        <f t="shared" si="16"/>
        <v>1.0027888859270542</v>
      </c>
      <c r="Q88" s="27">
        <f t="shared" si="17"/>
        <v>2.4190239124061895E-2</v>
      </c>
    </row>
    <row r="89" spans="4:17" x14ac:dyDescent="0.25">
      <c r="D89" s="23">
        <f t="shared" si="19"/>
        <v>48000</v>
      </c>
      <c r="E89" s="24">
        <f t="shared" si="19"/>
        <v>2.9667784696003254</v>
      </c>
      <c r="F89" s="24">
        <f t="shared" si="19"/>
        <v>-3.9127198859770047</v>
      </c>
      <c r="G89" s="24">
        <f t="shared" si="19"/>
        <v>0.99372612448531572</v>
      </c>
      <c r="H89" s="24">
        <f t="shared" si="19"/>
        <v>2.9359807870624754</v>
      </c>
      <c r="I89" s="24">
        <f t="shared" si="19"/>
        <v>-3.9127198859770047</v>
      </c>
      <c r="J89" s="24">
        <f t="shared" si="19"/>
        <v>1.0245238070231659</v>
      </c>
      <c r="K89" s="68">
        <f t="shared" si="18"/>
        <v>136</v>
      </c>
      <c r="L89" s="26">
        <f t="shared" si="15"/>
        <v>524.80746024977293</v>
      </c>
      <c r="M89" s="24">
        <f t="shared" si="11"/>
        <v>6.8697135902908504E-2</v>
      </c>
      <c r="N89" s="24">
        <f t="shared" si="12"/>
        <v>4.7649089309669046E-2</v>
      </c>
      <c r="O89" s="24">
        <f t="shared" si="13"/>
        <v>4.7358859511412055E-2</v>
      </c>
      <c r="P89" s="24">
        <f t="shared" si="16"/>
        <v>1.0030594750798218</v>
      </c>
      <c r="Q89" s="27">
        <f t="shared" si="17"/>
        <v>2.6533693971540755E-2</v>
      </c>
    </row>
    <row r="90" spans="4:17" x14ac:dyDescent="0.25">
      <c r="D90" s="23">
        <f t="shared" si="19"/>
        <v>48000</v>
      </c>
      <c r="E90" s="24">
        <f t="shared" si="19"/>
        <v>2.9667784696003254</v>
      </c>
      <c r="F90" s="24">
        <f t="shared" si="19"/>
        <v>-3.9127198859770047</v>
      </c>
      <c r="G90" s="24">
        <f t="shared" si="19"/>
        <v>0.99372612448531572</v>
      </c>
      <c r="H90" s="24">
        <f t="shared" si="19"/>
        <v>2.9359807870624754</v>
      </c>
      <c r="I90" s="24">
        <f t="shared" si="19"/>
        <v>-3.9127198859770047</v>
      </c>
      <c r="J90" s="24">
        <f t="shared" si="19"/>
        <v>1.0245238070231659</v>
      </c>
      <c r="K90" s="68">
        <f t="shared" si="18"/>
        <v>137</v>
      </c>
      <c r="L90" s="26">
        <f t="shared" si="15"/>
        <v>549.54087385762534</v>
      </c>
      <c r="M90" s="24">
        <f t="shared" si="11"/>
        <v>7.1934732173267957E-2</v>
      </c>
      <c r="N90" s="24">
        <f t="shared" si="12"/>
        <v>4.7637179857914935E-2</v>
      </c>
      <c r="O90" s="24">
        <f t="shared" si="13"/>
        <v>4.7318997522305395E-2</v>
      </c>
      <c r="P90" s="24">
        <f t="shared" si="16"/>
        <v>1.003356466353249</v>
      </c>
      <c r="Q90" s="27">
        <f t="shared" si="17"/>
        <v>2.9105078488606113E-2</v>
      </c>
    </row>
    <row r="91" spans="4:17" x14ac:dyDescent="0.25">
      <c r="D91" s="23">
        <f t="shared" si="19"/>
        <v>48000</v>
      </c>
      <c r="E91" s="24">
        <f t="shared" si="19"/>
        <v>2.9667784696003254</v>
      </c>
      <c r="F91" s="24">
        <f t="shared" si="19"/>
        <v>-3.9127198859770047</v>
      </c>
      <c r="G91" s="24">
        <f t="shared" si="19"/>
        <v>0.99372612448531572</v>
      </c>
      <c r="H91" s="24">
        <f t="shared" si="19"/>
        <v>2.9359807870624754</v>
      </c>
      <c r="I91" s="24">
        <f t="shared" si="19"/>
        <v>-3.9127198859770047</v>
      </c>
      <c r="J91" s="24">
        <f t="shared" si="19"/>
        <v>1.0245238070231659</v>
      </c>
      <c r="K91" s="68">
        <f t="shared" si="18"/>
        <v>138</v>
      </c>
      <c r="L91" s="26">
        <f t="shared" si="15"/>
        <v>575.43993733715706</v>
      </c>
      <c r="M91" s="24">
        <f t="shared" si="11"/>
        <v>7.5324911655024307E-2</v>
      </c>
      <c r="N91" s="24">
        <f t="shared" si="12"/>
        <v>4.7624358801196864E-2</v>
      </c>
      <c r="O91" s="24">
        <f t="shared" si="13"/>
        <v>4.7275536881864477E-2</v>
      </c>
      <c r="P91" s="24">
        <f t="shared" si="16"/>
        <v>1.0036824630745413</v>
      </c>
      <c r="Q91" s="27">
        <f t="shared" si="17"/>
        <v>3.1926719391430547E-2</v>
      </c>
    </row>
    <row r="92" spans="4:17" x14ac:dyDescent="0.25">
      <c r="D92" s="23">
        <f t="shared" si="19"/>
        <v>48000</v>
      </c>
      <c r="E92" s="24">
        <f t="shared" si="19"/>
        <v>2.9667784696003254</v>
      </c>
      <c r="F92" s="24">
        <f t="shared" si="19"/>
        <v>-3.9127198859770047</v>
      </c>
      <c r="G92" s="24">
        <f t="shared" si="19"/>
        <v>0.99372612448531572</v>
      </c>
      <c r="H92" s="24">
        <f t="shared" si="19"/>
        <v>2.9359807870624754</v>
      </c>
      <c r="I92" s="24">
        <f t="shared" si="19"/>
        <v>-3.9127198859770047</v>
      </c>
      <c r="J92" s="24">
        <f t="shared" si="19"/>
        <v>1.0245238070231659</v>
      </c>
      <c r="K92" s="68">
        <f t="shared" si="18"/>
        <v>139</v>
      </c>
      <c r="L92" s="26">
        <f t="shared" si="15"/>
        <v>602.55958607435775</v>
      </c>
      <c r="M92" s="24">
        <f t="shared" si="11"/>
        <v>7.8874865373387865E-2</v>
      </c>
      <c r="N92" s="24">
        <f t="shared" si="12"/>
        <v>4.7610586135357846E-2</v>
      </c>
      <c r="O92" s="24">
        <f t="shared" si="13"/>
        <v>4.7228180317105739E-2</v>
      </c>
      <c r="P92" s="24">
        <f t="shared" si="16"/>
        <v>1.0040403298448792</v>
      </c>
      <c r="Q92" s="27">
        <f t="shared" si="17"/>
        <v>3.5023154134480899E-2</v>
      </c>
    </row>
    <row r="93" spans="4:17" x14ac:dyDescent="0.25">
      <c r="D93" s="23">
        <f t="shared" si="19"/>
        <v>48000</v>
      </c>
      <c r="E93" s="24">
        <f t="shared" si="19"/>
        <v>2.9667784696003254</v>
      </c>
      <c r="F93" s="24">
        <f t="shared" si="19"/>
        <v>-3.9127198859770047</v>
      </c>
      <c r="G93" s="24">
        <f t="shared" si="19"/>
        <v>0.99372612448531572</v>
      </c>
      <c r="H93" s="24">
        <f t="shared" si="19"/>
        <v>2.9359807870624754</v>
      </c>
      <c r="I93" s="24">
        <f t="shared" si="19"/>
        <v>-3.9127198859770047</v>
      </c>
      <c r="J93" s="24">
        <f t="shared" si="19"/>
        <v>1.0245238070231659</v>
      </c>
      <c r="K93" s="68">
        <f t="shared" si="18"/>
        <v>140</v>
      </c>
      <c r="L93" s="26">
        <f t="shared" si="15"/>
        <v>630.95734448019323</v>
      </c>
      <c r="M93" s="24">
        <f t="shared" si="11"/>
        <v>8.2592123256145816E-2</v>
      </c>
      <c r="N93" s="24">
        <f t="shared" si="12"/>
        <v>4.7595827671799484E-2</v>
      </c>
      <c r="O93" s="24">
        <f t="shared" si="13"/>
        <v>4.7176611948002822E-2</v>
      </c>
      <c r="P93" s="24">
        <f t="shared" si="16"/>
        <v>1.0044332193865715</v>
      </c>
      <c r="Q93" s="27">
        <f t="shared" si="17"/>
        <v>3.8421351978732393E-2</v>
      </c>
    </row>
    <row r="94" spans="4:17" x14ac:dyDescent="0.25">
      <c r="D94" s="23">
        <f t="shared" si="19"/>
        <v>48000</v>
      </c>
      <c r="E94" s="24">
        <f t="shared" si="19"/>
        <v>2.9667784696003254</v>
      </c>
      <c r="F94" s="24">
        <f t="shared" si="19"/>
        <v>-3.9127198859770047</v>
      </c>
      <c r="G94" s="24">
        <f t="shared" si="19"/>
        <v>0.99372612448531572</v>
      </c>
      <c r="H94" s="24">
        <f t="shared" si="19"/>
        <v>2.9359807870624754</v>
      </c>
      <c r="I94" s="24">
        <f t="shared" si="19"/>
        <v>-3.9127198859770047</v>
      </c>
      <c r="J94" s="24">
        <f t="shared" si="19"/>
        <v>1.0245238070231659</v>
      </c>
      <c r="K94" s="68">
        <f t="shared" si="18"/>
        <v>141</v>
      </c>
      <c r="L94" s="26">
        <f t="shared" si="15"/>
        <v>660.69344800759643</v>
      </c>
      <c r="M94" s="24">
        <f t="shared" si="11"/>
        <v>8.6484570105648945E-2</v>
      </c>
      <c r="N94" s="24">
        <f t="shared" si="12"/>
        <v>4.7580057548282317E-2</v>
      </c>
      <c r="O94" s="24">
        <f t="shared" si="13"/>
        <v>4.7120497522347815E-2</v>
      </c>
      <c r="P94" s="24">
        <f t="shared" si="16"/>
        <v>1.0048646021783449</v>
      </c>
      <c r="Q94" s="27">
        <f t="shared" si="17"/>
        <v>4.215095675753612E-2</v>
      </c>
    </row>
    <row r="95" spans="4:17" x14ac:dyDescent="0.25">
      <c r="D95" s="23">
        <f t="shared" si="19"/>
        <v>48000</v>
      </c>
      <c r="E95" s="24">
        <f t="shared" si="19"/>
        <v>2.9667784696003254</v>
      </c>
      <c r="F95" s="24">
        <f t="shared" si="19"/>
        <v>-3.9127198859770047</v>
      </c>
      <c r="G95" s="24">
        <f t="shared" si="19"/>
        <v>0.99372612448531572</v>
      </c>
      <c r="H95" s="24">
        <f t="shared" si="19"/>
        <v>2.9359807870624754</v>
      </c>
      <c r="I95" s="24">
        <f t="shared" si="19"/>
        <v>-3.9127198859770047</v>
      </c>
      <c r="J95" s="24">
        <f t="shared" si="19"/>
        <v>1.0245238070231659</v>
      </c>
      <c r="K95" s="68">
        <f t="shared" si="18"/>
        <v>142</v>
      </c>
      <c r="L95" s="26">
        <f t="shared" si="15"/>
        <v>691.83097091893671</v>
      </c>
      <c r="M95" s="24">
        <f t="shared" si="11"/>
        <v>9.0560462323534388E-2</v>
      </c>
      <c r="N95" s="24">
        <f t="shared" si="12"/>
        <v>4.7563261374034327E-2</v>
      </c>
      <c r="O95" s="24">
        <f t="shared" si="13"/>
        <v>4.7059485081510921E-2</v>
      </c>
      <c r="P95" s="24">
        <f t="shared" si="16"/>
        <v>1.0053382991431681</v>
      </c>
      <c r="Q95" s="27">
        <f t="shared" si="17"/>
        <v>4.6244553112205759E-2</v>
      </c>
    </row>
    <row r="96" spans="4:17" x14ac:dyDescent="0.25">
      <c r="D96" s="23">
        <f t="shared" si="19"/>
        <v>48000</v>
      </c>
      <c r="E96" s="24">
        <f t="shared" si="19"/>
        <v>2.9667784696003254</v>
      </c>
      <c r="F96" s="24">
        <f t="shared" si="19"/>
        <v>-3.9127198859770047</v>
      </c>
      <c r="G96" s="24">
        <f t="shared" si="19"/>
        <v>0.99372612448531572</v>
      </c>
      <c r="H96" s="24">
        <f t="shared" si="19"/>
        <v>2.9359807870624754</v>
      </c>
      <c r="I96" s="24">
        <f t="shared" si="19"/>
        <v>-3.9127198859770047</v>
      </c>
      <c r="J96" s="24">
        <f t="shared" si="19"/>
        <v>1.0245238070231659</v>
      </c>
      <c r="K96" s="68">
        <f t="shared" si="18"/>
        <v>143</v>
      </c>
      <c r="L96" s="26">
        <f t="shared" si="15"/>
        <v>724.43596007499025</v>
      </c>
      <c r="M96" s="24">
        <f t="shared" si="11"/>
        <v>9.4828445423660757E-2</v>
      </c>
      <c r="N96" s="24">
        <f t="shared" si="12"/>
        <v>4.7545440148931584E-2</v>
      </c>
      <c r="O96" s="24">
        <f t="shared" si="13"/>
        <v>4.6993206180485414E-2</v>
      </c>
      <c r="P96" s="24">
        <f t="shared" si="16"/>
        <v>1.0058585176625101</v>
      </c>
      <c r="Q96" s="27">
        <f t="shared" si="17"/>
        <v>5.073795794429127E-2</v>
      </c>
    </row>
    <row r="97" spans="4:17" x14ac:dyDescent="0.25">
      <c r="D97" s="23">
        <f t="shared" si="19"/>
        <v>48000</v>
      </c>
      <c r="E97" s="24">
        <f t="shared" si="19"/>
        <v>2.9667784696003254</v>
      </c>
      <c r="F97" s="24">
        <f t="shared" si="19"/>
        <v>-3.9127198859770047</v>
      </c>
      <c r="G97" s="24">
        <f t="shared" si="19"/>
        <v>0.99372612448531572</v>
      </c>
      <c r="H97" s="24">
        <f t="shared" si="19"/>
        <v>2.9359807870624754</v>
      </c>
      <c r="I97" s="24">
        <f t="shared" si="19"/>
        <v>-3.9127198859770047</v>
      </c>
      <c r="J97" s="24">
        <f t="shared" si="19"/>
        <v>1.0245238070231659</v>
      </c>
      <c r="K97" s="68">
        <f t="shared" si="18"/>
        <v>144</v>
      </c>
      <c r="L97" s="26">
        <f t="shared" si="15"/>
        <v>758.57757502918378</v>
      </c>
      <c r="M97" s="24">
        <f t="shared" si="11"/>
        <v>9.9297572370401821E-2</v>
      </c>
      <c r="N97" s="24">
        <f t="shared" si="12"/>
        <v>4.7526615125690008E-2</v>
      </c>
      <c r="O97" s="24">
        <f t="shared" si="13"/>
        <v>4.69212778138417E-2</v>
      </c>
      <c r="P97" s="24">
        <f t="shared" si="16"/>
        <v>1.0064298911930487</v>
      </c>
      <c r="Q97" s="27">
        <f t="shared" si="17"/>
        <v>5.5670538721384687E-2</v>
      </c>
    </row>
    <row r="98" spans="4:17" x14ac:dyDescent="0.25">
      <c r="D98" s="23">
        <f t="shared" si="19"/>
        <v>48000</v>
      </c>
      <c r="E98" s="24">
        <f t="shared" si="19"/>
        <v>2.9667784696003254</v>
      </c>
      <c r="F98" s="24">
        <f t="shared" si="19"/>
        <v>-3.9127198859770047</v>
      </c>
      <c r="G98" s="24">
        <f t="shared" si="19"/>
        <v>0.99372612448531572</v>
      </c>
      <c r="H98" s="24">
        <f t="shared" si="19"/>
        <v>2.9359807870624754</v>
      </c>
      <c r="I98" s="24">
        <f t="shared" si="19"/>
        <v>-3.9127198859770047</v>
      </c>
      <c r="J98" s="24">
        <f t="shared" si="19"/>
        <v>1.0245238070231659</v>
      </c>
      <c r="K98" s="68">
        <f t="shared" si="18"/>
        <v>145</v>
      </c>
      <c r="L98" s="26">
        <f t="shared" si="15"/>
        <v>794.32823472428208</v>
      </c>
      <c r="M98" s="24">
        <f t="shared" si="11"/>
        <v>0.10397732278119806</v>
      </c>
      <c r="N98" s="24">
        <f t="shared" si="12"/>
        <v>4.7506833819015326E-2</v>
      </c>
      <c r="O98" s="24">
        <f t="shared" si="13"/>
        <v>4.6843305233343013E-2</v>
      </c>
      <c r="P98" s="24">
        <f t="shared" si="16"/>
        <v>1.0070575227521017</v>
      </c>
      <c r="Q98" s="27">
        <f t="shared" si="17"/>
        <v>6.1085560036254913E-2</v>
      </c>
    </row>
    <row r="99" spans="4:17" x14ac:dyDescent="0.25">
      <c r="D99" s="23">
        <f t="shared" si="19"/>
        <v>48000</v>
      </c>
      <c r="E99" s="24">
        <f t="shared" si="19"/>
        <v>2.9667784696003254</v>
      </c>
      <c r="F99" s="24">
        <f t="shared" si="19"/>
        <v>-3.9127198859770047</v>
      </c>
      <c r="G99" s="24">
        <f t="shared" si="19"/>
        <v>0.99372612448531572</v>
      </c>
      <c r="H99" s="24">
        <f t="shared" si="19"/>
        <v>2.9359807870624754</v>
      </c>
      <c r="I99" s="24">
        <f t="shared" si="19"/>
        <v>-3.9127198859770047</v>
      </c>
      <c r="J99" s="24">
        <f t="shared" si="19"/>
        <v>1.0245238070231659</v>
      </c>
      <c r="K99" s="68">
        <f t="shared" si="18"/>
        <v>146</v>
      </c>
      <c r="L99" s="26">
        <f t="shared" si="15"/>
        <v>831.7637711026714</v>
      </c>
      <c r="M99" s="24">
        <f t="shared" si="11"/>
        <v>0.10887762303409562</v>
      </c>
      <c r="N99" s="24">
        <f t="shared" si="12"/>
        <v>4.7486177407835894E-2</v>
      </c>
      <c r="O99" s="24">
        <f t="shared" si="13"/>
        <v>4.6758885884316204E-2</v>
      </c>
      <c r="P99" s="24">
        <f t="shared" si="16"/>
        <v>1.0077470325110218</v>
      </c>
      <c r="Q99" s="27">
        <f t="shared" si="17"/>
        <v>6.7030559404562429E-2</v>
      </c>
    </row>
    <row r="100" spans="4:17" x14ac:dyDescent="0.25">
      <c r="D100" s="23">
        <f t="shared" ref="D100:J115" si="20">D99</f>
        <v>48000</v>
      </c>
      <c r="E100" s="24">
        <f t="shared" si="20"/>
        <v>2.9667784696003254</v>
      </c>
      <c r="F100" s="24">
        <f t="shared" si="20"/>
        <v>-3.9127198859770047</v>
      </c>
      <c r="G100" s="24">
        <f t="shared" si="20"/>
        <v>0.99372612448531572</v>
      </c>
      <c r="H100" s="24">
        <f t="shared" si="20"/>
        <v>2.9359807870624754</v>
      </c>
      <c r="I100" s="24">
        <f t="shared" si="20"/>
        <v>-3.9127198859770047</v>
      </c>
      <c r="J100" s="24">
        <f t="shared" si="20"/>
        <v>1.0245238070231659</v>
      </c>
      <c r="K100" s="68">
        <f t="shared" si="18"/>
        <v>147</v>
      </c>
      <c r="L100" s="26">
        <f t="shared" si="15"/>
        <v>870.96358995608091</v>
      </c>
      <c r="M100" s="24">
        <f t="shared" si="11"/>
        <v>0.11400886732292569</v>
      </c>
      <c r="N100" s="24">
        <f t="shared" si="12"/>
        <v>4.7464769827323283E-2</v>
      </c>
      <c r="O100" s="24">
        <f t="shared" si="13"/>
        <v>4.6667614737740726E-2</v>
      </c>
      <c r="P100" s="24">
        <f t="shared" si="16"/>
        <v>1.0085046096827284</v>
      </c>
      <c r="Q100" s="27">
        <f t="shared" si="17"/>
        <v>7.3557752615684022E-2</v>
      </c>
    </row>
    <row r="101" spans="4:17" x14ac:dyDescent="0.25">
      <c r="D101" s="23">
        <f t="shared" si="20"/>
        <v>48000</v>
      </c>
      <c r="E101" s="24">
        <f t="shared" si="20"/>
        <v>2.9667784696003254</v>
      </c>
      <c r="F101" s="24">
        <f t="shared" si="20"/>
        <v>-3.9127198859770047</v>
      </c>
      <c r="G101" s="24">
        <f t="shared" si="20"/>
        <v>0.99372612448531572</v>
      </c>
      <c r="H101" s="24">
        <f t="shared" si="20"/>
        <v>2.9359807870624754</v>
      </c>
      <c r="I101" s="24">
        <f t="shared" si="20"/>
        <v>-3.9127198859770047</v>
      </c>
      <c r="J101" s="24">
        <f t="shared" si="20"/>
        <v>1.0245238070231659</v>
      </c>
      <c r="K101" s="68">
        <f t="shared" si="18"/>
        <v>148</v>
      </c>
      <c r="L101" s="26">
        <f t="shared" si="15"/>
        <v>912.01083935590987</v>
      </c>
      <c r="M101" s="24">
        <f t="shared" si="11"/>
        <v>0.11938193970478279</v>
      </c>
      <c r="N101" s="24">
        <f t="shared" si="12"/>
        <v>4.7442788908189537E-2</v>
      </c>
      <c r="O101" s="24">
        <f t="shared" si="13"/>
        <v>4.6569091355227465E-2</v>
      </c>
      <c r="P101" s="24">
        <f t="shared" si="16"/>
        <v>1.0093370687994008</v>
      </c>
      <c r="Q101" s="27">
        <f t="shared" si="17"/>
        <v>8.072446792634011E-2</v>
      </c>
    </row>
    <row r="102" spans="4:17" x14ac:dyDescent="0.25">
      <c r="D102" s="23">
        <f t="shared" si="20"/>
        <v>48000</v>
      </c>
      <c r="E102" s="24">
        <f t="shared" si="20"/>
        <v>2.9667784696003254</v>
      </c>
      <c r="F102" s="24">
        <f t="shared" si="20"/>
        <v>-3.9127198859770047</v>
      </c>
      <c r="G102" s="24">
        <f t="shared" si="20"/>
        <v>0.99372612448531572</v>
      </c>
      <c r="H102" s="24">
        <f t="shared" si="20"/>
        <v>2.9359807870624754</v>
      </c>
      <c r="I102" s="24">
        <f t="shared" si="20"/>
        <v>-3.9127198859770047</v>
      </c>
      <c r="J102" s="24">
        <f t="shared" si="20"/>
        <v>1.0245238070231659</v>
      </c>
      <c r="K102" s="68">
        <f t="shared" si="18"/>
        <v>149</v>
      </c>
      <c r="L102" s="26">
        <f t="shared" si="15"/>
        <v>954.99258602143675</v>
      </c>
      <c r="M102" s="24">
        <f t="shared" si="11"/>
        <v>0.12500823718656934</v>
      </c>
      <c r="N102" s="24">
        <f t="shared" si="12"/>
        <v>4.7420479993644182E-2</v>
      </c>
      <c r="O102" s="24">
        <f t="shared" si="13"/>
        <v>4.6462929096600103E-2</v>
      </c>
      <c r="P102" s="24">
        <f t="shared" si="16"/>
        <v>1.0102519103329934</v>
      </c>
      <c r="Q102" s="27">
        <f t="shared" si="17"/>
        <v>8.8593606867694658E-2</v>
      </c>
    </row>
    <row r="103" spans="4:17" x14ac:dyDescent="0.25">
      <c r="D103" s="23">
        <f t="shared" si="20"/>
        <v>48000</v>
      </c>
      <c r="E103" s="24">
        <f t="shared" si="20"/>
        <v>2.9667784696003254</v>
      </c>
      <c r="F103" s="24">
        <f t="shared" si="20"/>
        <v>-3.9127198859770047</v>
      </c>
      <c r="G103" s="24">
        <f t="shared" si="20"/>
        <v>0.99372612448531572</v>
      </c>
      <c r="H103" s="24">
        <f t="shared" si="20"/>
        <v>2.9359807870624754</v>
      </c>
      <c r="I103" s="24">
        <f t="shared" si="20"/>
        <v>-3.9127198859770047</v>
      </c>
      <c r="J103" s="24">
        <f t="shared" si="20"/>
        <v>1.0245238070231659</v>
      </c>
      <c r="K103" s="68">
        <f t="shared" si="18"/>
        <v>150</v>
      </c>
      <c r="L103" s="26">
        <f t="shared" si="15"/>
        <v>1000</v>
      </c>
      <c r="M103" s="24">
        <f t="shared" si="11"/>
        <v>0.1308996938995747</v>
      </c>
      <c r="N103" s="24">
        <f t="shared" si="12"/>
        <v>4.739817255181511E-2</v>
      </c>
      <c r="O103" s="24">
        <f t="shared" si="13"/>
        <v>4.6348766967126531E-2</v>
      </c>
      <c r="P103" s="24">
        <f t="shared" si="16"/>
        <v>1.0112573853932756</v>
      </c>
      <c r="Q103" s="27">
        <f t="shared" si="17"/>
        <v>9.7234127241363141E-2</v>
      </c>
    </row>
    <row r="104" spans="4:17" x14ac:dyDescent="0.25">
      <c r="D104" s="23">
        <f t="shared" si="20"/>
        <v>48000</v>
      </c>
      <c r="E104" s="24">
        <f t="shared" si="20"/>
        <v>2.9667784696003254</v>
      </c>
      <c r="F104" s="24">
        <f t="shared" si="20"/>
        <v>-3.9127198859770047</v>
      </c>
      <c r="G104" s="24">
        <f t="shared" si="20"/>
        <v>0.99372612448531572</v>
      </c>
      <c r="H104" s="24">
        <f t="shared" si="20"/>
        <v>2.9359807870624754</v>
      </c>
      <c r="I104" s="24">
        <f t="shared" si="20"/>
        <v>-3.9127198859770047</v>
      </c>
      <c r="J104" s="24">
        <f t="shared" si="20"/>
        <v>1.0245238070231659</v>
      </c>
      <c r="K104" s="68">
        <f t="shared" si="18"/>
        <v>151</v>
      </c>
      <c r="L104" s="26">
        <f t="shared" si="15"/>
        <v>1047.1285480509</v>
      </c>
      <c r="M104" s="24">
        <f t="shared" si="11"/>
        <v>0.13706880641336891</v>
      </c>
      <c r="N104" s="24">
        <f t="shared" si="12"/>
        <v>4.7376300406197336E-2</v>
      </c>
      <c r="O104" s="24">
        <f t="shared" si="13"/>
        <v>4.6226284706494036E-2</v>
      </c>
      <c r="P104" s="24">
        <f t="shared" si="16"/>
        <v>1.0123625639158584</v>
      </c>
      <c r="Q104" s="27">
        <f t="shared" si="17"/>
        <v>0.10672154076008862</v>
      </c>
    </row>
    <row r="105" spans="4:17" x14ac:dyDescent="0.25">
      <c r="D105" s="23">
        <f t="shared" si="20"/>
        <v>48000</v>
      </c>
      <c r="E105" s="24">
        <f t="shared" si="20"/>
        <v>2.9667784696003254</v>
      </c>
      <c r="F105" s="24">
        <f t="shared" si="20"/>
        <v>-3.9127198859770047</v>
      </c>
      <c r="G105" s="24">
        <f t="shared" si="20"/>
        <v>0.99372612448531572</v>
      </c>
      <c r="H105" s="24">
        <f t="shared" si="20"/>
        <v>2.9359807870624754</v>
      </c>
      <c r="I105" s="24">
        <f t="shared" si="20"/>
        <v>-3.9127198859770047</v>
      </c>
      <c r="J105" s="24">
        <f t="shared" si="20"/>
        <v>1.0245238070231659</v>
      </c>
      <c r="K105" s="68">
        <f t="shared" si="18"/>
        <v>152</v>
      </c>
      <c r="L105" s="26">
        <f t="shared" si="15"/>
        <v>1096.4781961431863</v>
      </c>
      <c r="M105" s="24">
        <f t="shared" si="11"/>
        <v>0.14352866024270095</v>
      </c>
      <c r="N105" s="24">
        <f t="shared" si="12"/>
        <v>4.7355426332148509E-2</v>
      </c>
      <c r="O105" s="24">
        <f t="shared" si="13"/>
        <v>4.609522184783954E-2</v>
      </c>
      <c r="P105" s="24">
        <f t="shared" si="16"/>
        <v>1.0135774052861954</v>
      </c>
      <c r="Q105" s="27">
        <f t="shared" si="17"/>
        <v>0.11713841341736837</v>
      </c>
    </row>
    <row r="106" spans="4:17" x14ac:dyDescent="0.25">
      <c r="D106" s="23">
        <f t="shared" si="20"/>
        <v>48000</v>
      </c>
      <c r="E106" s="24">
        <f t="shared" si="20"/>
        <v>2.9667784696003254</v>
      </c>
      <c r="F106" s="24">
        <f t="shared" si="20"/>
        <v>-3.9127198859770047</v>
      </c>
      <c r="G106" s="24">
        <f t="shared" si="20"/>
        <v>0.99372612448531572</v>
      </c>
      <c r="H106" s="24">
        <f t="shared" si="20"/>
        <v>2.9359807870624754</v>
      </c>
      <c r="I106" s="24">
        <f t="shared" si="20"/>
        <v>-3.9127198859770047</v>
      </c>
      <c r="J106" s="24">
        <f t="shared" si="20"/>
        <v>1.0245238070231659</v>
      </c>
      <c r="K106" s="68">
        <f t="shared" si="18"/>
        <v>153</v>
      </c>
      <c r="L106" s="26">
        <f t="shared" si="15"/>
        <v>1148.1536214968839</v>
      </c>
      <c r="M106" s="24">
        <f t="shared" si="11"/>
        <v>0.15029295760363026</v>
      </c>
      <c r="N106" s="24">
        <f t="shared" si="12"/>
        <v>4.7336271917540973E-2</v>
      </c>
      <c r="O106" s="24">
        <f t="shared" si="13"/>
        <v>4.595540162659606E-2</v>
      </c>
      <c r="P106" s="24">
        <f t="shared" si="16"/>
        <v>1.0149128296813332</v>
      </c>
      <c r="Q106" s="27">
        <f t="shared" si="17"/>
        <v>0.12857485061773466</v>
      </c>
    </row>
    <row r="107" spans="4:17" x14ac:dyDescent="0.25">
      <c r="D107" s="23">
        <f t="shared" si="20"/>
        <v>48000</v>
      </c>
      <c r="E107" s="24">
        <f t="shared" si="20"/>
        <v>2.9667784696003254</v>
      </c>
      <c r="F107" s="24">
        <f t="shared" si="20"/>
        <v>-3.9127198859770047</v>
      </c>
      <c r="G107" s="24">
        <f t="shared" si="20"/>
        <v>0.99372612448531572</v>
      </c>
      <c r="H107" s="24">
        <f t="shared" si="20"/>
        <v>2.9359807870624754</v>
      </c>
      <c r="I107" s="24">
        <f t="shared" si="20"/>
        <v>-3.9127198859770047</v>
      </c>
      <c r="J107" s="24">
        <f t="shared" si="20"/>
        <v>1.0245238070231659</v>
      </c>
      <c r="K107" s="68">
        <f t="shared" si="18"/>
        <v>154</v>
      </c>
      <c r="L107" s="26">
        <f t="shared" si="15"/>
        <v>1202.2644346174138</v>
      </c>
      <c r="M107" s="24">
        <f t="shared" si="11"/>
        <v>0.15737604647776471</v>
      </c>
      <c r="N107" s="24">
        <f t="shared" si="12"/>
        <v>4.7319753765209804E-2</v>
      </c>
      <c r="O107" s="24">
        <f t="shared" si="13"/>
        <v>4.580676080057855E-2</v>
      </c>
      <c r="P107" s="24">
        <f t="shared" si="16"/>
        <v>1.0163807874775477</v>
      </c>
      <c r="Q107" s="27">
        <f t="shared" si="17"/>
        <v>0.14112894080264854</v>
      </c>
    </row>
    <row r="108" spans="4:17" x14ac:dyDescent="0.25">
      <c r="D108" s="23">
        <f t="shared" si="20"/>
        <v>48000</v>
      </c>
      <c r="E108" s="24">
        <f t="shared" si="20"/>
        <v>2.9667784696003254</v>
      </c>
      <c r="F108" s="24">
        <f t="shared" si="20"/>
        <v>-3.9127198859770047</v>
      </c>
      <c r="G108" s="24">
        <f t="shared" si="20"/>
        <v>0.99372612448531572</v>
      </c>
      <c r="H108" s="24">
        <f t="shared" si="20"/>
        <v>2.9359807870624754</v>
      </c>
      <c r="I108" s="24">
        <f t="shared" si="20"/>
        <v>-3.9127198859770047</v>
      </c>
      <c r="J108" s="24">
        <f t="shared" si="20"/>
        <v>1.0245238070231659</v>
      </c>
      <c r="K108" s="68">
        <f t="shared" si="18"/>
        <v>155</v>
      </c>
      <c r="L108" s="26">
        <f t="shared" si="15"/>
        <v>1258.925411794168</v>
      </c>
      <c r="M108" s="24">
        <f t="shared" si="11"/>
        <v>0.16479295104625263</v>
      </c>
      <c r="N108" s="24">
        <f t="shared" si="12"/>
        <v>4.7307027329273721E-2</v>
      </c>
      <c r="O108" s="24">
        <f t="shared" si="13"/>
        <v>4.5649386660248314E-2</v>
      </c>
      <c r="P108" s="24">
        <f t="shared" si="16"/>
        <v>1.0179943227751269</v>
      </c>
      <c r="Q108" s="27">
        <f t="shared" si="17"/>
        <v>0.15490712004800067</v>
      </c>
    </row>
    <row r="109" spans="4:17" x14ac:dyDescent="0.25">
      <c r="D109" s="23">
        <f t="shared" si="20"/>
        <v>48000</v>
      </c>
      <c r="E109" s="24">
        <f t="shared" si="20"/>
        <v>2.9667784696003254</v>
      </c>
      <c r="F109" s="24">
        <f t="shared" si="20"/>
        <v>-3.9127198859770047</v>
      </c>
      <c r="G109" s="24">
        <f t="shared" si="20"/>
        <v>0.99372612448531572</v>
      </c>
      <c r="H109" s="24">
        <f t="shared" si="20"/>
        <v>2.9359807870624754</v>
      </c>
      <c r="I109" s="24">
        <f t="shared" si="20"/>
        <v>-3.9127198859770047</v>
      </c>
      <c r="J109" s="24">
        <f t="shared" si="20"/>
        <v>1.0245238070231659</v>
      </c>
      <c r="K109" s="68">
        <f t="shared" si="18"/>
        <v>156</v>
      </c>
      <c r="L109" s="26">
        <f t="shared" si="15"/>
        <v>1318.2567385564089</v>
      </c>
      <c r="M109" s="24">
        <f t="shared" si="11"/>
        <v>0.17255940355808563</v>
      </c>
      <c r="N109" s="24">
        <f t="shared" si="12"/>
        <v>4.7299539933406631E-2</v>
      </c>
      <c r="O109" s="24">
        <f t="shared" si="13"/>
        <v>4.54835627683704E-2</v>
      </c>
      <c r="P109" s="24">
        <f t="shared" si="16"/>
        <v>1.0197676253091541</v>
      </c>
      <c r="Q109" s="27">
        <f t="shared" si="17"/>
        <v>0.170024404977203</v>
      </c>
    </row>
    <row r="110" spans="4:17" x14ac:dyDescent="0.25">
      <c r="D110" s="23">
        <f t="shared" si="20"/>
        <v>48000</v>
      </c>
      <c r="E110" s="24">
        <f t="shared" si="20"/>
        <v>2.9667784696003254</v>
      </c>
      <c r="F110" s="24">
        <f t="shared" si="20"/>
        <v>-3.9127198859770047</v>
      </c>
      <c r="G110" s="24">
        <f t="shared" si="20"/>
        <v>0.99372612448531572</v>
      </c>
      <c r="H110" s="24">
        <f t="shared" si="20"/>
        <v>2.9359807870624754</v>
      </c>
      <c r="I110" s="24">
        <f t="shared" si="20"/>
        <v>-3.9127198859770047</v>
      </c>
      <c r="J110" s="24">
        <f t="shared" si="20"/>
        <v>1.0245238070231659</v>
      </c>
      <c r="K110" s="68">
        <f t="shared" si="18"/>
        <v>157</v>
      </c>
      <c r="L110" s="26">
        <f t="shared" si="15"/>
        <v>1380.3842646028863</v>
      </c>
      <c r="M110" s="24">
        <f t="shared" si="11"/>
        <v>0.18069187770030737</v>
      </c>
      <c r="N110" s="24">
        <f t="shared" si="12"/>
        <v>4.7299094824446386E-2</v>
      </c>
      <c r="O110" s="24">
        <f t="shared" si="13"/>
        <v>4.5309825279326921E-2</v>
      </c>
      <c r="P110" s="24">
        <f t="shared" si="16"/>
        <v>1.0217160625917845</v>
      </c>
      <c r="Q110" s="27">
        <f t="shared" si="17"/>
        <v>0.1866044212102092</v>
      </c>
    </row>
    <row r="111" spans="4:17" x14ac:dyDescent="0.25">
      <c r="D111" s="23">
        <f t="shared" si="20"/>
        <v>48000</v>
      </c>
      <c r="E111" s="24">
        <f t="shared" si="20"/>
        <v>2.9667784696003254</v>
      </c>
      <c r="F111" s="24">
        <f t="shared" si="20"/>
        <v>-3.9127198859770047</v>
      </c>
      <c r="G111" s="24">
        <f t="shared" si="20"/>
        <v>0.99372612448531572</v>
      </c>
      <c r="H111" s="24">
        <f t="shared" si="20"/>
        <v>2.9359807870624754</v>
      </c>
      <c r="I111" s="24">
        <f t="shared" si="20"/>
        <v>-3.9127198859770047</v>
      </c>
      <c r="J111" s="24">
        <f t="shared" si="20"/>
        <v>1.0245238070231659</v>
      </c>
      <c r="K111" s="68">
        <f t="shared" si="18"/>
        <v>158</v>
      </c>
      <c r="L111" s="26">
        <f t="shared" si="15"/>
        <v>1445.4397707459289</v>
      </c>
      <c r="M111" s="24">
        <f t="shared" si="11"/>
        <v>0.18920762354091353</v>
      </c>
      <c r="N111" s="24">
        <f t="shared" si="12"/>
        <v>4.7307928478422578E-2</v>
      </c>
      <c r="O111" s="24">
        <f t="shared" si="13"/>
        <v>4.5129032059577967E-2</v>
      </c>
      <c r="P111" s="24">
        <f t="shared" si="16"/>
        <v>1.0238561808743234</v>
      </c>
      <c r="Q111" s="27">
        <f t="shared" si="17"/>
        <v>0.20477912812287336</v>
      </c>
    </row>
    <row r="112" spans="4:17" x14ac:dyDescent="0.25">
      <c r="D112" s="23">
        <f t="shared" si="20"/>
        <v>48000</v>
      </c>
      <c r="E112" s="24">
        <f t="shared" si="20"/>
        <v>2.9667784696003254</v>
      </c>
      <c r="F112" s="24">
        <f t="shared" si="20"/>
        <v>-3.9127198859770047</v>
      </c>
      <c r="G112" s="24">
        <f t="shared" si="20"/>
        <v>0.99372612448531572</v>
      </c>
      <c r="H112" s="24">
        <f t="shared" si="20"/>
        <v>2.9359807870624754</v>
      </c>
      <c r="I112" s="24">
        <f t="shared" si="20"/>
        <v>-3.9127198859770047</v>
      </c>
      <c r="J112" s="24">
        <f t="shared" si="20"/>
        <v>1.0245238070231659</v>
      </c>
      <c r="K112" s="68">
        <f t="shared" si="18"/>
        <v>159</v>
      </c>
      <c r="L112" s="26">
        <f t="shared" si="15"/>
        <v>1513.5612484362093</v>
      </c>
      <c r="M112" s="24">
        <f t="shared" si="11"/>
        <v>0.19812470411855795</v>
      </c>
      <c r="N112" s="24">
        <f t="shared" si="12"/>
        <v>4.7328803808907249E-2</v>
      </c>
      <c r="O112" s="24">
        <f t="shared" si="13"/>
        <v>4.4942447273336961E-2</v>
      </c>
      <c r="P112" s="24">
        <f t="shared" si="16"/>
        <v>1.026205659195444</v>
      </c>
      <c r="Q112" s="27">
        <f t="shared" si="17"/>
        <v>0.22468810641804388</v>
      </c>
    </row>
    <row r="113" spans="4:17" x14ac:dyDescent="0.25">
      <c r="D113" s="23">
        <f t="shared" si="20"/>
        <v>48000</v>
      </c>
      <c r="E113" s="24">
        <f t="shared" si="20"/>
        <v>2.9667784696003254</v>
      </c>
      <c r="F113" s="24">
        <f t="shared" si="20"/>
        <v>-3.9127198859770047</v>
      </c>
      <c r="G113" s="24">
        <f t="shared" si="20"/>
        <v>0.99372612448531572</v>
      </c>
      <c r="H113" s="24">
        <f t="shared" si="20"/>
        <v>2.9359807870624754</v>
      </c>
      <c r="I113" s="24">
        <f t="shared" si="20"/>
        <v>-3.9127198859770047</v>
      </c>
      <c r="J113" s="24">
        <f t="shared" si="20"/>
        <v>1.0245238070231659</v>
      </c>
      <c r="K113" s="68">
        <f t="shared" si="18"/>
        <v>160</v>
      </c>
      <c r="L113" s="26">
        <f t="shared" si="15"/>
        <v>1584.8931924611156</v>
      </c>
      <c r="M113" s="24">
        <f t="shared" si="11"/>
        <v>0.20746203375667979</v>
      </c>
      <c r="N113" s="24">
        <f t="shared" si="12"/>
        <v>4.7365122441961116E-2</v>
      </c>
      <c r="O113" s="24">
        <f t="shared" si="13"/>
        <v>4.4751844624301929E-2</v>
      </c>
      <c r="P113" s="24">
        <f t="shared" si="16"/>
        <v>1.0287831951358308</v>
      </c>
      <c r="Q113" s="27">
        <f t="shared" si="17"/>
        <v>0.2464772313660607</v>
      </c>
    </row>
    <row r="114" spans="4:17" x14ac:dyDescent="0.25">
      <c r="D114" s="23">
        <f t="shared" si="20"/>
        <v>48000</v>
      </c>
      <c r="E114" s="24">
        <f t="shared" si="20"/>
        <v>2.9667784696003254</v>
      </c>
      <c r="F114" s="24">
        <f t="shared" si="20"/>
        <v>-3.9127198859770047</v>
      </c>
      <c r="G114" s="24">
        <f t="shared" si="20"/>
        <v>0.99372612448531572</v>
      </c>
      <c r="H114" s="24">
        <f t="shared" si="20"/>
        <v>2.9359807870624754</v>
      </c>
      <c r="I114" s="24">
        <f t="shared" si="20"/>
        <v>-3.9127198859770047</v>
      </c>
      <c r="J114" s="24">
        <f t="shared" si="20"/>
        <v>1.0245238070231659</v>
      </c>
      <c r="K114" s="68">
        <f t="shared" si="18"/>
        <v>161</v>
      </c>
      <c r="L114" s="26">
        <f t="shared" si="15"/>
        <v>1659.5869074375626</v>
      </c>
      <c r="M114" s="24">
        <f t="shared" si="11"/>
        <v>0.21723941818331877</v>
      </c>
      <c r="N114" s="24">
        <f t="shared" si="12"/>
        <v>4.7421059832482571E-2</v>
      </c>
      <c r="O114" s="24">
        <f t="shared" si="13"/>
        <v>4.4559633070490046E-2</v>
      </c>
      <c r="P114" s="24">
        <f t="shared" si="16"/>
        <v>1.0316082936647231</v>
      </c>
      <c r="Q114" s="27">
        <f t="shared" si="17"/>
        <v>0.27029650022814022</v>
      </c>
    </row>
    <row r="115" spans="4:17" x14ac:dyDescent="0.25">
      <c r="D115" s="23">
        <f t="shared" si="20"/>
        <v>48000</v>
      </c>
      <c r="E115" s="24">
        <f t="shared" si="20"/>
        <v>2.9667784696003254</v>
      </c>
      <c r="F115" s="24">
        <f t="shared" si="20"/>
        <v>-3.9127198859770047</v>
      </c>
      <c r="G115" s="24">
        <f t="shared" si="20"/>
        <v>0.99372612448531572</v>
      </c>
      <c r="H115" s="24">
        <f t="shared" si="20"/>
        <v>2.9359807870624754</v>
      </c>
      <c r="I115" s="24">
        <f t="shared" si="20"/>
        <v>-3.9127198859770047</v>
      </c>
      <c r="J115" s="24">
        <f t="shared" si="20"/>
        <v>1.0245238070231659</v>
      </c>
      <c r="K115" s="68">
        <f t="shared" si="18"/>
        <v>162</v>
      </c>
      <c r="L115" s="26">
        <f t="shared" si="15"/>
        <v>1737.8008287493772</v>
      </c>
      <c r="M115" s="24">
        <f t="shared" si="11"/>
        <v>0.22747759654172073</v>
      </c>
      <c r="N115" s="24">
        <f t="shared" si="12"/>
        <v>4.7501727720235087E-2</v>
      </c>
      <c r="O115" s="24">
        <f t="shared" si="13"/>
        <v>4.4369009572245544E-2</v>
      </c>
      <c r="P115" s="24">
        <f t="shared" si="16"/>
        <v>1.0347009214273144</v>
      </c>
      <c r="Q115" s="27">
        <f t="shared" si="17"/>
        <v>0.29629671674869706</v>
      </c>
    </row>
    <row r="116" spans="4:17" x14ac:dyDescent="0.25">
      <c r="D116" s="23">
        <f t="shared" ref="D116:J131" si="21">D115</f>
        <v>48000</v>
      </c>
      <c r="E116" s="24">
        <f t="shared" si="21"/>
        <v>2.9667784696003254</v>
      </c>
      <c r="F116" s="24">
        <f t="shared" si="21"/>
        <v>-3.9127198859770047</v>
      </c>
      <c r="G116" s="24">
        <f t="shared" si="21"/>
        <v>0.99372612448531572</v>
      </c>
      <c r="H116" s="24">
        <f t="shared" si="21"/>
        <v>2.9359807870624754</v>
      </c>
      <c r="I116" s="24">
        <f t="shared" si="21"/>
        <v>-3.9127198859770047</v>
      </c>
      <c r="J116" s="24">
        <f t="shared" si="21"/>
        <v>1.0245238070231659</v>
      </c>
      <c r="K116" s="68">
        <f t="shared" si="18"/>
        <v>163</v>
      </c>
      <c r="L116" s="26">
        <f t="shared" si="15"/>
        <v>1819.7008586099832</v>
      </c>
      <c r="M116" s="24">
        <f t="shared" si="11"/>
        <v>0.23819828538084009</v>
      </c>
      <c r="N116" s="24">
        <f t="shared" si="12"/>
        <v>4.7613369279764894E-2</v>
      </c>
      <c r="O116" s="24">
        <f t="shared" si="13"/>
        <v>4.418414431368789E-2</v>
      </c>
      <c r="P116" s="24">
        <f t="shared" si="16"/>
        <v>1.0380809779250009</v>
      </c>
      <c r="Q116" s="27">
        <f t="shared" si="17"/>
        <v>0.32462465973350013</v>
      </c>
    </row>
    <row r="117" spans="4:17" x14ac:dyDescent="0.25">
      <c r="D117" s="23">
        <f t="shared" si="21"/>
        <v>48000</v>
      </c>
      <c r="E117" s="24">
        <f t="shared" si="21"/>
        <v>2.9667784696003254</v>
      </c>
      <c r="F117" s="24">
        <f t="shared" si="21"/>
        <v>-3.9127198859770047</v>
      </c>
      <c r="G117" s="24">
        <f t="shared" si="21"/>
        <v>0.99372612448531572</v>
      </c>
      <c r="H117" s="24">
        <f t="shared" si="21"/>
        <v>2.9359807870624754</v>
      </c>
      <c r="I117" s="24">
        <f t="shared" si="21"/>
        <v>-3.9127198859770047</v>
      </c>
      <c r="J117" s="24">
        <f t="shared" si="21"/>
        <v>1.0245238070231659</v>
      </c>
      <c r="K117" s="68">
        <f t="shared" si="18"/>
        <v>164</v>
      </c>
      <c r="L117" s="26">
        <f t="shared" si="15"/>
        <v>1905.4607179632485</v>
      </c>
      <c r="M117" s="24">
        <f t="shared" si="11"/>
        <v>0.24942422471905309</v>
      </c>
      <c r="N117" s="24">
        <f t="shared" si="12"/>
        <v>4.7763593329127496E-2</v>
      </c>
      <c r="O117" s="24">
        <f t="shared" si="13"/>
        <v>4.4010404878426446E-2</v>
      </c>
      <c r="P117" s="24">
        <f t="shared" si="16"/>
        <v>1.0417675225649805</v>
      </c>
      <c r="Q117" s="27">
        <f t="shared" si="17"/>
        <v>0.35541628077262633</v>
      </c>
    </row>
    <row r="118" spans="4:17" x14ac:dyDescent="0.25">
      <c r="D118" s="23">
        <f t="shared" si="21"/>
        <v>48000</v>
      </c>
      <c r="E118" s="24">
        <f t="shared" si="21"/>
        <v>2.9667784696003254</v>
      </c>
      <c r="F118" s="24">
        <f t="shared" si="21"/>
        <v>-3.9127198859770047</v>
      </c>
      <c r="G118" s="24">
        <f t="shared" si="21"/>
        <v>0.99372612448531572</v>
      </c>
      <c r="H118" s="24">
        <f t="shared" si="21"/>
        <v>2.9359807870624754</v>
      </c>
      <c r="I118" s="24">
        <f t="shared" si="21"/>
        <v>-3.9127198859770047</v>
      </c>
      <c r="J118" s="24">
        <f t="shared" si="21"/>
        <v>1.0245238070231659</v>
      </c>
      <c r="K118" s="68">
        <f t="shared" si="18"/>
        <v>165</v>
      </c>
      <c r="L118" s="26">
        <f t="shared" si="15"/>
        <v>1995.2623149688804</v>
      </c>
      <c r="M118" s="24">
        <f t="shared" si="11"/>
        <v>0.26117922627878332</v>
      </c>
      <c r="N118" s="24">
        <f t="shared" si="12"/>
        <v>4.7961655153306304E-2</v>
      </c>
      <c r="O118" s="24">
        <f t="shared" si="13"/>
        <v>4.3854627087862474E-2</v>
      </c>
      <c r="P118" s="24">
        <f t="shared" si="16"/>
        <v>1.0457776834260026</v>
      </c>
      <c r="Q118" s="27">
        <f t="shared" si="17"/>
        <v>0.38878739763802428</v>
      </c>
    </row>
    <row r="119" spans="4:17" x14ac:dyDescent="0.25">
      <c r="D119" s="23">
        <f t="shared" si="21"/>
        <v>48000</v>
      </c>
      <c r="E119" s="24">
        <f t="shared" si="21"/>
        <v>2.9667784696003254</v>
      </c>
      <c r="F119" s="24">
        <f t="shared" si="21"/>
        <v>-3.9127198859770047</v>
      </c>
      <c r="G119" s="24">
        <f t="shared" si="21"/>
        <v>0.99372612448531572</v>
      </c>
      <c r="H119" s="24">
        <f t="shared" si="21"/>
        <v>2.9359807870624754</v>
      </c>
      <c r="I119" s="24">
        <f t="shared" si="21"/>
        <v>-3.9127198859770047</v>
      </c>
      <c r="J119" s="24">
        <f t="shared" si="21"/>
        <v>1.0245238070231659</v>
      </c>
      <c r="K119" s="68">
        <f t="shared" si="18"/>
        <v>166</v>
      </c>
      <c r="L119" s="26">
        <f t="shared" si="15"/>
        <v>2089.2961308540398</v>
      </c>
      <c r="M119" s="24">
        <f t="shared" si="11"/>
        <v>0.27348822399435962</v>
      </c>
      <c r="N119" s="24">
        <f t="shared" si="12"/>
        <v>4.8218792898231499E-2</v>
      </c>
      <c r="O119" s="24">
        <f t="shared" si="13"/>
        <v>4.3725441654850816E-2</v>
      </c>
      <c r="P119" s="24">
        <f t="shared" si="16"/>
        <v>1.050125161836083</v>
      </c>
      <c r="Q119" s="27">
        <f t="shared" si="17"/>
        <v>0.4248212929279569</v>
      </c>
    </row>
    <row r="120" spans="4:17" x14ac:dyDescent="0.25">
      <c r="D120" s="23">
        <f t="shared" si="21"/>
        <v>48000</v>
      </c>
      <c r="E120" s="24">
        <f t="shared" si="21"/>
        <v>2.9667784696003254</v>
      </c>
      <c r="F120" s="24">
        <f t="shared" si="21"/>
        <v>-3.9127198859770047</v>
      </c>
      <c r="G120" s="24">
        <f t="shared" si="21"/>
        <v>0.99372612448531572</v>
      </c>
      <c r="H120" s="24">
        <f t="shared" si="21"/>
        <v>2.9359807870624754</v>
      </c>
      <c r="I120" s="24">
        <f t="shared" si="21"/>
        <v>-3.9127198859770047</v>
      </c>
      <c r="J120" s="24">
        <f t="shared" si="21"/>
        <v>1.0245238070231659</v>
      </c>
      <c r="K120" s="68">
        <f t="shared" si="18"/>
        <v>167</v>
      </c>
      <c r="L120" s="26">
        <f t="shared" si="15"/>
        <v>2187.7616239495528</v>
      </c>
      <c r="M120" s="24">
        <f t="shared" si="11"/>
        <v>0.28637732690023293</v>
      </c>
      <c r="N120" s="24">
        <f t="shared" si="12"/>
        <v>4.8548630132752457E-2</v>
      </c>
      <c r="O120" s="24">
        <f t="shared" si="13"/>
        <v>4.3633667500698747E-2</v>
      </c>
      <c r="P120" s="24">
        <f t="shared" si="16"/>
        <v>1.0548182402844</v>
      </c>
      <c r="Q120" s="27">
        <f t="shared" si="17"/>
        <v>0.46355262315548174</v>
      </c>
    </row>
    <row r="121" spans="4:17" x14ac:dyDescent="0.25">
      <c r="D121" s="23">
        <f t="shared" si="21"/>
        <v>48000</v>
      </c>
      <c r="E121" s="24">
        <f t="shared" si="21"/>
        <v>2.9667784696003254</v>
      </c>
      <c r="F121" s="24">
        <f t="shared" si="21"/>
        <v>-3.9127198859770047</v>
      </c>
      <c r="G121" s="24">
        <f t="shared" si="21"/>
        <v>0.99372612448531572</v>
      </c>
      <c r="H121" s="24">
        <f t="shared" si="21"/>
        <v>2.9359807870624754</v>
      </c>
      <c r="I121" s="24">
        <f t="shared" si="21"/>
        <v>-3.9127198859770047</v>
      </c>
      <c r="J121" s="24">
        <f t="shared" si="21"/>
        <v>1.0245238070231659</v>
      </c>
      <c r="K121" s="68">
        <f t="shared" si="18"/>
        <v>168</v>
      </c>
      <c r="L121" s="26">
        <f t="shared" si="15"/>
        <v>2290.8676527677749</v>
      </c>
      <c r="M121" s="24">
        <f t="shared" si="11"/>
        <v>0.29987387451173897</v>
      </c>
      <c r="N121" s="24">
        <f t="shared" si="12"/>
        <v>4.8967657094527106E-2</v>
      </c>
      <c r="O121" s="24">
        <f t="shared" si="13"/>
        <v>4.3592784566777398E-2</v>
      </c>
      <c r="P121" s="24">
        <f t="shared" si="16"/>
        <v>1.0598572061857277</v>
      </c>
      <c r="Q121" s="27">
        <f t="shared" si="17"/>
        <v>0.50494714033332655</v>
      </c>
    </row>
    <row r="122" spans="4:17" x14ac:dyDescent="0.25">
      <c r="D122" s="23">
        <f t="shared" si="21"/>
        <v>48000</v>
      </c>
      <c r="E122" s="24">
        <f t="shared" si="21"/>
        <v>2.9667784696003254</v>
      </c>
      <c r="F122" s="24">
        <f t="shared" si="21"/>
        <v>-3.9127198859770047</v>
      </c>
      <c r="G122" s="24">
        <f t="shared" si="21"/>
        <v>0.99372612448531572</v>
      </c>
      <c r="H122" s="24">
        <f t="shared" si="21"/>
        <v>2.9359807870624754</v>
      </c>
      <c r="I122" s="24">
        <f t="shared" si="21"/>
        <v>-3.9127198859770047</v>
      </c>
      <c r="J122" s="24">
        <f t="shared" si="21"/>
        <v>1.0245238070231659</v>
      </c>
      <c r="K122" s="68">
        <f t="shared" si="18"/>
        <v>169</v>
      </c>
      <c r="L122" s="26">
        <f t="shared" si="15"/>
        <v>2398.8329190194918</v>
      </c>
      <c r="M122" s="24">
        <f t="shared" si="11"/>
        <v>0.31400649481587478</v>
      </c>
      <c r="N122" s="24">
        <f t="shared" si="12"/>
        <v>4.9495805370658008E-2</v>
      </c>
      <c r="O122" s="24">
        <f t="shared" si="13"/>
        <v>4.3619501264363425E-2</v>
      </c>
      <c r="P122" s="24">
        <f t="shared" si="16"/>
        <v>1.0652311304028601</v>
      </c>
      <c r="Q122" s="27">
        <f t="shared" si="17"/>
        <v>0.5488769962060468</v>
      </c>
    </row>
    <row r="123" spans="4:17" x14ac:dyDescent="0.25">
      <c r="D123" s="23">
        <f t="shared" si="21"/>
        <v>48000</v>
      </c>
      <c r="E123" s="24">
        <f t="shared" si="21"/>
        <v>2.9667784696003254</v>
      </c>
      <c r="F123" s="24">
        <f t="shared" si="21"/>
        <v>-3.9127198859770047</v>
      </c>
      <c r="G123" s="24">
        <f t="shared" si="21"/>
        <v>0.99372612448531572</v>
      </c>
      <c r="H123" s="24">
        <f t="shared" si="21"/>
        <v>2.9359807870624754</v>
      </c>
      <c r="I123" s="24">
        <f t="shared" si="21"/>
        <v>-3.9127198859770047</v>
      </c>
      <c r="J123" s="24">
        <f t="shared" si="21"/>
        <v>1.0245238070231659</v>
      </c>
      <c r="K123" s="68">
        <f t="shared" si="18"/>
        <v>170</v>
      </c>
      <c r="L123" s="26">
        <f t="shared" si="15"/>
        <v>2511.8864315095811</v>
      </c>
      <c r="M123" s="24">
        <f t="shared" si="11"/>
        <v>0.32880516499509921</v>
      </c>
      <c r="N123" s="24">
        <f t="shared" si="12"/>
        <v>5.0157133356912631E-2</v>
      </c>
      <c r="O123" s="24">
        <f t="shared" si="13"/>
        <v>4.3734434391614285E-2</v>
      </c>
      <c r="P123" s="24">
        <f t="shared" si="16"/>
        <v>1.0709140008763514</v>
      </c>
      <c r="Q123" s="27">
        <f t="shared" si="17"/>
        <v>0.59509192934576638</v>
      </c>
    </row>
    <row r="124" spans="4:17" x14ac:dyDescent="0.25">
      <c r="D124" s="23">
        <f t="shared" si="21"/>
        <v>48000</v>
      </c>
      <c r="E124" s="24">
        <f t="shared" si="21"/>
        <v>2.9667784696003254</v>
      </c>
      <c r="F124" s="24">
        <f t="shared" si="21"/>
        <v>-3.9127198859770047</v>
      </c>
      <c r="G124" s="24">
        <f t="shared" si="21"/>
        <v>0.99372612448531572</v>
      </c>
      <c r="H124" s="24">
        <f t="shared" si="21"/>
        <v>2.9359807870624754</v>
      </c>
      <c r="I124" s="24">
        <f t="shared" si="21"/>
        <v>-3.9127198859770047</v>
      </c>
      <c r="J124" s="24">
        <f t="shared" si="21"/>
        <v>1.0245238070231659</v>
      </c>
      <c r="K124" s="68">
        <f t="shared" si="18"/>
        <v>171</v>
      </c>
      <c r="L124" s="26">
        <f t="shared" si="15"/>
        <v>2630.2679918953822</v>
      </c>
      <c r="M124" s="24">
        <f t="shared" si="11"/>
        <v>0.34430127501295454</v>
      </c>
      <c r="N124" s="24">
        <f t="shared" si="12"/>
        <v>5.0980642834102752E-2</v>
      </c>
      <c r="O124" s="24">
        <f t="shared" si="13"/>
        <v>4.3962922450694775E-2</v>
      </c>
      <c r="P124" s="24">
        <f t="shared" si="16"/>
        <v>1.0768603248285229</v>
      </c>
      <c r="Q124" s="27">
        <f t="shared" si="17"/>
        <v>0.64318752761139852</v>
      </c>
    </row>
    <row r="125" spans="4:17" x14ac:dyDescent="0.25">
      <c r="D125" s="23">
        <f t="shared" si="21"/>
        <v>48000</v>
      </c>
      <c r="E125" s="24">
        <f t="shared" si="21"/>
        <v>2.9667784696003254</v>
      </c>
      <c r="F125" s="24">
        <f t="shared" si="21"/>
        <v>-3.9127198859770047</v>
      </c>
      <c r="G125" s="24">
        <f t="shared" si="21"/>
        <v>0.99372612448531572</v>
      </c>
      <c r="H125" s="24">
        <f t="shared" si="21"/>
        <v>2.9359807870624754</v>
      </c>
      <c r="I125" s="24">
        <f t="shared" si="21"/>
        <v>-3.9127198859770047</v>
      </c>
      <c r="J125" s="24">
        <f t="shared" si="21"/>
        <v>1.0245238070231659</v>
      </c>
      <c r="K125" s="68">
        <f t="shared" si="18"/>
        <v>172</v>
      </c>
      <c r="L125" s="26">
        <f t="shared" si="15"/>
        <v>2754.228703338169</v>
      </c>
      <c r="M125" s="24">
        <f t="shared" si="11"/>
        <v>0.36052769419638891</v>
      </c>
      <c r="N125" s="24">
        <f t="shared" si="12"/>
        <v>5.2001250440670055E-2</v>
      </c>
      <c r="O125" s="24">
        <f t="shared" si="13"/>
        <v>4.4335996867428062E-2</v>
      </c>
      <c r="P125" s="24">
        <f t="shared" si="16"/>
        <v>1.0830004936993123</v>
      </c>
      <c r="Q125" s="27">
        <f t="shared" si="17"/>
        <v>0.69257309207867257</v>
      </c>
    </row>
    <row r="126" spans="4:17" x14ac:dyDescent="0.25">
      <c r="D126" s="23">
        <f t="shared" si="21"/>
        <v>48000</v>
      </c>
      <c r="E126" s="24">
        <f t="shared" si="21"/>
        <v>2.9667784696003254</v>
      </c>
      <c r="F126" s="24">
        <f t="shared" si="21"/>
        <v>-3.9127198859770047</v>
      </c>
      <c r="G126" s="24">
        <f t="shared" si="21"/>
        <v>0.99372612448531572</v>
      </c>
      <c r="H126" s="24">
        <f t="shared" si="21"/>
        <v>2.9359807870624754</v>
      </c>
      <c r="I126" s="24">
        <f t="shared" si="21"/>
        <v>-3.9127198859770047</v>
      </c>
      <c r="J126" s="24">
        <f t="shared" si="21"/>
        <v>1.0245238070231659</v>
      </c>
      <c r="K126" s="68">
        <f t="shared" si="18"/>
        <v>173</v>
      </c>
      <c r="L126" s="26">
        <f t="shared" si="15"/>
        <v>2884.0315031266077</v>
      </c>
      <c r="M126" s="24">
        <f t="shared" si="11"/>
        <v>0.37751884095600335</v>
      </c>
      <c r="N126" s="24">
        <f t="shared" si="12"/>
        <v>5.3260941748464963E-2</v>
      </c>
      <c r="O126" s="24">
        <f t="shared" si="13"/>
        <v>4.4891539694816629E-2</v>
      </c>
      <c r="P126" s="24">
        <f t="shared" si="16"/>
        <v>1.0892364600566649</v>
      </c>
      <c r="Q126" s="27">
        <f t="shared" si="17"/>
        <v>0.74244340136448261</v>
      </c>
    </row>
    <row r="127" spans="4:17" x14ac:dyDescent="0.25">
      <c r="D127" s="23">
        <f t="shared" si="21"/>
        <v>48000</v>
      </c>
      <c r="E127" s="24">
        <f t="shared" si="21"/>
        <v>2.9667784696003254</v>
      </c>
      <c r="F127" s="24">
        <f t="shared" si="21"/>
        <v>-3.9127198859770047</v>
      </c>
      <c r="G127" s="24">
        <f t="shared" si="21"/>
        <v>0.99372612448531572</v>
      </c>
      <c r="H127" s="24">
        <f t="shared" si="21"/>
        <v>2.9359807870624754</v>
      </c>
      <c r="I127" s="24">
        <f t="shared" si="21"/>
        <v>-3.9127198859770047</v>
      </c>
      <c r="J127" s="24">
        <f t="shared" si="21"/>
        <v>1.0245238070231659</v>
      </c>
      <c r="K127" s="68">
        <f t="shared" si="18"/>
        <v>174</v>
      </c>
      <c r="L127" s="26">
        <f t="shared" si="15"/>
        <v>3019.9517204020176</v>
      </c>
      <c r="M127" s="24">
        <f t="shared" si="11"/>
        <v>0.39531075579211816</v>
      </c>
      <c r="N127" s="24">
        <f t="shared" si="12"/>
        <v>5.4810140100135851E-2</v>
      </c>
      <c r="O127" s="24">
        <f t="shared" si="13"/>
        <v>4.5675661009031532E-2</v>
      </c>
      <c r="P127" s="24">
        <f t="shared" si="16"/>
        <v>1.0954385884758906</v>
      </c>
      <c r="Q127" s="27">
        <f t="shared" si="17"/>
        <v>0.79176071080301003</v>
      </c>
    </row>
    <row r="128" spans="4:17" x14ac:dyDescent="0.25">
      <c r="D128" s="23">
        <f t="shared" si="21"/>
        <v>48000</v>
      </c>
      <c r="E128" s="24">
        <f t="shared" si="21"/>
        <v>2.9667784696003254</v>
      </c>
      <c r="F128" s="24">
        <f t="shared" si="21"/>
        <v>-3.9127198859770047</v>
      </c>
      <c r="G128" s="24">
        <f t="shared" si="21"/>
        <v>0.99372612448531572</v>
      </c>
      <c r="H128" s="24">
        <f t="shared" si="21"/>
        <v>2.9359807870624754</v>
      </c>
      <c r="I128" s="24">
        <f t="shared" si="21"/>
        <v>-3.9127198859770047</v>
      </c>
      <c r="J128" s="24">
        <f t="shared" si="21"/>
        <v>1.0245238070231659</v>
      </c>
      <c r="K128" s="68">
        <f t="shared" si="18"/>
        <v>175</v>
      </c>
      <c r="L128" s="26">
        <f t="shared" si="15"/>
        <v>3162.2776601683804</v>
      </c>
      <c r="M128" s="24">
        <f t="shared" si="11"/>
        <v>0.41394117774150435</v>
      </c>
      <c r="N128" s="24">
        <f t="shared" si="12"/>
        <v>5.6709327366673445E-2</v>
      </c>
      <c r="O128" s="24">
        <f t="shared" si="13"/>
        <v>4.6744334409867361E-2</v>
      </c>
      <c r="P128" s="24">
        <f t="shared" si="16"/>
        <v>1.1014448532455143</v>
      </c>
      <c r="Q128" s="27">
        <f t="shared" si="17"/>
        <v>0.83925515854705157</v>
      </c>
    </row>
    <row r="129" spans="4:17" x14ac:dyDescent="0.25">
      <c r="D129" s="23">
        <f t="shared" si="21"/>
        <v>48000</v>
      </c>
      <c r="E129" s="24">
        <f t="shared" si="21"/>
        <v>2.9667784696003254</v>
      </c>
      <c r="F129" s="24">
        <f t="shared" si="21"/>
        <v>-3.9127198859770047</v>
      </c>
      <c r="G129" s="24">
        <f t="shared" si="21"/>
        <v>0.99372612448531572</v>
      </c>
      <c r="H129" s="24">
        <f t="shared" si="21"/>
        <v>2.9359807870624754</v>
      </c>
      <c r="I129" s="24">
        <f t="shared" si="21"/>
        <v>-3.9127198859770047</v>
      </c>
      <c r="J129" s="24">
        <f t="shared" si="21"/>
        <v>1.0245238070231659</v>
      </c>
      <c r="K129" s="68">
        <f t="shared" si="18"/>
        <v>176</v>
      </c>
      <c r="L129" s="26">
        <f t="shared" si="15"/>
        <v>3311.3112148259115</v>
      </c>
      <c r="M129" s="24">
        <f t="shared" si="11"/>
        <v>0.43344962442694068</v>
      </c>
      <c r="N129" s="24">
        <f t="shared" si="12"/>
        <v>5.903095933950564E-2</v>
      </c>
      <c r="O129" s="24">
        <f t="shared" si="13"/>
        <v>4.8165334826632433E-2</v>
      </c>
      <c r="P129" s="24">
        <f t="shared" si="16"/>
        <v>1.1070637459681447</v>
      </c>
      <c r="Q129" s="27">
        <f t="shared" si="17"/>
        <v>0.88345257521024045</v>
      </c>
    </row>
    <row r="130" spans="4:17" x14ac:dyDescent="0.25">
      <c r="D130" s="23">
        <f t="shared" si="21"/>
        <v>48000</v>
      </c>
      <c r="E130" s="24">
        <f t="shared" si="21"/>
        <v>2.9667784696003254</v>
      </c>
      <c r="F130" s="24">
        <f t="shared" si="21"/>
        <v>-3.9127198859770047</v>
      </c>
      <c r="G130" s="24">
        <f t="shared" si="21"/>
        <v>0.99372612448531572</v>
      </c>
      <c r="H130" s="24">
        <f t="shared" si="21"/>
        <v>2.9359807870624754</v>
      </c>
      <c r="I130" s="24">
        <f t="shared" si="21"/>
        <v>-3.9127198859770047</v>
      </c>
      <c r="J130" s="24">
        <f t="shared" si="21"/>
        <v>1.0245238070231659</v>
      </c>
      <c r="K130" s="68">
        <f t="shared" si="18"/>
        <v>177</v>
      </c>
      <c r="L130" s="26">
        <f t="shared" si="15"/>
        <v>3467.3685045253224</v>
      </c>
      <c r="M130" s="24">
        <f t="shared" si="11"/>
        <v>0.45387747587939081</v>
      </c>
      <c r="N130" s="24">
        <f t="shared" si="12"/>
        <v>6.1861724562185638E-2</v>
      </c>
      <c r="O130" s="24">
        <f t="shared" si="13"/>
        <v>5.0020529186032836E-2</v>
      </c>
      <c r="P130" s="24">
        <f t="shared" si="16"/>
        <v>1.1120821513670269</v>
      </c>
      <c r="Q130" s="27">
        <f t="shared" si="17"/>
        <v>0.92273740980486751</v>
      </c>
    </row>
    <row r="131" spans="4:17" x14ac:dyDescent="0.25">
      <c r="D131" s="23">
        <f t="shared" si="21"/>
        <v>48000</v>
      </c>
      <c r="E131" s="24">
        <f t="shared" si="21"/>
        <v>2.9667784696003254</v>
      </c>
      <c r="F131" s="24">
        <f t="shared" si="21"/>
        <v>-3.9127198859770047</v>
      </c>
      <c r="G131" s="24">
        <f t="shared" si="21"/>
        <v>0.99372612448531572</v>
      </c>
      <c r="H131" s="24">
        <f t="shared" si="21"/>
        <v>2.9359807870624754</v>
      </c>
      <c r="I131" s="24">
        <f t="shared" si="21"/>
        <v>-3.9127198859770047</v>
      </c>
      <c r="J131" s="24">
        <f t="shared" si="21"/>
        <v>1.0245238070231659</v>
      </c>
      <c r="K131" s="68">
        <f t="shared" si="18"/>
        <v>178</v>
      </c>
      <c r="L131" s="26">
        <f t="shared" si="15"/>
        <v>3630.7805477010188</v>
      </c>
      <c r="M131" s="24">
        <f t="shared" ref="M131:M170" si="22" xml:space="preserve"> 2*PI()*L131/D131</f>
        <v>0.4752680623105936</v>
      </c>
      <c r="N131" s="24">
        <f t="shared" ref="N131:N170" si="23">E131+F131*COS(M131)+G131*COS(2*M131)</f>
        <v>6.5305201969614091E-2</v>
      </c>
      <c r="O131" s="24">
        <f t="shared" ref="O131:O170" si="24">H131+I131*COS(M131) + J131*COS(2*M131)</f>
        <v>5.2408577359356778E-2</v>
      </c>
      <c r="P131" s="24">
        <f t="shared" si="16"/>
        <v>1.1162788673378508</v>
      </c>
      <c r="Q131" s="27">
        <f t="shared" si="17"/>
        <v>0.95545406079306305</v>
      </c>
    </row>
    <row r="132" spans="4:17" x14ac:dyDescent="0.25">
      <c r="D132" s="23">
        <f t="shared" ref="D132:J147" si="25">D131</f>
        <v>48000</v>
      </c>
      <c r="E132" s="24">
        <f t="shared" si="25"/>
        <v>2.9667784696003254</v>
      </c>
      <c r="F132" s="24">
        <f t="shared" si="25"/>
        <v>-3.9127198859770047</v>
      </c>
      <c r="G132" s="24">
        <f t="shared" si="25"/>
        <v>0.99372612448531572</v>
      </c>
      <c r="H132" s="24">
        <f t="shared" si="25"/>
        <v>2.9359807870624754</v>
      </c>
      <c r="I132" s="24">
        <f t="shared" si="25"/>
        <v>-3.9127198859770047</v>
      </c>
      <c r="J132" s="24">
        <f t="shared" si="25"/>
        <v>1.0245238070231659</v>
      </c>
      <c r="K132" s="68">
        <f t="shared" si="18"/>
        <v>179</v>
      </c>
      <c r="L132" s="26">
        <f t="shared" ref="L132:L170" si="26">10 ^ (K132/50)</f>
        <v>3801.8939632056172</v>
      </c>
      <c r="M132" s="24">
        <f t="shared" si="22"/>
        <v>0.49766675602225624</v>
      </c>
      <c r="N132" s="24">
        <f t="shared" si="23"/>
        <v>6.9484979615805131E-2</v>
      </c>
      <c r="O132" s="24">
        <f t="shared" si="24"/>
        <v>5.544810804991962E-2</v>
      </c>
      <c r="P132" s="24">
        <f t="shared" ref="P132:P170" si="27">SQRT(N132/O132)</f>
        <v>1.1194432994209436</v>
      </c>
      <c r="Q132" s="27">
        <f t="shared" ref="Q132:Q170" si="28">20*LOG(P132,10)</f>
        <v>0.98004202311161648</v>
      </c>
    </row>
    <row r="133" spans="4:17" x14ac:dyDescent="0.25">
      <c r="D133" s="23">
        <f t="shared" si="25"/>
        <v>48000</v>
      </c>
      <c r="E133" s="24">
        <f t="shared" si="25"/>
        <v>2.9667784696003254</v>
      </c>
      <c r="F133" s="24">
        <f t="shared" si="25"/>
        <v>-3.9127198859770047</v>
      </c>
      <c r="G133" s="24">
        <f t="shared" si="25"/>
        <v>0.99372612448531572</v>
      </c>
      <c r="H133" s="24">
        <f t="shared" si="25"/>
        <v>2.9359807870624754</v>
      </c>
      <c r="I133" s="24">
        <f t="shared" si="25"/>
        <v>-3.9127198859770047</v>
      </c>
      <c r="J133" s="24">
        <f t="shared" si="25"/>
        <v>1.0245238070231659</v>
      </c>
      <c r="K133" s="68">
        <f t="shared" ref="K133:K170" si="29">K132+1</f>
        <v>180</v>
      </c>
      <c r="L133" s="26">
        <f t="shared" si="26"/>
        <v>3981.0717055349769</v>
      </c>
      <c r="M133" s="24">
        <f t="shared" si="22"/>
        <v>0.52112106764678634</v>
      </c>
      <c r="N133" s="24">
        <f t="shared" si="23"/>
        <v>7.454830382880373E-2</v>
      </c>
      <c r="O133" s="24">
        <f t="shared" si="24"/>
        <v>5.9281441700408166E-2</v>
      </c>
      <c r="P133" s="24">
        <f t="shared" si="27"/>
        <v>1.1213972966072143</v>
      </c>
      <c r="Q133" s="27">
        <f t="shared" si="28"/>
        <v>0.99519009588827911</v>
      </c>
    </row>
    <row r="134" spans="4:17" x14ac:dyDescent="0.25">
      <c r="D134" s="23">
        <f t="shared" si="25"/>
        <v>48000</v>
      </c>
      <c r="E134" s="24">
        <f t="shared" si="25"/>
        <v>2.9667784696003254</v>
      </c>
      <c r="F134" s="24">
        <f t="shared" si="25"/>
        <v>-3.9127198859770047</v>
      </c>
      <c r="G134" s="24">
        <f t="shared" si="25"/>
        <v>0.99372612448531572</v>
      </c>
      <c r="H134" s="24">
        <f t="shared" si="25"/>
        <v>2.9359807870624754</v>
      </c>
      <c r="I134" s="24">
        <f t="shared" si="25"/>
        <v>-3.9127198859770047</v>
      </c>
      <c r="J134" s="24">
        <f t="shared" si="25"/>
        <v>1.0245238070231659</v>
      </c>
      <c r="K134" s="68">
        <f t="shared" si="29"/>
        <v>181</v>
      </c>
      <c r="L134" s="26">
        <f t="shared" si="26"/>
        <v>4168.6938347033583</v>
      </c>
      <c r="M134" s="24">
        <f t="shared" si="22"/>
        <v>0.54568074692371393</v>
      </c>
      <c r="N134" s="24">
        <f t="shared" si="23"/>
        <v>8.0670335013175276E-2</v>
      </c>
      <c r="O134" s="24">
        <f t="shared" si="24"/>
        <v>6.4078939768071941E-2</v>
      </c>
      <c r="P134" s="24">
        <f t="shared" si="27"/>
        <v>1.1220165723105646</v>
      </c>
      <c r="Q134" s="27">
        <f t="shared" si="28"/>
        <v>0.9999854309140489</v>
      </c>
    </row>
    <row r="135" spans="4:17" x14ac:dyDescent="0.25">
      <c r="D135" s="23">
        <f t="shared" si="25"/>
        <v>48000</v>
      </c>
      <c r="E135" s="24">
        <f t="shared" si="25"/>
        <v>2.9667784696003254</v>
      </c>
      <c r="F135" s="24">
        <f t="shared" si="25"/>
        <v>-3.9127198859770047</v>
      </c>
      <c r="G135" s="24">
        <f t="shared" si="25"/>
        <v>0.99372612448531572</v>
      </c>
      <c r="H135" s="24">
        <f t="shared" si="25"/>
        <v>2.9359807870624754</v>
      </c>
      <c r="I135" s="24">
        <f t="shared" si="25"/>
        <v>-3.9127198859770047</v>
      </c>
      <c r="J135" s="24">
        <f t="shared" si="25"/>
        <v>1.0245238070231659</v>
      </c>
      <c r="K135" s="68">
        <f t="shared" si="29"/>
        <v>182</v>
      </c>
      <c r="L135" s="26">
        <f t="shared" si="26"/>
        <v>4365.1583224016631</v>
      </c>
      <c r="M135" s="24">
        <f t="shared" si="22"/>
        <v>0.5713978882255587</v>
      </c>
      <c r="N135" s="24">
        <f t="shared" si="23"/>
        <v>8.8059092551359908E-2</v>
      </c>
      <c r="O135" s="24">
        <f t="shared" si="24"/>
        <v>7.0044066349299383E-2</v>
      </c>
      <c r="P135" s="24">
        <f t="shared" si="27"/>
        <v>1.1212473445139992</v>
      </c>
      <c r="Q135" s="27">
        <f t="shared" si="28"/>
        <v>0.994028549996681</v>
      </c>
    </row>
    <row r="136" spans="4:17" x14ac:dyDescent="0.25">
      <c r="D136" s="23">
        <f t="shared" si="25"/>
        <v>48000</v>
      </c>
      <c r="E136" s="24">
        <f t="shared" si="25"/>
        <v>2.9667784696003254</v>
      </c>
      <c r="F136" s="24">
        <f t="shared" si="25"/>
        <v>-3.9127198859770047</v>
      </c>
      <c r="G136" s="24">
        <f t="shared" si="25"/>
        <v>0.99372612448531572</v>
      </c>
      <c r="H136" s="24">
        <f t="shared" si="25"/>
        <v>2.9359807870624754</v>
      </c>
      <c r="I136" s="24">
        <f t="shared" si="25"/>
        <v>-3.9127198859770047</v>
      </c>
      <c r="J136" s="24">
        <f t="shared" si="25"/>
        <v>1.0245238070231659</v>
      </c>
      <c r="K136" s="68">
        <f t="shared" si="29"/>
        <v>183</v>
      </c>
      <c r="L136" s="26">
        <f t="shared" si="26"/>
        <v>4570.8818961487532</v>
      </c>
      <c r="M136" s="24">
        <f t="shared" si="22"/>
        <v>0.59832704105697943</v>
      </c>
      <c r="N136" s="24">
        <f t="shared" si="23"/>
        <v>9.6961176153683659E-2</v>
      </c>
      <c r="O136" s="24">
        <f t="shared" si="24"/>
        <v>7.741925343777567E-2</v>
      </c>
      <c r="P136" s="24">
        <f t="shared" si="27"/>
        <v>1.1191143070987593</v>
      </c>
      <c r="Q136" s="27">
        <f t="shared" si="28"/>
        <v>0.97748895857174067</v>
      </c>
    </row>
    <row r="137" spans="4:17" x14ac:dyDescent="0.25">
      <c r="D137" s="23">
        <f t="shared" si="25"/>
        <v>48000</v>
      </c>
      <c r="E137" s="24">
        <f t="shared" si="25"/>
        <v>2.9667784696003254</v>
      </c>
      <c r="F137" s="24">
        <f t="shared" si="25"/>
        <v>-3.9127198859770047</v>
      </c>
      <c r="G137" s="24">
        <f t="shared" si="25"/>
        <v>0.99372612448531572</v>
      </c>
      <c r="H137" s="24">
        <f t="shared" si="25"/>
        <v>2.9359807870624754</v>
      </c>
      <c r="I137" s="24">
        <f t="shared" si="25"/>
        <v>-3.9127198859770047</v>
      </c>
      <c r="J137" s="24">
        <f t="shared" si="25"/>
        <v>1.0245238070231659</v>
      </c>
      <c r="K137" s="68">
        <f t="shared" si="29"/>
        <v>184</v>
      </c>
      <c r="L137" s="26">
        <f t="shared" si="26"/>
        <v>4786.3009232263848</v>
      </c>
      <c r="M137" s="24">
        <f t="shared" si="22"/>
        <v>0.62652532576158559</v>
      </c>
      <c r="N137" s="24">
        <f t="shared" si="23"/>
        <v>0.10766835362116495</v>
      </c>
      <c r="O137" s="24">
        <f t="shared" si="24"/>
        <v>8.6492664098036853E-2</v>
      </c>
      <c r="P137" s="24">
        <f t="shared" si="27"/>
        <v>1.115717895569643</v>
      </c>
      <c r="Q137" s="27">
        <f t="shared" si="28"/>
        <v>0.95108798011383167</v>
      </c>
    </row>
    <row r="138" spans="4:17" x14ac:dyDescent="0.25">
      <c r="D138" s="23">
        <f t="shared" si="25"/>
        <v>48000</v>
      </c>
      <c r="E138" s="24">
        <f t="shared" si="25"/>
        <v>2.9667784696003254</v>
      </c>
      <c r="F138" s="24">
        <f t="shared" si="25"/>
        <v>-3.9127198859770047</v>
      </c>
      <c r="G138" s="24">
        <f t="shared" si="25"/>
        <v>0.99372612448531572</v>
      </c>
      <c r="H138" s="24">
        <f t="shared" si="25"/>
        <v>2.9359807870624754</v>
      </c>
      <c r="I138" s="24">
        <f t="shared" si="25"/>
        <v>-3.9127198859770047</v>
      </c>
      <c r="J138" s="24">
        <f t="shared" si="25"/>
        <v>1.0245238070231659</v>
      </c>
      <c r="K138" s="68">
        <f t="shared" si="29"/>
        <v>185</v>
      </c>
      <c r="L138" s="26">
        <f t="shared" si="26"/>
        <v>5011.8723362727324</v>
      </c>
      <c r="M138" s="24">
        <f t="shared" si="22"/>
        <v>0.65605255468184709</v>
      </c>
      <c r="N138" s="24">
        <f t="shared" si="23"/>
        <v>0.12052510401323835</v>
      </c>
      <c r="O138" s="24">
        <f t="shared" si="24"/>
        <v>9.7605947194248033E-2</v>
      </c>
      <c r="P138" s="24">
        <f t="shared" si="27"/>
        <v>1.1112214532825078</v>
      </c>
      <c r="Q138" s="27">
        <f t="shared" si="28"/>
        <v>0.9160123463167712</v>
      </c>
    </row>
    <row r="139" spans="4:17" x14ac:dyDescent="0.25">
      <c r="D139" s="23">
        <f t="shared" si="25"/>
        <v>48000</v>
      </c>
      <c r="E139" s="24">
        <f t="shared" si="25"/>
        <v>2.9667784696003254</v>
      </c>
      <c r="F139" s="24">
        <f t="shared" si="25"/>
        <v>-3.9127198859770047</v>
      </c>
      <c r="G139" s="24">
        <f t="shared" si="25"/>
        <v>0.99372612448531572</v>
      </c>
      <c r="H139" s="24">
        <f t="shared" si="25"/>
        <v>2.9359807870624754</v>
      </c>
      <c r="I139" s="24">
        <f t="shared" si="25"/>
        <v>-3.9127198859770047</v>
      </c>
      <c r="J139" s="24">
        <f t="shared" si="25"/>
        <v>1.0245238070231659</v>
      </c>
      <c r="K139" s="68">
        <f t="shared" si="29"/>
        <v>186</v>
      </c>
      <c r="L139" s="26">
        <f t="shared" si="26"/>
        <v>5248.0746024977352</v>
      </c>
      <c r="M139" s="24">
        <f t="shared" si="22"/>
        <v>0.68697135902908579</v>
      </c>
      <c r="N139" s="24">
        <f t="shared" si="23"/>
        <v>0.13593719890492631</v>
      </c>
      <c r="O139" s="24">
        <f t="shared" si="24"/>
        <v>0.11116307123788619</v>
      </c>
      <c r="P139" s="24">
        <f t="shared" si="27"/>
        <v>1.1058313294209485</v>
      </c>
      <c r="Q139" s="27">
        <f t="shared" si="28"/>
        <v>0.87377779637155095</v>
      </c>
    </row>
    <row r="140" spans="4:17" x14ac:dyDescent="0.25">
      <c r="D140" s="23">
        <f t="shared" si="25"/>
        <v>48000</v>
      </c>
      <c r="E140" s="24">
        <f t="shared" si="25"/>
        <v>2.9667784696003254</v>
      </c>
      <c r="F140" s="24">
        <f t="shared" si="25"/>
        <v>-3.9127198859770047</v>
      </c>
      <c r="G140" s="24">
        <f t="shared" si="25"/>
        <v>0.99372612448531572</v>
      </c>
      <c r="H140" s="24">
        <f t="shared" si="25"/>
        <v>2.9359807870624754</v>
      </c>
      <c r="I140" s="24">
        <f t="shared" si="25"/>
        <v>-3.9127198859770047</v>
      </c>
      <c r="J140" s="24">
        <f t="shared" si="25"/>
        <v>1.0245238070231659</v>
      </c>
      <c r="K140" s="68">
        <f t="shared" si="29"/>
        <v>187</v>
      </c>
      <c r="L140" s="26">
        <f t="shared" si="26"/>
        <v>5495.4087385762541</v>
      </c>
      <c r="M140" s="24">
        <f t="shared" si="22"/>
        <v>0.71934732173267968</v>
      </c>
      <c r="N140" s="24">
        <f t="shared" si="23"/>
        <v>0.15438139046264313</v>
      </c>
      <c r="O140" s="24">
        <f t="shared" si="24"/>
        <v>0.12764031103346138</v>
      </c>
      <c r="P140" s="24">
        <f t="shared" si="27"/>
        <v>1.0997742505972854</v>
      </c>
      <c r="Q140" s="27">
        <f t="shared" si="28"/>
        <v>0.82607094349796739</v>
      </c>
    </row>
    <row r="141" spans="4:17" x14ac:dyDescent="0.25">
      <c r="D141" s="23">
        <f t="shared" si="25"/>
        <v>48000</v>
      </c>
      <c r="E141" s="24">
        <f t="shared" si="25"/>
        <v>2.9667784696003254</v>
      </c>
      <c r="F141" s="24">
        <f t="shared" si="25"/>
        <v>-3.9127198859770047</v>
      </c>
      <c r="G141" s="24">
        <f t="shared" si="25"/>
        <v>0.99372612448531572</v>
      </c>
      <c r="H141" s="24">
        <f t="shared" si="25"/>
        <v>2.9359807870624754</v>
      </c>
      <c r="I141" s="24">
        <f t="shared" si="25"/>
        <v>-3.9127198859770047</v>
      </c>
      <c r="J141" s="24">
        <f t="shared" si="25"/>
        <v>1.0245238070231659</v>
      </c>
      <c r="K141" s="68">
        <f t="shared" si="29"/>
        <v>188</v>
      </c>
      <c r="L141" s="26">
        <f t="shared" si="26"/>
        <v>5754.399373371567</v>
      </c>
      <c r="M141" s="24">
        <f t="shared" si="22"/>
        <v>0.75324911655024263</v>
      </c>
      <c r="N141" s="24">
        <f t="shared" si="23"/>
        <v>0.17641625045566658</v>
      </c>
      <c r="O141" s="24">
        <f t="shared" si="24"/>
        <v>0.14759743601637904</v>
      </c>
      <c r="P141" s="24">
        <f t="shared" si="27"/>
        <v>1.0932761828965045</v>
      </c>
      <c r="Q141" s="27">
        <f t="shared" si="28"/>
        <v>0.77459774140000703</v>
      </c>
    </row>
    <row r="142" spans="4:17" x14ac:dyDescent="0.25">
      <c r="D142" s="23">
        <f t="shared" si="25"/>
        <v>48000</v>
      </c>
      <c r="E142" s="24">
        <f t="shared" si="25"/>
        <v>2.9667784696003254</v>
      </c>
      <c r="F142" s="24">
        <f t="shared" si="25"/>
        <v>-3.9127198859770047</v>
      </c>
      <c r="G142" s="24">
        <f t="shared" si="25"/>
        <v>0.99372612448531572</v>
      </c>
      <c r="H142" s="24">
        <f t="shared" si="25"/>
        <v>2.9359807870624754</v>
      </c>
      <c r="I142" s="24">
        <f t="shared" si="25"/>
        <v>-3.9127198859770047</v>
      </c>
      <c r="J142" s="24">
        <f t="shared" si="25"/>
        <v>1.0245238070231659</v>
      </c>
      <c r="K142" s="68">
        <f t="shared" si="29"/>
        <v>189</v>
      </c>
      <c r="L142" s="26">
        <f t="shared" si="26"/>
        <v>6025.595860743585</v>
      </c>
      <c r="M142" s="24">
        <f t="shared" si="22"/>
        <v>0.7887486537338797</v>
      </c>
      <c r="N142" s="24">
        <f t="shared" si="23"/>
        <v>0.20269416519475131</v>
      </c>
      <c r="O142" s="24">
        <f t="shared" si="24"/>
        <v>0.17169010952592131</v>
      </c>
      <c r="P142" s="24">
        <f t="shared" si="27"/>
        <v>1.0865456682793688</v>
      </c>
      <c r="Q142" s="27">
        <f t="shared" si="28"/>
        <v>0.72095969485961886</v>
      </c>
    </row>
    <row r="143" spans="4:17" x14ac:dyDescent="0.25">
      <c r="D143" s="23">
        <f t="shared" si="25"/>
        <v>48000</v>
      </c>
      <c r="E143" s="24">
        <f t="shared" si="25"/>
        <v>2.9667784696003254</v>
      </c>
      <c r="F143" s="24">
        <f t="shared" si="25"/>
        <v>-3.9127198859770047</v>
      </c>
      <c r="G143" s="24">
        <f t="shared" si="25"/>
        <v>0.99372612448531572</v>
      </c>
      <c r="H143" s="24">
        <f t="shared" si="25"/>
        <v>2.9359807870624754</v>
      </c>
      <c r="I143" s="24">
        <f t="shared" si="25"/>
        <v>-3.9127198859770047</v>
      </c>
      <c r="J143" s="24">
        <f t="shared" si="25"/>
        <v>1.0245238070231659</v>
      </c>
      <c r="K143" s="68">
        <f t="shared" si="29"/>
        <v>190</v>
      </c>
      <c r="L143" s="26">
        <f t="shared" si="26"/>
        <v>6309.5734448019384</v>
      </c>
      <c r="M143" s="24">
        <f t="shared" si="22"/>
        <v>0.825921232561459</v>
      </c>
      <c r="N143" s="24">
        <f t="shared" si="23"/>
        <v>0.23397443288523709</v>
      </c>
      <c r="O143" s="24">
        <f t="shared" si="24"/>
        <v>0.20068344873358498</v>
      </c>
      <c r="P143" s="24">
        <f t="shared" si="27"/>
        <v>1.0797629558847197</v>
      </c>
      <c r="Q143" s="27">
        <f t="shared" si="28"/>
        <v>0.66656847546940001</v>
      </c>
    </row>
    <row r="144" spans="4:17" x14ac:dyDescent="0.25">
      <c r="D144" s="23">
        <f t="shared" si="25"/>
        <v>48000</v>
      </c>
      <c r="E144" s="24">
        <f t="shared" si="25"/>
        <v>2.9667784696003254</v>
      </c>
      <c r="F144" s="24">
        <f t="shared" si="25"/>
        <v>-3.9127198859770047</v>
      </c>
      <c r="G144" s="24">
        <f t="shared" si="25"/>
        <v>0.99372612448531572</v>
      </c>
      <c r="H144" s="24">
        <f t="shared" si="25"/>
        <v>2.9359807870624754</v>
      </c>
      <c r="I144" s="24">
        <f t="shared" si="25"/>
        <v>-3.9127198859770047</v>
      </c>
      <c r="J144" s="24">
        <f t="shared" si="25"/>
        <v>1.0245238070231659</v>
      </c>
      <c r="K144" s="68">
        <f t="shared" si="29"/>
        <v>191</v>
      </c>
      <c r="L144" s="26">
        <f t="shared" si="26"/>
        <v>6606.9344800759654</v>
      </c>
      <c r="M144" s="24">
        <f t="shared" si="22"/>
        <v>0.86484570105648961</v>
      </c>
      <c r="N144" s="24">
        <f t="shared" si="23"/>
        <v>0.2711373259666307</v>
      </c>
      <c r="O144" s="24">
        <f t="shared" si="24"/>
        <v>0.23546660934257163</v>
      </c>
      <c r="P144" s="24">
        <f t="shared" si="27"/>
        <v>1.0730747831658241</v>
      </c>
      <c r="Q144" s="27">
        <f t="shared" si="28"/>
        <v>0.61259978479019628</v>
      </c>
    </row>
    <row r="145" spans="4:17" x14ac:dyDescent="0.25">
      <c r="D145" s="23">
        <f t="shared" si="25"/>
        <v>48000</v>
      </c>
      <c r="E145" s="24">
        <f t="shared" si="25"/>
        <v>2.9667784696003254</v>
      </c>
      <c r="F145" s="24">
        <f t="shared" si="25"/>
        <v>-3.9127198859770047</v>
      </c>
      <c r="G145" s="24">
        <f t="shared" si="25"/>
        <v>0.99372612448531572</v>
      </c>
      <c r="H145" s="24">
        <f t="shared" si="25"/>
        <v>2.9359807870624754</v>
      </c>
      <c r="I145" s="24">
        <f t="shared" si="25"/>
        <v>-3.9127198859770047</v>
      </c>
      <c r="J145" s="24">
        <f t="shared" si="25"/>
        <v>1.0245238070231659</v>
      </c>
      <c r="K145" s="68">
        <f t="shared" si="29"/>
        <v>192</v>
      </c>
      <c r="L145" s="26">
        <f t="shared" si="26"/>
        <v>6918.3097091893687</v>
      </c>
      <c r="M145" s="24">
        <f t="shared" si="22"/>
        <v>0.90560462323534408</v>
      </c>
      <c r="N145" s="24">
        <f t="shared" si="23"/>
        <v>0.31519886434630262</v>
      </c>
      <c r="O145" s="24">
        <f t="shared" si="24"/>
        <v>0.27706813993078527</v>
      </c>
      <c r="P145" s="24">
        <f t="shared" si="27"/>
        <v>1.0665937327729231</v>
      </c>
      <c r="Q145" s="27">
        <f t="shared" si="28"/>
        <v>0.55998054943232034</v>
      </c>
    </row>
    <row r="146" spans="4:17" x14ac:dyDescent="0.25">
      <c r="D146" s="23">
        <f t="shared" si="25"/>
        <v>48000</v>
      </c>
      <c r="E146" s="24">
        <f t="shared" si="25"/>
        <v>2.9667784696003254</v>
      </c>
      <c r="F146" s="24">
        <f t="shared" si="25"/>
        <v>-3.9127198859770047</v>
      </c>
      <c r="G146" s="24">
        <f t="shared" si="25"/>
        <v>0.99372612448531572</v>
      </c>
      <c r="H146" s="24">
        <f t="shared" si="25"/>
        <v>2.9359807870624754</v>
      </c>
      <c r="I146" s="24">
        <f t="shared" si="25"/>
        <v>-3.9127198859770047</v>
      </c>
      <c r="J146" s="24">
        <f t="shared" si="25"/>
        <v>1.0245238070231659</v>
      </c>
      <c r="K146" s="68">
        <f t="shared" si="29"/>
        <v>193</v>
      </c>
      <c r="L146" s="26">
        <f t="shared" si="26"/>
        <v>7244.3596007499036</v>
      </c>
      <c r="M146" s="24">
        <f t="shared" si="22"/>
        <v>0.94828445423660768</v>
      </c>
      <c r="N146" s="24">
        <f t="shared" si="23"/>
        <v>0.36732588729869076</v>
      </c>
      <c r="O146" s="24">
        <f t="shared" si="24"/>
        <v>0.32667168893854565</v>
      </c>
      <c r="P146" s="24">
        <f t="shared" si="27"/>
        <v>1.0604007328862266</v>
      </c>
      <c r="Q146" s="27">
        <f t="shared" si="28"/>
        <v>0.50940038439603297</v>
      </c>
    </row>
    <row r="147" spans="4:17" x14ac:dyDescent="0.25">
      <c r="D147" s="23">
        <f t="shared" si="25"/>
        <v>48000</v>
      </c>
      <c r="E147" s="24">
        <f t="shared" si="25"/>
        <v>2.9667784696003254</v>
      </c>
      <c r="F147" s="24">
        <f t="shared" si="25"/>
        <v>-3.9127198859770047</v>
      </c>
      <c r="G147" s="24">
        <f t="shared" si="25"/>
        <v>0.99372612448531572</v>
      </c>
      <c r="H147" s="24">
        <f t="shared" si="25"/>
        <v>2.9359807870624754</v>
      </c>
      <c r="I147" s="24">
        <f t="shared" si="25"/>
        <v>-3.9127198859770047</v>
      </c>
      <c r="J147" s="24">
        <f t="shared" si="25"/>
        <v>1.0245238070231659</v>
      </c>
      <c r="K147" s="68">
        <f t="shared" si="29"/>
        <v>194</v>
      </c>
      <c r="L147" s="26">
        <f t="shared" si="26"/>
        <v>7585.7757502918394</v>
      </c>
      <c r="M147" s="24">
        <f t="shared" si="22"/>
        <v>0.99297572370401854</v>
      </c>
      <c r="N147" s="24">
        <f t="shared" si="23"/>
        <v>0.42885080211113086</v>
      </c>
      <c r="O147" s="24">
        <f t="shared" si="24"/>
        <v>0.38563143240832515</v>
      </c>
      <c r="P147" s="24">
        <f t="shared" si="27"/>
        <v>1.0545493311606642</v>
      </c>
      <c r="Q147" s="27">
        <f t="shared" si="28"/>
        <v>0.46133801151954862</v>
      </c>
    </row>
    <row r="148" spans="4:17" x14ac:dyDescent="0.25">
      <c r="D148" s="23">
        <f t="shared" ref="D148:J163" si="30">D147</f>
        <v>48000</v>
      </c>
      <c r="E148" s="24">
        <f t="shared" si="30"/>
        <v>2.9667784696003254</v>
      </c>
      <c r="F148" s="24">
        <f t="shared" si="30"/>
        <v>-3.9127198859770047</v>
      </c>
      <c r="G148" s="24">
        <f t="shared" si="30"/>
        <v>0.99372612448531572</v>
      </c>
      <c r="H148" s="24">
        <f t="shared" si="30"/>
        <v>2.9359807870624754</v>
      </c>
      <c r="I148" s="24">
        <f t="shared" si="30"/>
        <v>-3.9127198859770047</v>
      </c>
      <c r="J148" s="24">
        <f t="shared" si="30"/>
        <v>1.0245238070231659</v>
      </c>
      <c r="K148" s="68">
        <f t="shared" si="29"/>
        <v>195</v>
      </c>
      <c r="L148" s="26">
        <f t="shared" si="26"/>
        <v>7943.2823472428154</v>
      </c>
      <c r="M148" s="24">
        <f t="shared" si="22"/>
        <v>1.0397732278119798</v>
      </c>
      <c r="N148" s="24">
        <f t="shared" si="23"/>
        <v>0.50128511508361862</v>
      </c>
      <c r="O148" s="24">
        <f t="shared" si="24"/>
        <v>0.45548631108139975</v>
      </c>
      <c r="P148" s="24">
        <f t="shared" si="27"/>
        <v>1.0490706570562538</v>
      </c>
      <c r="Q148" s="27">
        <f t="shared" si="28"/>
        <v>0.41609479602051685</v>
      </c>
    </row>
    <row r="149" spans="4:17" x14ac:dyDescent="0.25">
      <c r="D149" s="23">
        <f t="shared" si="30"/>
        <v>48000</v>
      </c>
      <c r="E149" s="24">
        <f t="shared" si="30"/>
        <v>2.9667784696003254</v>
      </c>
      <c r="F149" s="24">
        <f t="shared" si="30"/>
        <v>-3.9127198859770047</v>
      </c>
      <c r="G149" s="24">
        <f t="shared" si="30"/>
        <v>0.99372612448531572</v>
      </c>
      <c r="H149" s="24">
        <f t="shared" si="30"/>
        <v>2.9359807870624754</v>
      </c>
      <c r="I149" s="24">
        <f t="shared" si="30"/>
        <v>-3.9127198859770047</v>
      </c>
      <c r="J149" s="24">
        <f t="shared" si="30"/>
        <v>1.0245238070231659</v>
      </c>
      <c r="K149" s="68">
        <f t="shared" si="29"/>
        <v>196</v>
      </c>
      <c r="L149" s="26">
        <f t="shared" si="26"/>
        <v>8317.6377110267094</v>
      </c>
      <c r="M149" s="24">
        <f t="shared" si="22"/>
        <v>1.0887762303409556</v>
      </c>
      <c r="N149" s="24">
        <f t="shared" si="23"/>
        <v>0.58633050336047332</v>
      </c>
      <c r="O149" s="24">
        <f t="shared" si="24"/>
        <v>0.53797180908605124</v>
      </c>
      <c r="P149" s="24">
        <f t="shared" si="27"/>
        <v>1.0439783326607868</v>
      </c>
      <c r="Q149" s="27">
        <f t="shared" si="28"/>
        <v>0.37382970314273006</v>
      </c>
    </row>
    <row r="150" spans="4:17" x14ac:dyDescent="0.25">
      <c r="D150" s="23">
        <f t="shared" si="30"/>
        <v>48000</v>
      </c>
      <c r="E150" s="24">
        <f t="shared" si="30"/>
        <v>2.9667784696003254</v>
      </c>
      <c r="F150" s="24">
        <f t="shared" si="30"/>
        <v>-3.9127198859770047</v>
      </c>
      <c r="G150" s="24">
        <f t="shared" si="30"/>
        <v>0.99372612448531572</v>
      </c>
      <c r="H150" s="24">
        <f t="shared" si="30"/>
        <v>2.9359807870624754</v>
      </c>
      <c r="I150" s="24">
        <f t="shared" si="30"/>
        <v>-3.9127198859770047</v>
      </c>
      <c r="J150" s="24">
        <f t="shared" si="30"/>
        <v>1.0245238070231659</v>
      </c>
      <c r="K150" s="68">
        <f t="shared" si="29"/>
        <v>197</v>
      </c>
      <c r="L150" s="26">
        <f t="shared" si="26"/>
        <v>8709.6358995608189</v>
      </c>
      <c r="M150" s="24">
        <f t="shared" si="22"/>
        <v>1.1400886732292581</v>
      </c>
      <c r="N150" s="24">
        <f t="shared" si="23"/>
        <v>0.6858857527235469</v>
      </c>
      <c r="O150" s="24">
        <f t="shared" si="24"/>
        <v>0.6350275612568328</v>
      </c>
      <c r="P150" s="24">
        <f t="shared" si="27"/>
        <v>1.039272901597124</v>
      </c>
      <c r="Q150" s="27">
        <f t="shared" si="28"/>
        <v>0.33459206943794889</v>
      </c>
    </row>
    <row r="151" spans="4:17" x14ac:dyDescent="0.25">
      <c r="D151" s="23">
        <f t="shared" si="30"/>
        <v>48000</v>
      </c>
      <c r="E151" s="24">
        <f t="shared" si="30"/>
        <v>2.9667784696003254</v>
      </c>
      <c r="F151" s="24">
        <f t="shared" si="30"/>
        <v>-3.9127198859770047</v>
      </c>
      <c r="G151" s="24">
        <f t="shared" si="30"/>
        <v>0.99372612448531572</v>
      </c>
      <c r="H151" s="24">
        <f t="shared" si="30"/>
        <v>2.9359807870624754</v>
      </c>
      <c r="I151" s="24">
        <f t="shared" si="30"/>
        <v>-3.9127198859770047</v>
      </c>
      <c r="J151" s="24">
        <f t="shared" si="30"/>
        <v>1.0245238070231659</v>
      </c>
      <c r="K151" s="68">
        <f t="shared" si="29"/>
        <v>198</v>
      </c>
      <c r="L151" s="26">
        <f t="shared" si="26"/>
        <v>9120.1083935591087</v>
      </c>
      <c r="M151" s="24">
        <f t="shared" si="22"/>
        <v>1.1938193970478292</v>
      </c>
      <c r="N151" s="24">
        <f t="shared" si="23"/>
        <v>0.80204735725380161</v>
      </c>
      <c r="O151" s="24">
        <f t="shared" si="24"/>
        <v>0.74879853209277436</v>
      </c>
      <c r="P151" s="24">
        <f t="shared" si="27"/>
        <v>1.034945579484162</v>
      </c>
      <c r="Q151" s="27">
        <f t="shared" si="28"/>
        <v>0.29835027796294744</v>
      </c>
    </row>
    <row r="152" spans="4:17" x14ac:dyDescent="0.25">
      <c r="D152" s="23">
        <f t="shared" si="30"/>
        <v>48000</v>
      </c>
      <c r="E152" s="24">
        <f t="shared" si="30"/>
        <v>2.9667784696003254</v>
      </c>
      <c r="F152" s="24">
        <f t="shared" si="30"/>
        <v>-3.9127198859770047</v>
      </c>
      <c r="G152" s="24">
        <f t="shared" si="30"/>
        <v>0.99372612448531572</v>
      </c>
      <c r="H152" s="24">
        <f t="shared" si="30"/>
        <v>2.9359807870624754</v>
      </c>
      <c r="I152" s="24">
        <f t="shared" si="30"/>
        <v>-3.9127198859770047</v>
      </c>
      <c r="J152" s="24">
        <f t="shared" si="30"/>
        <v>1.0245238070231659</v>
      </c>
      <c r="K152" s="68">
        <f t="shared" si="29"/>
        <v>199</v>
      </c>
      <c r="L152" s="26">
        <f t="shared" si="26"/>
        <v>9549.9258602143691</v>
      </c>
      <c r="M152" s="24">
        <f t="shared" si="22"/>
        <v>1.2500823718656937</v>
      </c>
      <c r="N152" s="24">
        <f t="shared" si="23"/>
        <v>0.93710094643433572</v>
      </c>
      <c r="O152" s="24">
        <f t="shared" si="24"/>
        <v>0.88162686100932053</v>
      </c>
      <c r="P152" s="24">
        <f t="shared" si="27"/>
        <v>1.0309812842253179</v>
      </c>
      <c r="Q152" s="27">
        <f t="shared" si="28"/>
        <v>0.26501562901765907</v>
      </c>
    </row>
    <row r="153" spans="4:17" x14ac:dyDescent="0.25">
      <c r="D153" s="23">
        <f t="shared" si="30"/>
        <v>48000</v>
      </c>
      <c r="E153" s="24">
        <f t="shared" si="30"/>
        <v>2.9667784696003254</v>
      </c>
      <c r="F153" s="24">
        <f t="shared" si="30"/>
        <v>-3.9127198859770047</v>
      </c>
      <c r="G153" s="24">
        <f t="shared" si="30"/>
        <v>0.99372612448531572</v>
      </c>
      <c r="H153" s="24">
        <f t="shared" si="30"/>
        <v>2.9359807870624754</v>
      </c>
      <c r="I153" s="24">
        <f t="shared" si="30"/>
        <v>-3.9127198859770047</v>
      </c>
      <c r="J153" s="24">
        <f t="shared" si="30"/>
        <v>1.0245238070231659</v>
      </c>
      <c r="K153" s="68">
        <f t="shared" si="29"/>
        <v>200</v>
      </c>
      <c r="L153" s="26">
        <f t="shared" si="26"/>
        <v>10000</v>
      </c>
      <c r="M153" s="24">
        <f t="shared" si="22"/>
        <v>1.3089969389957472</v>
      </c>
      <c r="N153" s="24">
        <f t="shared" si="23"/>
        <v>1.0934999767495723</v>
      </c>
      <c r="O153" s="24">
        <f t="shared" si="24"/>
        <v>1.0360307187562556</v>
      </c>
      <c r="P153" s="24">
        <f t="shared" si="27"/>
        <v>1.0273609939909354</v>
      </c>
      <c r="Q153" s="27">
        <f t="shared" si="28"/>
        <v>0.2344614552127833</v>
      </c>
    </row>
    <row r="154" spans="4:17" x14ac:dyDescent="0.25">
      <c r="D154" s="23">
        <f t="shared" si="30"/>
        <v>48000</v>
      </c>
      <c r="E154" s="24">
        <f t="shared" si="30"/>
        <v>2.9667784696003254</v>
      </c>
      <c r="F154" s="24">
        <f t="shared" si="30"/>
        <v>-3.9127198859770047</v>
      </c>
      <c r="G154" s="24">
        <f t="shared" si="30"/>
        <v>0.99372612448531572</v>
      </c>
      <c r="H154" s="24">
        <f t="shared" si="30"/>
        <v>2.9359807870624754</v>
      </c>
      <c r="I154" s="24">
        <f t="shared" si="30"/>
        <v>-3.9127198859770047</v>
      </c>
      <c r="J154" s="24">
        <f t="shared" si="30"/>
        <v>1.0245238070231659</v>
      </c>
      <c r="K154" s="68">
        <f t="shared" si="29"/>
        <v>201</v>
      </c>
      <c r="L154" s="26">
        <f t="shared" si="26"/>
        <v>10471.285480509003</v>
      </c>
      <c r="M154" s="24">
        <f t="shared" si="22"/>
        <v>1.3706880641336896</v>
      </c>
      <c r="N154" s="24">
        <f t="shared" si="23"/>
        <v>1.2738273145761243</v>
      </c>
      <c r="O154" s="24">
        <f t="shared" si="24"/>
        <v>1.2146656854396172</v>
      </c>
      <c r="P154" s="24">
        <f t="shared" si="27"/>
        <v>1.0240635237398277</v>
      </c>
      <c r="Q154" s="27">
        <f t="shared" si="28"/>
        <v>0.20653794439785353</v>
      </c>
    </row>
    <row r="155" spans="4:17" x14ac:dyDescent="0.25">
      <c r="D155" s="23">
        <f t="shared" si="30"/>
        <v>48000</v>
      </c>
      <c r="E155" s="24">
        <f t="shared" si="30"/>
        <v>2.9667784696003254</v>
      </c>
      <c r="F155" s="24">
        <f t="shared" si="30"/>
        <v>-3.9127198859770047</v>
      </c>
      <c r="G155" s="24">
        <f t="shared" si="30"/>
        <v>0.99372612448531572</v>
      </c>
      <c r="H155" s="24">
        <f t="shared" si="30"/>
        <v>2.9359807870624754</v>
      </c>
      <c r="I155" s="24">
        <f t="shared" si="30"/>
        <v>-3.9127198859770047</v>
      </c>
      <c r="J155" s="24">
        <f t="shared" si="30"/>
        <v>1.0245238070231659</v>
      </c>
      <c r="K155" s="68">
        <f t="shared" si="29"/>
        <v>202</v>
      </c>
      <c r="L155" s="26">
        <f t="shared" si="26"/>
        <v>10964.781961431856</v>
      </c>
      <c r="M155" s="24">
        <f t="shared" si="22"/>
        <v>1.4352866024270086</v>
      </c>
      <c r="N155" s="24">
        <f t="shared" si="23"/>
        <v>1.4807344824784825</v>
      </c>
      <c r="O155" s="24">
        <f t="shared" si="24"/>
        <v>1.4202632797333654</v>
      </c>
      <c r="P155" s="24">
        <f t="shared" si="27"/>
        <v>1.0210668243719356</v>
      </c>
      <c r="Q155" s="27">
        <f t="shared" si="28"/>
        <v>0.18108331394787575</v>
      </c>
    </row>
    <row r="156" spans="4:17" x14ac:dyDescent="0.25">
      <c r="D156" s="23">
        <f t="shared" si="30"/>
        <v>48000</v>
      </c>
      <c r="E156" s="24">
        <f t="shared" si="30"/>
        <v>2.9667784696003254</v>
      </c>
      <c r="F156" s="24">
        <f t="shared" si="30"/>
        <v>-3.9127198859770047</v>
      </c>
      <c r="G156" s="24">
        <f t="shared" si="30"/>
        <v>0.99372612448531572</v>
      </c>
      <c r="H156" s="24">
        <f t="shared" si="30"/>
        <v>2.9359807870624754</v>
      </c>
      <c r="I156" s="24">
        <f t="shared" si="30"/>
        <v>-3.9127198859770047</v>
      </c>
      <c r="J156" s="24">
        <f t="shared" si="30"/>
        <v>1.0245238070231659</v>
      </c>
      <c r="K156" s="68">
        <f t="shared" si="29"/>
        <v>203</v>
      </c>
      <c r="L156" s="26">
        <f t="shared" si="26"/>
        <v>11481.536214968832</v>
      </c>
      <c r="M156" s="24">
        <f t="shared" si="22"/>
        <v>1.5029295760363017</v>
      </c>
      <c r="N156" s="24">
        <f t="shared" si="23"/>
        <v>1.7168525098260328</v>
      </c>
      <c r="O156" s="24">
        <f t="shared" si="24"/>
        <v>1.6555404112876031</v>
      </c>
      <c r="P156" s="24">
        <f t="shared" si="27"/>
        <v>1.0183489049703205</v>
      </c>
      <c r="Q156" s="27">
        <f t="shared" si="28"/>
        <v>0.15793201467699841</v>
      </c>
    </row>
    <row r="157" spans="4:17" x14ac:dyDescent="0.25">
      <c r="D157" s="23">
        <f t="shared" si="30"/>
        <v>48000</v>
      </c>
      <c r="E157" s="24">
        <f t="shared" si="30"/>
        <v>2.9667784696003254</v>
      </c>
      <c r="F157" s="24">
        <f t="shared" si="30"/>
        <v>-3.9127198859770047</v>
      </c>
      <c r="G157" s="24">
        <f t="shared" si="30"/>
        <v>0.99372612448531572</v>
      </c>
      <c r="H157" s="24">
        <f t="shared" si="30"/>
        <v>2.9359807870624754</v>
      </c>
      <c r="I157" s="24">
        <f t="shared" si="30"/>
        <v>-3.9127198859770047</v>
      </c>
      <c r="J157" s="24">
        <f t="shared" si="30"/>
        <v>1.0245238070231659</v>
      </c>
      <c r="K157" s="68">
        <f t="shared" si="29"/>
        <v>204</v>
      </c>
      <c r="L157" s="26">
        <f t="shared" si="26"/>
        <v>12022.644346174151</v>
      </c>
      <c r="M157" s="24">
        <f t="shared" si="22"/>
        <v>1.5737604647776489</v>
      </c>
      <c r="N157" s="24">
        <f t="shared" si="23"/>
        <v>1.9846676316924352</v>
      </c>
      <c r="O157" s="24">
        <f t="shared" si="24"/>
        <v>1.9230728077990482</v>
      </c>
      <c r="P157" s="24">
        <f t="shared" si="27"/>
        <v>1.0158884667942885</v>
      </c>
      <c r="Q157" s="27">
        <f t="shared" si="28"/>
        <v>0.13692059764537309</v>
      </c>
    </row>
    <row r="158" spans="4:17" x14ac:dyDescent="0.25">
      <c r="D158" s="23">
        <f t="shared" si="30"/>
        <v>48000</v>
      </c>
      <c r="E158" s="24">
        <f t="shared" si="30"/>
        <v>2.9667784696003254</v>
      </c>
      <c r="F158" s="24">
        <f t="shared" si="30"/>
        <v>-3.9127198859770047</v>
      </c>
      <c r="G158" s="24">
        <f t="shared" si="30"/>
        <v>0.99372612448531572</v>
      </c>
      <c r="H158" s="24">
        <f t="shared" si="30"/>
        <v>2.9359807870624754</v>
      </c>
      <c r="I158" s="24">
        <f t="shared" si="30"/>
        <v>-3.9127198859770047</v>
      </c>
      <c r="J158" s="24">
        <f t="shared" si="30"/>
        <v>1.0245238070231659</v>
      </c>
      <c r="K158" s="68">
        <f t="shared" si="29"/>
        <v>205</v>
      </c>
      <c r="L158" s="26">
        <f t="shared" si="26"/>
        <v>12589.254117941671</v>
      </c>
      <c r="M158" s="24">
        <f t="shared" si="22"/>
        <v>1.6479295104625253</v>
      </c>
      <c r="N158" s="24">
        <f t="shared" si="23"/>
        <v>2.2863546855053682</v>
      </c>
      <c r="O158" s="24">
        <f t="shared" si="24"/>
        <v>2.2251250575952035</v>
      </c>
      <c r="P158" s="24">
        <f t="shared" si="27"/>
        <v>1.0136653231018979</v>
      </c>
      <c r="Q158" s="27">
        <f t="shared" si="28"/>
        <v>0.11789179576689847</v>
      </c>
    </row>
    <row r="159" spans="4:17" x14ac:dyDescent="0.25">
      <c r="D159" s="23">
        <f t="shared" si="30"/>
        <v>48000</v>
      </c>
      <c r="E159" s="24">
        <f t="shared" si="30"/>
        <v>2.9667784696003254</v>
      </c>
      <c r="F159" s="24">
        <f t="shared" si="30"/>
        <v>-3.9127198859770047</v>
      </c>
      <c r="G159" s="24">
        <f t="shared" si="30"/>
        <v>0.99372612448531572</v>
      </c>
      <c r="H159" s="24">
        <f t="shared" si="30"/>
        <v>2.9359807870624754</v>
      </c>
      <c r="I159" s="24">
        <f t="shared" si="30"/>
        <v>-3.9127198859770047</v>
      </c>
      <c r="J159" s="24">
        <f t="shared" si="30"/>
        <v>1.0245238070231659</v>
      </c>
      <c r="K159" s="68">
        <f t="shared" si="29"/>
        <v>206</v>
      </c>
      <c r="L159" s="26">
        <f t="shared" si="26"/>
        <v>13182.567385564091</v>
      </c>
      <c r="M159" s="24">
        <f t="shared" si="22"/>
        <v>1.7255940355808566</v>
      </c>
      <c r="N159" s="24">
        <f t="shared" si="23"/>
        <v>2.623561204668809</v>
      </c>
      <c r="O159" s="24">
        <f t="shared" si="24"/>
        <v>2.5634300564840444</v>
      </c>
      <c r="P159" s="24">
        <f t="shared" si="27"/>
        <v>1.0116606645141173</v>
      </c>
      <c r="Q159" s="27">
        <f t="shared" si="28"/>
        <v>0.10069728086098811</v>
      </c>
    </row>
    <row r="160" spans="4:17" x14ac:dyDescent="0.25">
      <c r="D160" s="23">
        <f t="shared" si="30"/>
        <v>48000</v>
      </c>
      <c r="E160" s="24">
        <f t="shared" si="30"/>
        <v>2.9667784696003254</v>
      </c>
      <c r="F160" s="24">
        <f t="shared" si="30"/>
        <v>-3.9127198859770047</v>
      </c>
      <c r="G160" s="24">
        <f t="shared" si="30"/>
        <v>0.99372612448531572</v>
      </c>
      <c r="H160" s="24">
        <f t="shared" si="30"/>
        <v>2.9359807870624754</v>
      </c>
      <c r="I160" s="24">
        <f t="shared" si="30"/>
        <v>-3.9127198859770047</v>
      </c>
      <c r="J160" s="24">
        <f t="shared" si="30"/>
        <v>1.0245238070231659</v>
      </c>
      <c r="K160" s="68">
        <f t="shared" si="29"/>
        <v>207</v>
      </c>
      <c r="L160" s="26">
        <f t="shared" si="26"/>
        <v>13803.842646028841</v>
      </c>
      <c r="M160" s="24">
        <f t="shared" si="22"/>
        <v>1.8069187770030706</v>
      </c>
      <c r="N160" s="24">
        <f t="shared" si="23"/>
        <v>2.9971362332713656</v>
      </c>
      <c r="O160" s="24">
        <f t="shared" si="24"/>
        <v>2.9389116943253732</v>
      </c>
      <c r="P160" s="24">
        <f t="shared" si="27"/>
        <v>1.0098572169602367</v>
      </c>
      <c r="Q160" s="27">
        <f t="shared" si="28"/>
        <v>8.5199470309479802E-2</v>
      </c>
    </row>
    <row r="161" spans="4:17" x14ac:dyDescent="0.25">
      <c r="D161" s="23">
        <f t="shared" si="30"/>
        <v>48000</v>
      </c>
      <c r="E161" s="24">
        <f t="shared" si="30"/>
        <v>2.9667784696003254</v>
      </c>
      <c r="F161" s="24">
        <f t="shared" si="30"/>
        <v>-3.9127198859770047</v>
      </c>
      <c r="G161" s="24">
        <f t="shared" si="30"/>
        <v>0.99372612448531572</v>
      </c>
      <c r="H161" s="24">
        <f t="shared" si="30"/>
        <v>2.9359807870624754</v>
      </c>
      <c r="I161" s="24">
        <f t="shared" si="30"/>
        <v>-3.9127198859770047</v>
      </c>
      <c r="J161" s="24">
        <f t="shared" si="30"/>
        <v>1.0245238070231659</v>
      </c>
      <c r="K161" s="68">
        <f t="shared" si="29"/>
        <v>208</v>
      </c>
      <c r="L161" s="26">
        <f t="shared" si="26"/>
        <v>14454.397707459291</v>
      </c>
      <c r="M161" s="24">
        <f t="shared" si="22"/>
        <v>1.8920762354091358</v>
      </c>
      <c r="N161" s="24">
        <f t="shared" si="23"/>
        <v>3.4068002171488998</v>
      </c>
      <c r="O161" s="24">
        <f t="shared" si="24"/>
        <v>3.3513470057391306</v>
      </c>
      <c r="P161" s="24">
        <f t="shared" si="27"/>
        <v>1.0082393288375784</v>
      </c>
      <c r="Q161" s="27">
        <f t="shared" si="28"/>
        <v>7.1272682990984423E-2</v>
      </c>
    </row>
    <row r="162" spans="4:17" x14ac:dyDescent="0.25">
      <c r="D162" s="23">
        <f t="shared" si="30"/>
        <v>48000</v>
      </c>
      <c r="E162" s="24">
        <f t="shared" si="30"/>
        <v>2.9667784696003254</v>
      </c>
      <c r="F162" s="24">
        <f t="shared" si="30"/>
        <v>-3.9127198859770047</v>
      </c>
      <c r="G162" s="24">
        <f t="shared" si="30"/>
        <v>0.99372612448531572</v>
      </c>
      <c r="H162" s="24">
        <f t="shared" si="30"/>
        <v>2.9359807870624754</v>
      </c>
      <c r="I162" s="24">
        <f t="shared" si="30"/>
        <v>-3.9127198859770047</v>
      </c>
      <c r="J162" s="24">
        <f t="shared" si="30"/>
        <v>1.0245238070231659</v>
      </c>
      <c r="K162" s="68">
        <f t="shared" si="29"/>
        <v>209</v>
      </c>
      <c r="L162" s="26">
        <f t="shared" si="26"/>
        <v>15135.612484362096</v>
      </c>
      <c r="M162" s="24">
        <f t="shared" si="22"/>
        <v>1.9812470411855798</v>
      </c>
      <c r="N162" s="24">
        <f t="shared" si="23"/>
        <v>3.8507564955370159</v>
      </c>
      <c r="O162" s="24">
        <f t="shared" si="24"/>
        <v>3.7989682873803705</v>
      </c>
      <c r="P162" s="24">
        <f t="shared" si="27"/>
        <v>1.0067930159730085</v>
      </c>
      <c r="Q162" s="27">
        <f t="shared" si="28"/>
        <v>5.8803884548669597E-2</v>
      </c>
    </row>
    <row r="163" spans="4:17" x14ac:dyDescent="0.25">
      <c r="D163" s="23">
        <f t="shared" si="30"/>
        <v>48000</v>
      </c>
      <c r="E163" s="24">
        <f t="shared" si="30"/>
        <v>2.9667784696003254</v>
      </c>
      <c r="F163" s="24">
        <f t="shared" si="30"/>
        <v>-3.9127198859770047</v>
      </c>
      <c r="G163" s="24">
        <f t="shared" si="30"/>
        <v>0.99372612448531572</v>
      </c>
      <c r="H163" s="24">
        <f t="shared" si="30"/>
        <v>2.9359807870624754</v>
      </c>
      <c r="I163" s="24">
        <f t="shared" si="30"/>
        <v>-3.9127198859770047</v>
      </c>
      <c r="J163" s="24">
        <f t="shared" si="30"/>
        <v>1.0245238070231659</v>
      </c>
      <c r="K163" s="68">
        <f t="shared" si="29"/>
        <v>210</v>
      </c>
      <c r="L163" s="26">
        <f t="shared" si="26"/>
        <v>15848.931924611146</v>
      </c>
      <c r="M163" s="24">
        <f t="shared" si="22"/>
        <v>2.0746203375667966</v>
      </c>
      <c r="N163" s="24">
        <f t="shared" si="23"/>
        <v>4.3252515354721197</v>
      </c>
      <c r="O163" s="24">
        <f t="shared" si="24"/>
        <v>4.2780124799691608</v>
      </c>
      <c r="P163" s="24">
        <f t="shared" si="27"/>
        <v>1.0055059871782994</v>
      </c>
      <c r="Q163" s="27">
        <f t="shared" si="28"/>
        <v>4.7693218013868138E-2</v>
      </c>
    </row>
    <row r="164" spans="4:17" x14ac:dyDescent="0.25">
      <c r="D164" s="23">
        <f t="shared" ref="D164:J170" si="31">D163</f>
        <v>48000</v>
      </c>
      <c r="E164" s="24">
        <f t="shared" si="31"/>
        <v>2.9667784696003254</v>
      </c>
      <c r="F164" s="24">
        <f t="shared" si="31"/>
        <v>-3.9127198859770047</v>
      </c>
      <c r="G164" s="24">
        <f t="shared" si="31"/>
        <v>0.99372612448531572</v>
      </c>
      <c r="H164" s="24">
        <f t="shared" si="31"/>
        <v>2.9359807870624754</v>
      </c>
      <c r="I164" s="24">
        <f t="shared" si="31"/>
        <v>-3.9127198859770047</v>
      </c>
      <c r="J164" s="24">
        <f t="shared" si="31"/>
        <v>1.0245238070231659</v>
      </c>
      <c r="K164" s="68">
        <f t="shared" si="29"/>
        <v>211</v>
      </c>
      <c r="L164" s="26">
        <f t="shared" si="26"/>
        <v>16595.869074375616</v>
      </c>
      <c r="M164" s="24">
        <f t="shared" si="22"/>
        <v>2.1723941818331864</v>
      </c>
      <c r="N164" s="24">
        <f t="shared" si="23"/>
        <v>4.8241007522031394</v>
      </c>
      <c r="O164" s="24">
        <f t="shared" si="24"/>
        <v>4.7822350791262771</v>
      </c>
      <c r="P164" s="24">
        <f t="shared" si="27"/>
        <v>1.0043676694999206</v>
      </c>
      <c r="Q164" s="27">
        <f t="shared" si="28"/>
        <v>3.7854487353583058E-2</v>
      </c>
    </row>
    <row r="165" spans="4:17" x14ac:dyDescent="0.25">
      <c r="D165" s="23">
        <f t="shared" si="31"/>
        <v>48000</v>
      </c>
      <c r="E165" s="24">
        <f t="shared" si="31"/>
        <v>2.9667784696003254</v>
      </c>
      <c r="F165" s="24">
        <f t="shared" si="31"/>
        <v>-3.9127198859770047</v>
      </c>
      <c r="G165" s="24">
        <f t="shared" si="31"/>
        <v>0.99372612448531572</v>
      </c>
      <c r="H165" s="24">
        <f t="shared" si="31"/>
        <v>2.9359807870624754</v>
      </c>
      <c r="I165" s="24">
        <f t="shared" si="31"/>
        <v>-3.9127198859770047</v>
      </c>
      <c r="J165" s="24">
        <f t="shared" si="31"/>
        <v>1.0245238070231659</v>
      </c>
      <c r="K165" s="68">
        <f t="shared" si="29"/>
        <v>212</v>
      </c>
      <c r="L165" s="26">
        <f t="shared" si="26"/>
        <v>17378.008287493791</v>
      </c>
      <c r="M165" s="24">
        <f t="shared" si="22"/>
        <v>2.2747759654172097</v>
      </c>
      <c r="N165" s="24">
        <f t="shared" si="23"/>
        <v>5.3382100888702846</v>
      </c>
      <c r="O165" s="24">
        <f t="shared" si="24"/>
        <v>5.3024195361036925</v>
      </c>
      <c r="P165" s="24">
        <f t="shared" si="27"/>
        <v>1.0033692506085083</v>
      </c>
      <c r="Q165" s="27">
        <f t="shared" si="28"/>
        <v>2.9215748949795766E-2</v>
      </c>
    </row>
    <row r="166" spans="4:17" x14ac:dyDescent="0.25">
      <c r="D166" s="23">
        <f t="shared" si="31"/>
        <v>48000</v>
      </c>
      <c r="E166" s="24">
        <f t="shared" si="31"/>
        <v>2.9667784696003254</v>
      </c>
      <c r="F166" s="24">
        <f t="shared" si="31"/>
        <v>-3.9127198859770047</v>
      </c>
      <c r="G166" s="24">
        <f t="shared" si="31"/>
        <v>0.99372612448531572</v>
      </c>
      <c r="H166" s="24">
        <f t="shared" si="31"/>
        <v>2.9359807870624754</v>
      </c>
      <c r="I166" s="24">
        <f t="shared" si="31"/>
        <v>-3.9127198859770047</v>
      </c>
      <c r="J166" s="24">
        <f t="shared" si="31"/>
        <v>1.0245238070231659</v>
      </c>
      <c r="K166" s="68">
        <f t="shared" si="29"/>
        <v>213</v>
      </c>
      <c r="L166" s="26">
        <f t="shared" si="26"/>
        <v>18197.008586099837</v>
      </c>
      <c r="M166" s="24">
        <f t="shared" si="22"/>
        <v>2.3819828538084016</v>
      </c>
      <c r="N166" s="24">
        <f t="shared" si="23"/>
        <v>5.8551407544617193</v>
      </c>
      <c r="O166" s="24">
        <f t="shared" si="24"/>
        <v>5.8259308114371047</v>
      </c>
      <c r="P166" s="24">
        <f t="shared" si="27"/>
        <v>1.0025037562580621</v>
      </c>
      <c r="Q166" s="27">
        <f t="shared" si="28"/>
        <v>2.1720170863705798E-2</v>
      </c>
    </row>
    <row r="167" spans="4:17" x14ac:dyDescent="0.25">
      <c r="D167" s="23">
        <f t="shared" si="31"/>
        <v>48000</v>
      </c>
      <c r="E167" s="24">
        <f t="shared" si="31"/>
        <v>2.9667784696003254</v>
      </c>
      <c r="F167" s="24">
        <f t="shared" si="31"/>
        <v>-3.9127198859770047</v>
      </c>
      <c r="G167" s="24">
        <f t="shared" si="31"/>
        <v>0.99372612448531572</v>
      </c>
      <c r="H167" s="24">
        <f t="shared" si="31"/>
        <v>2.9359807870624754</v>
      </c>
      <c r="I167" s="24">
        <f t="shared" si="31"/>
        <v>-3.9127198859770047</v>
      </c>
      <c r="J167" s="24">
        <f t="shared" si="31"/>
        <v>1.0245238070231659</v>
      </c>
      <c r="K167" s="68">
        <f t="shared" si="29"/>
        <v>214</v>
      </c>
      <c r="L167" s="26">
        <f t="shared" si="26"/>
        <v>19054.607179632505</v>
      </c>
      <c r="M167" s="24">
        <f t="shared" si="22"/>
        <v>2.4942422471905337</v>
      </c>
      <c r="N167" s="24">
        <f t="shared" si="23"/>
        <v>6.3587853352540966</v>
      </c>
      <c r="O167" s="24">
        <f t="shared" si="24"/>
        <v>6.3363831355948479</v>
      </c>
      <c r="P167" s="24">
        <f t="shared" si="27"/>
        <v>1.0017661837545722</v>
      </c>
      <c r="Q167" s="27">
        <f t="shared" si="28"/>
        <v>1.5327345699105238E-2</v>
      </c>
    </row>
    <row r="168" spans="4:17" x14ac:dyDescent="0.25">
      <c r="D168" s="23">
        <f t="shared" si="31"/>
        <v>48000</v>
      </c>
      <c r="E168" s="24">
        <f t="shared" si="31"/>
        <v>2.9667784696003254</v>
      </c>
      <c r="F168" s="24">
        <f t="shared" si="31"/>
        <v>-3.9127198859770047</v>
      </c>
      <c r="G168" s="24">
        <f t="shared" si="31"/>
        <v>0.99372612448531572</v>
      </c>
      <c r="H168" s="24">
        <f t="shared" si="31"/>
        <v>2.9359807870624754</v>
      </c>
      <c r="I168" s="24">
        <f t="shared" si="31"/>
        <v>-3.9127198859770047</v>
      </c>
      <c r="J168" s="24">
        <f t="shared" si="31"/>
        <v>1.0245238070231659</v>
      </c>
      <c r="K168" s="68">
        <f t="shared" si="29"/>
        <v>215</v>
      </c>
      <c r="L168" s="26">
        <f t="shared" si="26"/>
        <v>19952.623149688792</v>
      </c>
      <c r="M168" s="24">
        <f t="shared" si="22"/>
        <v>2.6117922627878314</v>
      </c>
      <c r="N168" s="24">
        <f t="shared" si="23"/>
        <v>6.8292466099374565</v>
      </c>
      <c r="O168" s="24">
        <f t="shared" si="24"/>
        <v>6.8135157789901921</v>
      </c>
      <c r="P168" s="24">
        <f t="shared" si="27"/>
        <v>1.0011537187416648</v>
      </c>
      <c r="Q168" s="27">
        <f t="shared" si="28"/>
        <v>1.0015297355615439E-2</v>
      </c>
    </row>
    <row r="169" spans="4:17" x14ac:dyDescent="0.25">
      <c r="D169" s="23">
        <f t="shared" si="31"/>
        <v>48000</v>
      </c>
      <c r="E169" s="24">
        <f t="shared" si="31"/>
        <v>2.9667784696003254</v>
      </c>
      <c r="F169" s="24">
        <f t="shared" si="31"/>
        <v>-3.9127198859770047</v>
      </c>
      <c r="G169" s="24">
        <f t="shared" si="31"/>
        <v>0.99372612448531572</v>
      </c>
      <c r="H169" s="24">
        <f t="shared" si="31"/>
        <v>2.9359807870624754</v>
      </c>
      <c r="I169" s="24">
        <f t="shared" si="31"/>
        <v>-3.9127198859770047</v>
      </c>
      <c r="J169" s="24">
        <f t="shared" si="31"/>
        <v>1.0245238070231659</v>
      </c>
      <c r="K169" s="68">
        <f t="shared" si="29"/>
        <v>216</v>
      </c>
      <c r="L169" s="26">
        <f t="shared" si="26"/>
        <v>20892.961308540423</v>
      </c>
      <c r="M169" s="24">
        <f t="shared" si="22"/>
        <v>2.7348822399435995</v>
      </c>
      <c r="N169" s="24">
        <f t="shared" si="23"/>
        <v>7.2430330027055856</v>
      </c>
      <c r="O169" s="24">
        <f t="shared" si="24"/>
        <v>7.2333938436915384</v>
      </c>
      <c r="P169" s="24">
        <f t="shared" si="27"/>
        <v>1.0006660739132176</v>
      </c>
      <c r="Q169" s="27">
        <f t="shared" si="28"/>
        <v>5.7835185893251881E-3</v>
      </c>
    </row>
    <row r="170" spans="4:17" ht="14.4" thickBot="1" x14ac:dyDescent="0.3">
      <c r="D170" s="28">
        <f t="shared" si="31"/>
        <v>48000</v>
      </c>
      <c r="E170" s="29">
        <f t="shared" si="31"/>
        <v>2.9667784696003254</v>
      </c>
      <c r="F170" s="29">
        <f t="shared" si="31"/>
        <v>-3.9127198859770047</v>
      </c>
      <c r="G170" s="29">
        <f t="shared" si="31"/>
        <v>0.99372612448531572</v>
      </c>
      <c r="H170" s="29">
        <f t="shared" si="31"/>
        <v>2.9359807870624754</v>
      </c>
      <c r="I170" s="29">
        <f t="shared" si="31"/>
        <v>-3.9127198859770047</v>
      </c>
      <c r="J170" s="29">
        <f t="shared" si="31"/>
        <v>1.0245238070231659</v>
      </c>
      <c r="K170" s="30">
        <f t="shared" si="29"/>
        <v>217</v>
      </c>
      <c r="L170" s="31">
        <f t="shared" si="26"/>
        <v>21877.61623949555</v>
      </c>
      <c r="M170" s="29">
        <f t="shared" si="22"/>
        <v>2.8637732690023325</v>
      </c>
      <c r="N170" s="29">
        <f t="shared" si="23"/>
        <v>7.5737017717532442</v>
      </c>
      <c r="O170" s="29">
        <f t="shared" si="24"/>
        <v>7.5690686814740982</v>
      </c>
      <c r="P170" s="29">
        <f t="shared" si="27"/>
        <v>1.000306007363829</v>
      </c>
      <c r="Q170" s="32">
        <f t="shared" si="28"/>
        <v>2.6575395980453502E-3</v>
      </c>
    </row>
  </sheetData>
  <mergeCells count="9">
    <mergeCell ref="A35:B35"/>
    <mergeCell ref="A1:B1"/>
    <mergeCell ref="D1:J1"/>
    <mergeCell ref="K1:M1"/>
    <mergeCell ref="N1:P1"/>
    <mergeCell ref="A6:B6"/>
    <mergeCell ref="A12:B12"/>
    <mergeCell ref="A19:B19"/>
    <mergeCell ref="A25:B2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EA2E-1994-4EA7-B60B-C036E2E55FB1}">
  <dimension ref="A1:U170"/>
  <sheetViews>
    <sheetView workbookViewId="0">
      <selection activeCell="A6" sqref="A6:B6"/>
    </sheetView>
  </sheetViews>
  <sheetFormatPr defaultColWidth="8.77734375" defaultRowHeight="13.8" x14ac:dyDescent="0.25"/>
  <cols>
    <col min="1" max="1" width="18.6640625" style="2" customWidth="1"/>
    <col min="2" max="2" width="15.33203125" customWidth="1"/>
    <col min="3" max="3" width="71" customWidth="1"/>
    <col min="4" max="4" width="11" style="14" customWidth="1"/>
    <col min="5" max="5" width="20.44140625" customWidth="1"/>
    <col min="6" max="6" width="20.6640625" customWidth="1"/>
    <col min="7" max="7" width="16.44140625" customWidth="1"/>
    <col min="8" max="8" width="18.109375" customWidth="1"/>
    <col min="9" max="9" width="15" customWidth="1"/>
    <col min="10" max="10" width="11.44140625" customWidth="1"/>
    <col min="11" max="11" width="9.44140625" style="1" customWidth="1"/>
    <col min="12" max="12" width="10" style="16" bestFit="1" customWidth="1"/>
    <col min="14" max="14" width="15.6640625" customWidth="1"/>
    <col min="15" max="15" width="15.44140625" customWidth="1"/>
    <col min="16" max="16" width="14.109375" customWidth="1"/>
    <col min="17" max="17" width="14.33203125" style="19" customWidth="1"/>
  </cols>
  <sheetData>
    <row r="1" spans="1:21" s="2" customFormat="1" ht="14.4" thickBot="1" x14ac:dyDescent="0.3">
      <c r="A1" s="86" t="s">
        <v>30</v>
      </c>
      <c r="B1" s="87"/>
      <c r="D1" s="88" t="s">
        <v>43</v>
      </c>
      <c r="E1" s="89"/>
      <c r="F1" s="89"/>
      <c r="G1" s="89"/>
      <c r="H1" s="89"/>
      <c r="I1" s="89"/>
      <c r="J1" s="89"/>
      <c r="K1" s="90" t="s">
        <v>41</v>
      </c>
      <c r="L1" s="91"/>
      <c r="M1" s="92"/>
      <c r="N1" s="90" t="s">
        <v>40</v>
      </c>
      <c r="O1" s="91"/>
      <c r="P1" s="92"/>
      <c r="Q1" s="33" t="s">
        <v>42</v>
      </c>
    </row>
    <row r="2" spans="1:21" s="1" customFormat="1" ht="14.4" thickBot="1" x14ac:dyDescent="0.3">
      <c r="A2" s="4" t="s">
        <v>33</v>
      </c>
      <c r="B2" s="7">
        <v>48000</v>
      </c>
      <c r="D2" s="13" t="s">
        <v>0</v>
      </c>
      <c r="E2" s="12" t="s">
        <v>15</v>
      </c>
      <c r="F2" s="12" t="s">
        <v>19</v>
      </c>
      <c r="G2" s="12" t="s">
        <v>21</v>
      </c>
      <c r="H2" s="12" t="s">
        <v>22</v>
      </c>
      <c r="I2" s="12" t="s">
        <v>23</v>
      </c>
      <c r="J2" s="12" t="s">
        <v>20</v>
      </c>
      <c r="K2" s="12" t="s">
        <v>24</v>
      </c>
      <c r="L2" s="15" t="s">
        <v>37</v>
      </c>
      <c r="M2" s="12" t="s">
        <v>39</v>
      </c>
      <c r="N2" s="12" t="s">
        <v>25</v>
      </c>
      <c r="O2" s="12" t="s">
        <v>26</v>
      </c>
      <c r="P2" s="12" t="s">
        <v>27</v>
      </c>
      <c r="Q2" s="18" t="s">
        <v>38</v>
      </c>
      <c r="R2" s="69"/>
      <c r="S2" s="69"/>
      <c r="T2" s="69"/>
      <c r="U2" s="69"/>
    </row>
    <row r="3" spans="1:21" x14ac:dyDescent="0.25">
      <c r="A3" s="5" t="s">
        <v>36</v>
      </c>
      <c r="B3" s="8">
        <f>NasalEQ!Z4</f>
        <v>-1</v>
      </c>
      <c r="D3" s="20">
        <f>B2</f>
        <v>48000</v>
      </c>
      <c r="E3" s="11">
        <f>B32</f>
        <v>3.4430040315647776</v>
      </c>
      <c r="F3" s="11">
        <f>B33</f>
        <v>-4.7186574985700247</v>
      </c>
      <c r="G3" s="11">
        <f>B34</f>
        <v>1.3332808151938838</v>
      </c>
      <c r="H3" s="11">
        <f>B39</f>
        <v>3.4548414458000076</v>
      </c>
      <c r="I3" s="11">
        <f>B40</f>
        <v>-4.7186574985700247</v>
      </c>
      <c r="J3" s="11">
        <f>B41</f>
        <v>1.3214434009586531</v>
      </c>
      <c r="K3" s="10">
        <v>50</v>
      </c>
      <c r="L3" s="21">
        <f>10 ^ (K3/50)</f>
        <v>10</v>
      </c>
      <c r="M3" s="11">
        <f t="shared" ref="M3:M66" si="0" xml:space="preserve"> 2*PI()*L3/D3</f>
        <v>1.308996938995747E-3</v>
      </c>
      <c r="N3" s="11">
        <f t="shared" ref="N3:N66" si="1">E3+F3*COS(M3)+G3*COS(2*M3)</f>
        <v>5.7626821755427438E-2</v>
      </c>
      <c r="O3" s="11">
        <f t="shared" ref="O3:O66" si="2">H3+I3*COS(M3) + J3*COS(2*M3)</f>
        <v>5.7626862321582761E-2</v>
      </c>
      <c r="P3" s="11">
        <f>SQRT(N3/O3)</f>
        <v>0.999999648027319</v>
      </c>
      <c r="Q3" s="22">
        <f>20*LOG(P3,10)</f>
        <v>-3.0571964008120482E-6</v>
      </c>
    </row>
    <row r="4" spans="1:21" x14ac:dyDescent="0.25">
      <c r="A4" s="5" t="s">
        <v>34</v>
      </c>
      <c r="B4" s="8">
        <f>NasalEQ!AB4</f>
        <v>4158.7322693439219</v>
      </c>
      <c r="D4" s="23">
        <f t="shared" ref="D4:J19" si="3">D3</f>
        <v>48000</v>
      </c>
      <c r="E4" s="24">
        <f t="shared" si="3"/>
        <v>3.4430040315647776</v>
      </c>
      <c r="F4" s="24">
        <f t="shared" si="3"/>
        <v>-4.7186574985700247</v>
      </c>
      <c r="G4" s="24">
        <f t="shared" si="3"/>
        <v>1.3332808151938838</v>
      </c>
      <c r="H4" s="24">
        <f t="shared" si="3"/>
        <v>3.4548414458000076</v>
      </c>
      <c r="I4" s="24">
        <f t="shared" si="3"/>
        <v>-4.7186574985700247</v>
      </c>
      <c r="J4" s="24">
        <f t="shared" si="3"/>
        <v>1.3214434009586531</v>
      </c>
      <c r="K4" s="68">
        <f>K3+1</f>
        <v>51</v>
      </c>
      <c r="L4" s="26">
        <f t="shared" ref="L4:L67" si="4">10 ^ (K4/50)</f>
        <v>10.471285480509</v>
      </c>
      <c r="M4" s="24">
        <f t="shared" si="0"/>
        <v>1.3706880641336891E-3</v>
      </c>
      <c r="N4" s="24">
        <f t="shared" si="1"/>
        <v>5.7626770966314966E-2</v>
      </c>
      <c r="O4" s="24">
        <f t="shared" si="2"/>
        <v>5.7626815446217172E-2</v>
      </c>
      <c r="P4" s="24">
        <f t="shared" ref="P4:P67" si="5">SQRT(N4/O4)</f>
        <v>0.9999996140693318</v>
      </c>
      <c r="Q4" s="27">
        <f t="shared" ref="Q4:Q67" si="6">20*LOG(P4,10)</f>
        <v>-3.3521518387860439E-6</v>
      </c>
    </row>
    <row r="5" spans="1:21" ht="14.4" thickBot="1" x14ac:dyDescent="0.3">
      <c r="A5" s="6" t="s">
        <v>35</v>
      </c>
      <c r="B5" s="9">
        <f>NasalEQ!AA4</f>
        <v>1</v>
      </c>
      <c r="D5" s="23">
        <f t="shared" si="3"/>
        <v>48000</v>
      </c>
      <c r="E5" s="24">
        <f t="shared" si="3"/>
        <v>3.4430040315647776</v>
      </c>
      <c r="F5" s="24">
        <f t="shared" si="3"/>
        <v>-4.7186574985700247</v>
      </c>
      <c r="G5" s="24">
        <f t="shared" si="3"/>
        <v>1.3332808151938838</v>
      </c>
      <c r="H5" s="24">
        <f t="shared" si="3"/>
        <v>3.4548414458000076</v>
      </c>
      <c r="I5" s="24">
        <f t="shared" si="3"/>
        <v>-4.7186574985700247</v>
      </c>
      <c r="J5" s="24">
        <f t="shared" si="3"/>
        <v>1.3214434009586531</v>
      </c>
      <c r="K5" s="68">
        <f t="shared" ref="K5:K68" si="7">K4+1</f>
        <v>52</v>
      </c>
      <c r="L5" s="26">
        <f t="shared" si="4"/>
        <v>10.964781961431854</v>
      </c>
      <c r="M5" s="24">
        <f t="shared" si="0"/>
        <v>1.435286602427008E-3</v>
      </c>
      <c r="N5" s="24">
        <f t="shared" si="1"/>
        <v>5.7626715277204976E-2</v>
      </c>
      <c r="O5" s="24">
        <f t="shared" si="2"/>
        <v>5.7626764048445134E-2</v>
      </c>
      <c r="P5" s="24">
        <f t="shared" si="5"/>
        <v>0.9999995768350759</v>
      </c>
      <c r="Q5" s="27">
        <f t="shared" si="6"/>
        <v>-3.6755646071312855E-6</v>
      </c>
    </row>
    <row r="6" spans="1:21" x14ac:dyDescent="0.25">
      <c r="A6" s="93"/>
      <c r="B6" s="93"/>
      <c r="D6" s="23">
        <f t="shared" si="3"/>
        <v>48000</v>
      </c>
      <c r="E6" s="24">
        <f t="shared" si="3"/>
        <v>3.4430040315647776</v>
      </c>
      <c r="F6" s="24">
        <f t="shared" si="3"/>
        <v>-4.7186574985700247</v>
      </c>
      <c r="G6" s="24">
        <f t="shared" si="3"/>
        <v>1.3332808151938838</v>
      </c>
      <c r="H6" s="24">
        <f t="shared" si="3"/>
        <v>3.4548414458000076</v>
      </c>
      <c r="I6" s="24">
        <f t="shared" si="3"/>
        <v>-4.7186574985700247</v>
      </c>
      <c r="J6" s="24">
        <f t="shared" si="3"/>
        <v>1.3214434009586531</v>
      </c>
      <c r="K6" s="68">
        <f t="shared" si="7"/>
        <v>53</v>
      </c>
      <c r="L6" s="26">
        <f t="shared" si="4"/>
        <v>11.481536214968834</v>
      </c>
      <c r="M6" s="24">
        <f t="shared" si="0"/>
        <v>1.5029295760363023E-3</v>
      </c>
      <c r="N6" s="24">
        <f t="shared" si="1"/>
        <v>5.7626654215363393E-2</v>
      </c>
      <c r="O6" s="24">
        <f t="shared" si="2"/>
        <v>5.7626707691961432E-2</v>
      </c>
      <c r="P6" s="24">
        <f t="shared" si="5"/>
        <v>0.99999953600845348</v>
      </c>
      <c r="Q6" s="27">
        <f t="shared" si="6"/>
        <v>-4.0301803010323935E-6</v>
      </c>
    </row>
    <row r="7" spans="1:21" x14ac:dyDescent="0.25">
      <c r="A7" s="2" t="s">
        <v>2</v>
      </c>
      <c r="B7">
        <f xml:space="preserve"> 10^(B3/40)</f>
        <v>0.94406087628592339</v>
      </c>
      <c r="D7" s="23">
        <f t="shared" si="3"/>
        <v>48000</v>
      </c>
      <c r="E7" s="24">
        <f t="shared" si="3"/>
        <v>3.4430040315647776</v>
      </c>
      <c r="F7" s="24">
        <f t="shared" si="3"/>
        <v>-4.7186574985700247</v>
      </c>
      <c r="G7" s="24">
        <f t="shared" si="3"/>
        <v>1.3332808151938838</v>
      </c>
      <c r="H7" s="24">
        <f t="shared" si="3"/>
        <v>3.4548414458000076</v>
      </c>
      <c r="I7" s="24">
        <f t="shared" si="3"/>
        <v>-4.7186574985700247</v>
      </c>
      <c r="J7" s="24">
        <f t="shared" si="3"/>
        <v>1.3214434009586531</v>
      </c>
      <c r="K7" s="68">
        <f t="shared" si="7"/>
        <v>54</v>
      </c>
      <c r="L7" s="26">
        <f t="shared" si="4"/>
        <v>12.022644346174133</v>
      </c>
      <c r="M7" s="24">
        <f t="shared" si="0"/>
        <v>1.5737604647776467E-3</v>
      </c>
      <c r="N7" s="24">
        <f t="shared" si="1"/>
        <v>5.7626587262446849E-2</v>
      </c>
      <c r="O7" s="24">
        <f t="shared" si="2"/>
        <v>5.7626645898366302E-2</v>
      </c>
      <c r="P7" s="24">
        <f t="shared" si="5"/>
        <v>0.99999949124286647</v>
      </c>
      <c r="Q7" s="27">
        <f t="shared" si="6"/>
        <v>-4.4190094385448295E-6</v>
      </c>
    </row>
    <row r="8" spans="1:21" x14ac:dyDescent="0.25">
      <c r="A8" s="2" t="s">
        <v>1</v>
      </c>
      <c r="B8">
        <f>2*PI()*B4/B2</f>
        <v>0.54437678106740306</v>
      </c>
      <c r="D8" s="23">
        <f t="shared" si="3"/>
        <v>48000</v>
      </c>
      <c r="E8" s="24">
        <f t="shared" si="3"/>
        <v>3.4430040315647776</v>
      </c>
      <c r="F8" s="24">
        <f t="shared" si="3"/>
        <v>-4.7186574985700247</v>
      </c>
      <c r="G8" s="24">
        <f t="shared" si="3"/>
        <v>1.3332808151938838</v>
      </c>
      <c r="H8" s="24">
        <f t="shared" si="3"/>
        <v>3.4548414458000076</v>
      </c>
      <c r="I8" s="24">
        <f t="shared" si="3"/>
        <v>-4.7186574985700247</v>
      </c>
      <c r="J8" s="24">
        <f t="shared" si="3"/>
        <v>1.3214434009586531</v>
      </c>
      <c r="K8" s="68">
        <f t="shared" si="7"/>
        <v>55</v>
      </c>
      <c r="L8" s="26">
        <f t="shared" si="4"/>
        <v>12.58925411794168</v>
      </c>
      <c r="M8" s="24">
        <f t="shared" si="0"/>
        <v>1.6479295104625262E-3</v>
      </c>
      <c r="N8" s="24">
        <f t="shared" si="1"/>
        <v>5.7626513850110417E-2</v>
      </c>
      <c r="O8" s="24">
        <f t="shared" si="2"/>
        <v>5.762657814311245E-2</v>
      </c>
      <c r="P8" s="24">
        <f t="shared" si="5"/>
        <v>0.99999944215827108</v>
      </c>
      <c r="Q8" s="27">
        <f t="shared" si="6"/>
        <v>-4.8453530443847492E-6</v>
      </c>
    </row>
    <row r="9" spans="1:21" x14ac:dyDescent="0.25">
      <c r="D9" s="23">
        <f t="shared" si="3"/>
        <v>48000</v>
      </c>
      <c r="E9" s="24">
        <f t="shared" si="3"/>
        <v>3.4430040315647776</v>
      </c>
      <c r="F9" s="24">
        <f t="shared" si="3"/>
        <v>-4.7186574985700247</v>
      </c>
      <c r="G9" s="24">
        <f t="shared" si="3"/>
        <v>1.3332808151938838</v>
      </c>
      <c r="H9" s="24">
        <f t="shared" si="3"/>
        <v>3.4548414458000076</v>
      </c>
      <c r="I9" s="24">
        <f t="shared" si="3"/>
        <v>-4.7186574985700247</v>
      </c>
      <c r="J9" s="24">
        <f t="shared" si="3"/>
        <v>1.3214434009586531</v>
      </c>
      <c r="K9" s="68">
        <f t="shared" si="7"/>
        <v>56</v>
      </c>
      <c r="L9" s="26">
        <f t="shared" si="4"/>
        <v>13.182567385564075</v>
      </c>
      <c r="M9" s="24">
        <f t="shared" si="0"/>
        <v>1.7255940355808545E-3</v>
      </c>
      <c r="N9" s="24">
        <f t="shared" si="1"/>
        <v>5.7626433355173923E-2</v>
      </c>
      <c r="O9" s="24">
        <f t="shared" si="2"/>
        <v>5.7626503851042843E-2</v>
      </c>
      <c r="P9" s="24">
        <f t="shared" si="5"/>
        <v>0.99999938833795421</v>
      </c>
      <c r="Q9" s="27">
        <f t="shared" si="6"/>
        <v>-5.3128306503603339E-6</v>
      </c>
    </row>
    <row r="10" spans="1:21" x14ac:dyDescent="0.25">
      <c r="A10" s="2" t="s">
        <v>28</v>
      </c>
      <c r="B10">
        <f>SIN(B8)*SINH(LN(2)/2 * B5 * B8/SIN(B8))</f>
        <v>0.19286757598087534</v>
      </c>
      <c r="D10" s="23">
        <f t="shared" si="3"/>
        <v>48000</v>
      </c>
      <c r="E10" s="24">
        <f t="shared" si="3"/>
        <v>3.4430040315647776</v>
      </c>
      <c r="F10" s="24">
        <f t="shared" si="3"/>
        <v>-4.7186574985700247</v>
      </c>
      <c r="G10" s="24">
        <f t="shared" si="3"/>
        <v>1.3332808151938838</v>
      </c>
      <c r="H10" s="24">
        <f t="shared" si="3"/>
        <v>3.4548414458000076</v>
      </c>
      <c r="I10" s="24">
        <f t="shared" si="3"/>
        <v>-4.7186574985700247</v>
      </c>
      <c r="J10" s="24">
        <f t="shared" si="3"/>
        <v>1.3214434009586531</v>
      </c>
      <c r="K10" s="68">
        <f>K9+1</f>
        <v>57</v>
      </c>
      <c r="L10" s="26">
        <f t="shared" si="4"/>
        <v>13.803842646028851</v>
      </c>
      <c r="M10" s="24">
        <f t="shared" si="0"/>
        <v>1.8069187770030721E-3</v>
      </c>
      <c r="N10" s="24">
        <f t="shared" si="1"/>
        <v>5.7626345094340836E-2</v>
      </c>
      <c r="O10" s="24">
        <f t="shared" si="2"/>
        <v>5.7626422391516607E-2</v>
      </c>
      <c r="P10" s="24">
        <f t="shared" si="5"/>
        <v>0.9999993293249998</v>
      </c>
      <c r="Q10" s="27">
        <f t="shared" si="6"/>
        <v>-5.8254109882496704E-6</v>
      </c>
    </row>
    <row r="11" spans="1:21" x14ac:dyDescent="0.25">
      <c r="D11" s="23">
        <f t="shared" si="3"/>
        <v>48000</v>
      </c>
      <c r="E11" s="24">
        <f t="shared" si="3"/>
        <v>3.4430040315647776</v>
      </c>
      <c r="F11" s="24">
        <f t="shared" si="3"/>
        <v>-4.7186574985700247</v>
      </c>
      <c r="G11" s="24">
        <f t="shared" si="3"/>
        <v>1.3332808151938838</v>
      </c>
      <c r="H11" s="24">
        <f t="shared" si="3"/>
        <v>3.4548414458000076</v>
      </c>
      <c r="I11" s="24">
        <f t="shared" si="3"/>
        <v>-4.7186574985700247</v>
      </c>
      <c r="J11" s="24">
        <f t="shared" si="3"/>
        <v>1.3214434009586531</v>
      </c>
      <c r="K11" s="68">
        <f t="shared" si="7"/>
        <v>58</v>
      </c>
      <c r="L11" s="26">
        <f t="shared" si="4"/>
        <v>14.454397707459275</v>
      </c>
      <c r="M11" s="24">
        <f t="shared" si="0"/>
        <v>1.8920762354091337E-3</v>
      </c>
      <c r="N11" s="24">
        <f t="shared" si="1"/>
        <v>5.762624831839358E-2</v>
      </c>
      <c r="O11" s="24">
        <f t="shared" si="2"/>
        <v>5.7626333073052649E-2</v>
      </c>
      <c r="P11" s="24">
        <f t="shared" si="5"/>
        <v>0.99999926461839828</v>
      </c>
      <c r="Q11" s="27">
        <f t="shared" si="6"/>
        <v>-6.3874457830448061E-6</v>
      </c>
    </row>
    <row r="12" spans="1:21" x14ac:dyDescent="0.25">
      <c r="A12" s="85" t="s">
        <v>32</v>
      </c>
      <c r="B12" s="85"/>
      <c r="D12" s="23">
        <f t="shared" si="3"/>
        <v>48000</v>
      </c>
      <c r="E12" s="24">
        <f t="shared" si="3"/>
        <v>3.4430040315647776</v>
      </c>
      <c r="F12" s="24">
        <f t="shared" si="3"/>
        <v>-4.7186574985700247</v>
      </c>
      <c r="G12" s="24">
        <f t="shared" si="3"/>
        <v>1.3332808151938838</v>
      </c>
      <c r="H12" s="24">
        <f t="shared" si="3"/>
        <v>3.4548414458000076</v>
      </c>
      <c r="I12" s="24">
        <f t="shared" si="3"/>
        <v>-4.7186574985700247</v>
      </c>
      <c r="J12" s="24">
        <f t="shared" si="3"/>
        <v>1.3214434009586531</v>
      </c>
      <c r="K12" s="68">
        <f t="shared" si="7"/>
        <v>59</v>
      </c>
      <c r="L12" s="26">
        <f t="shared" si="4"/>
        <v>15.135612484362087</v>
      </c>
      <c r="M12" s="24">
        <f t="shared" si="0"/>
        <v>1.9812470411855786E-3</v>
      </c>
      <c r="N12" s="24">
        <f t="shared" si="1"/>
        <v>5.7626142205835063E-2</v>
      </c>
      <c r="O12" s="24">
        <f t="shared" si="2"/>
        <v>5.7626235137460124E-2</v>
      </c>
      <c r="P12" s="24">
        <f t="shared" si="5"/>
        <v>0.99999919366880108</v>
      </c>
      <c r="Q12" s="27">
        <f t="shared" si="6"/>
        <v>-7.0037066292146354E-6</v>
      </c>
    </row>
    <row r="13" spans="1:21" x14ac:dyDescent="0.25">
      <c r="A13" s="2" t="s">
        <v>3</v>
      </c>
      <c r="B13">
        <f xml:space="preserve"> (1 + B10*B7)</f>
        <v>1.1820787327876472</v>
      </c>
      <c r="D13" s="23">
        <f t="shared" si="3"/>
        <v>48000</v>
      </c>
      <c r="E13" s="24">
        <f t="shared" si="3"/>
        <v>3.4430040315647776</v>
      </c>
      <c r="F13" s="24">
        <f t="shared" si="3"/>
        <v>-4.7186574985700247</v>
      </c>
      <c r="G13" s="24">
        <f t="shared" si="3"/>
        <v>1.3332808151938838</v>
      </c>
      <c r="H13" s="24">
        <f t="shared" si="3"/>
        <v>3.4548414458000076</v>
      </c>
      <c r="I13" s="24">
        <f t="shared" si="3"/>
        <v>-4.7186574985700247</v>
      </c>
      <c r="J13" s="24">
        <f t="shared" si="3"/>
        <v>1.3214434009586531</v>
      </c>
      <c r="K13" s="68">
        <f t="shared" si="7"/>
        <v>60</v>
      </c>
      <c r="L13" s="26">
        <f t="shared" si="4"/>
        <v>15.848931924611136</v>
      </c>
      <c r="M13" s="24">
        <f t="shared" si="0"/>
        <v>2.0746203375667954E-3</v>
      </c>
      <c r="N13" s="24">
        <f t="shared" si="1"/>
        <v>5.762602585591825E-2</v>
      </c>
      <c r="O13" s="24">
        <f t="shared" si="2"/>
        <v>5.7626127753406031E-2</v>
      </c>
      <c r="P13" s="24">
        <f t="shared" si="5"/>
        <v>0.99999911587385104</v>
      </c>
      <c r="Q13" s="27">
        <f t="shared" si="6"/>
        <v>-7.6794255507757825E-6</v>
      </c>
    </row>
    <row r="14" spans="1:21" x14ac:dyDescent="0.25">
      <c r="A14" s="2" t="s">
        <v>4</v>
      </c>
      <c r="B14">
        <f>-2*COS(B8)</f>
        <v>-1.7109004253242379</v>
      </c>
      <c r="D14" s="23">
        <f t="shared" si="3"/>
        <v>48000</v>
      </c>
      <c r="E14" s="24">
        <f t="shared" si="3"/>
        <v>3.4430040315647776</v>
      </c>
      <c r="F14" s="24">
        <f t="shared" si="3"/>
        <v>-4.7186574985700247</v>
      </c>
      <c r="G14" s="24">
        <f t="shared" si="3"/>
        <v>1.3332808151938838</v>
      </c>
      <c r="H14" s="24">
        <f t="shared" si="3"/>
        <v>3.4548414458000076</v>
      </c>
      <c r="I14" s="24">
        <f t="shared" si="3"/>
        <v>-4.7186574985700247</v>
      </c>
      <c r="J14" s="24">
        <f t="shared" si="3"/>
        <v>1.3214434009586531</v>
      </c>
      <c r="K14" s="68">
        <f t="shared" si="7"/>
        <v>61</v>
      </c>
      <c r="L14" s="26">
        <f t="shared" si="4"/>
        <v>16.595869074375614</v>
      </c>
      <c r="M14" s="24">
        <f t="shared" si="0"/>
        <v>2.1723941818331863E-3</v>
      </c>
      <c r="N14" s="24">
        <f t="shared" si="1"/>
        <v>5.7625898280999621E-2</v>
      </c>
      <c r="O14" s="24">
        <f t="shared" si="2"/>
        <v>5.7626010009357742E-2</v>
      </c>
      <c r="P14" s="24">
        <f t="shared" si="5"/>
        <v>0.99999903057306716</v>
      </c>
      <c r="Q14" s="27">
        <f t="shared" si="6"/>
        <v>-8.4203394322664863E-6</v>
      </c>
    </row>
    <row r="15" spans="1:21" x14ac:dyDescent="0.25">
      <c r="A15" s="2" t="s">
        <v>5</v>
      </c>
      <c r="B15">
        <f>(1 -B10*B7)</f>
        <v>0.81792126721235292</v>
      </c>
      <c r="D15" s="23">
        <f t="shared" si="3"/>
        <v>48000</v>
      </c>
      <c r="E15" s="24">
        <f t="shared" si="3"/>
        <v>3.4430040315647776</v>
      </c>
      <c r="F15" s="24">
        <f t="shared" si="3"/>
        <v>-4.7186574985700247</v>
      </c>
      <c r="G15" s="24">
        <f t="shared" si="3"/>
        <v>1.3332808151938838</v>
      </c>
      <c r="H15" s="24">
        <f t="shared" si="3"/>
        <v>3.4548414458000076</v>
      </c>
      <c r="I15" s="24">
        <f t="shared" si="3"/>
        <v>-4.7186574985700247</v>
      </c>
      <c r="J15" s="24">
        <f t="shared" si="3"/>
        <v>1.3214434009586531</v>
      </c>
      <c r="K15" s="68">
        <f t="shared" si="7"/>
        <v>62</v>
      </c>
      <c r="L15" s="26">
        <f t="shared" si="4"/>
        <v>17.378008287493756</v>
      </c>
      <c r="M15" s="24">
        <f t="shared" si="0"/>
        <v>2.2747759654172051E-3</v>
      </c>
      <c r="N15" s="24">
        <f t="shared" si="1"/>
        <v>5.7625758398156757E-2</v>
      </c>
      <c r="O15" s="24">
        <f t="shared" si="2"/>
        <v>5.7625880905846971E-2</v>
      </c>
      <c r="P15" s="24">
        <f t="shared" si="5"/>
        <v>0.99999893704223342</v>
      </c>
      <c r="Q15" s="27">
        <f t="shared" si="6"/>
        <v>-9.2327387574825958E-6</v>
      </c>
    </row>
    <row r="16" spans="1:21" x14ac:dyDescent="0.25">
      <c r="A16" s="2" t="s">
        <v>6</v>
      </c>
      <c r="B16">
        <f xml:space="preserve"> 1 + B10/B7</f>
        <v>1.2042956983236559</v>
      </c>
      <c r="D16" s="23">
        <f t="shared" si="3"/>
        <v>48000</v>
      </c>
      <c r="E16" s="24">
        <f t="shared" si="3"/>
        <v>3.4430040315647776</v>
      </c>
      <c r="F16" s="24">
        <f t="shared" si="3"/>
        <v>-4.7186574985700247</v>
      </c>
      <c r="G16" s="24">
        <f t="shared" si="3"/>
        <v>1.3332808151938838</v>
      </c>
      <c r="H16" s="24">
        <f t="shared" si="3"/>
        <v>3.4548414458000076</v>
      </c>
      <c r="I16" s="24">
        <f t="shared" si="3"/>
        <v>-4.7186574985700247</v>
      </c>
      <c r="J16" s="24">
        <f t="shared" si="3"/>
        <v>1.3214434009586531</v>
      </c>
      <c r="K16" s="68">
        <f t="shared" si="7"/>
        <v>63</v>
      </c>
      <c r="L16" s="26">
        <f>10 ^ (K16/50)</f>
        <v>18.197008586099841</v>
      </c>
      <c r="M16" s="24">
        <f t="shared" si="0"/>
        <v>2.3819828538084024E-3</v>
      </c>
      <c r="N16" s="24">
        <f t="shared" si="1"/>
        <v>5.7625605020000581E-2</v>
      </c>
      <c r="O16" s="24">
        <f t="shared" si="2"/>
        <v>5.7625739346989446E-2</v>
      </c>
      <c r="P16" s="24">
        <f>SQRT(N16/O16)</f>
        <v>0.99999883448725635</v>
      </c>
      <c r="Q16" s="27">
        <f>20*LOG(P16,10)</f>
        <v>-1.0123520962654205E-5</v>
      </c>
    </row>
    <row r="17" spans="1:17" x14ac:dyDescent="0.25">
      <c r="A17" s="2" t="s">
        <v>7</v>
      </c>
      <c r="B17">
        <f xml:space="preserve"> -2 * COS(B8)</f>
        <v>-1.7109004253242379</v>
      </c>
      <c r="D17" s="23">
        <f t="shared" si="3"/>
        <v>48000</v>
      </c>
      <c r="E17" s="24">
        <f t="shared" si="3"/>
        <v>3.4430040315647776</v>
      </c>
      <c r="F17" s="24">
        <f t="shared" si="3"/>
        <v>-4.7186574985700247</v>
      </c>
      <c r="G17" s="24">
        <f t="shared" si="3"/>
        <v>1.3332808151938838</v>
      </c>
      <c r="H17" s="24">
        <f t="shared" si="3"/>
        <v>3.4548414458000076</v>
      </c>
      <c r="I17" s="24">
        <f t="shared" si="3"/>
        <v>-4.7186574985700247</v>
      </c>
      <c r="J17" s="24">
        <f t="shared" si="3"/>
        <v>1.3214434009586531</v>
      </c>
      <c r="K17" s="68">
        <f t="shared" si="7"/>
        <v>64</v>
      </c>
      <c r="L17" s="26">
        <f>10 ^ (K17/50)</f>
        <v>19.054607179632477</v>
      </c>
      <c r="M17" s="24">
        <f t="shared" si="0"/>
        <v>2.49424224719053E-3</v>
      </c>
      <c r="N17" s="24">
        <f t="shared" si="1"/>
        <v>5.7625436844592315E-2</v>
      </c>
      <c r="O17" s="24">
        <f t="shared" si="2"/>
        <v>5.762558413118013E-2</v>
      </c>
      <c r="P17" s="24">
        <f>SQRT(N17/O17)</f>
        <v>0.99999872203740625</v>
      </c>
      <c r="Q17" s="27">
        <f>20*LOG(P17,10)</f>
        <v>-1.1100249143729504E-5</v>
      </c>
    </row>
    <row r="18" spans="1:17" x14ac:dyDescent="0.25">
      <c r="A18" s="2" t="s">
        <v>8</v>
      </c>
      <c r="B18">
        <f>(1 - B10/B7)</f>
        <v>0.79570430167634398</v>
      </c>
      <c r="D18" s="23">
        <f t="shared" si="3"/>
        <v>48000</v>
      </c>
      <c r="E18" s="24">
        <f t="shared" si="3"/>
        <v>3.4430040315647776</v>
      </c>
      <c r="F18" s="24">
        <f t="shared" si="3"/>
        <v>-4.7186574985700247</v>
      </c>
      <c r="G18" s="24">
        <f t="shared" si="3"/>
        <v>1.3332808151938838</v>
      </c>
      <c r="H18" s="24">
        <f t="shared" si="3"/>
        <v>3.4548414458000076</v>
      </c>
      <c r="I18" s="24">
        <f t="shared" si="3"/>
        <v>-4.7186574985700247</v>
      </c>
      <c r="J18" s="24">
        <f t="shared" si="3"/>
        <v>1.3214434009586531</v>
      </c>
      <c r="K18" s="68">
        <f t="shared" si="7"/>
        <v>65</v>
      </c>
      <c r="L18" s="26">
        <f>10 ^ (K18/50)</f>
        <v>19.952623149688804</v>
      </c>
      <c r="M18" s="24">
        <f t="shared" si="0"/>
        <v>2.6117922627878327E-3</v>
      </c>
      <c r="N18" s="24">
        <f t="shared" si="1"/>
        <v>5.7625252444400088E-2</v>
      </c>
      <c r="O18" s="24">
        <f t="shared" si="2"/>
        <v>5.7625413940899817E-2</v>
      </c>
      <c r="P18" s="24">
        <f>SQRT(N18/O18)</f>
        <v>0.99999859873793673</v>
      </c>
      <c r="Q18" s="27">
        <f>20*LOG(P18,10)</f>
        <v>-1.2171216163121258E-5</v>
      </c>
    </row>
    <row r="19" spans="1:17" x14ac:dyDescent="0.25">
      <c r="A19" s="85" t="s">
        <v>29</v>
      </c>
      <c r="B19" s="85"/>
      <c r="D19" s="23">
        <f t="shared" si="3"/>
        <v>48000</v>
      </c>
      <c r="E19" s="24">
        <f t="shared" si="3"/>
        <v>3.4430040315647776</v>
      </c>
      <c r="F19" s="24">
        <f t="shared" si="3"/>
        <v>-4.7186574985700247</v>
      </c>
      <c r="G19" s="24">
        <f t="shared" si="3"/>
        <v>1.3332808151938838</v>
      </c>
      <c r="H19" s="24">
        <f t="shared" si="3"/>
        <v>3.4548414458000076</v>
      </c>
      <c r="I19" s="24">
        <f t="shared" si="3"/>
        <v>-4.7186574985700247</v>
      </c>
      <c r="J19" s="24">
        <f t="shared" si="3"/>
        <v>1.3214434009586531</v>
      </c>
      <c r="K19" s="68">
        <f t="shared" si="7"/>
        <v>66</v>
      </c>
      <c r="L19" s="26">
        <f t="shared" si="4"/>
        <v>20.8929613085404</v>
      </c>
      <c r="M19" s="24">
        <f t="shared" si="0"/>
        <v>2.7348822399435964E-3</v>
      </c>
      <c r="N19" s="24">
        <f t="shared" si="1"/>
        <v>5.7625050254184407E-2</v>
      </c>
      <c r="O19" s="24">
        <f t="shared" si="2"/>
        <v>5.76252273315363E-2</v>
      </c>
      <c r="P19" s="24">
        <f t="shared" si="5"/>
        <v>0.99999846354195787</v>
      </c>
      <c r="Q19" s="27">
        <f t="shared" si="6"/>
        <v>-1.3345515239859757E-5</v>
      </c>
    </row>
    <row r="20" spans="1:17" x14ac:dyDescent="0.25">
      <c r="A20" s="2" t="s">
        <v>3</v>
      </c>
      <c r="B20">
        <f>B13/B16</f>
        <v>0.9815519016077745</v>
      </c>
      <c r="D20" s="23">
        <f t="shared" ref="D20:J35" si="8">D19</f>
        <v>48000</v>
      </c>
      <c r="E20" s="24">
        <f t="shared" si="8"/>
        <v>3.4430040315647776</v>
      </c>
      <c r="F20" s="24">
        <f t="shared" si="8"/>
        <v>-4.7186574985700247</v>
      </c>
      <c r="G20" s="24">
        <f t="shared" si="8"/>
        <v>1.3332808151938838</v>
      </c>
      <c r="H20" s="24">
        <f t="shared" si="8"/>
        <v>3.4548414458000076</v>
      </c>
      <c r="I20" s="24">
        <f t="shared" si="8"/>
        <v>-4.7186574985700247</v>
      </c>
      <c r="J20" s="24">
        <f t="shared" si="8"/>
        <v>1.3214434009586531</v>
      </c>
      <c r="K20" s="68">
        <f t="shared" si="7"/>
        <v>67</v>
      </c>
      <c r="L20" s="26">
        <f t="shared" si="4"/>
        <v>21.877616239495538</v>
      </c>
      <c r="M20" s="24">
        <f t="shared" si="0"/>
        <v>2.8637732690023304E-3</v>
      </c>
      <c r="N20" s="24">
        <f t="shared" si="1"/>
        <v>5.7624828557710561E-2</v>
      </c>
      <c r="O20" s="24">
        <f t="shared" si="2"/>
        <v>5.762502271911929E-2</v>
      </c>
      <c r="P20" s="24">
        <f t="shared" si="5"/>
        <v>0.99999831530155547</v>
      </c>
      <c r="Q20" s="27">
        <f t="shared" si="6"/>
        <v>-1.4633117088772956E-5</v>
      </c>
    </row>
    <row r="21" spans="1:17" x14ac:dyDescent="0.25">
      <c r="A21" s="2" t="s">
        <v>4</v>
      </c>
      <c r="B21">
        <f>B14/B16</f>
        <v>-1.4206647318476358</v>
      </c>
      <c r="D21" s="23">
        <f t="shared" si="8"/>
        <v>48000</v>
      </c>
      <c r="E21" s="24">
        <f t="shared" si="8"/>
        <v>3.4430040315647776</v>
      </c>
      <c r="F21" s="24">
        <f t="shared" si="8"/>
        <v>-4.7186574985700247</v>
      </c>
      <c r="G21" s="24">
        <f t="shared" si="8"/>
        <v>1.3332808151938838</v>
      </c>
      <c r="H21" s="24">
        <f t="shared" si="8"/>
        <v>3.4548414458000076</v>
      </c>
      <c r="I21" s="24">
        <f t="shared" si="8"/>
        <v>-4.7186574985700247</v>
      </c>
      <c r="J21" s="24">
        <f t="shared" si="8"/>
        <v>1.3214434009586531</v>
      </c>
      <c r="K21" s="68">
        <f t="shared" si="7"/>
        <v>68</v>
      </c>
      <c r="L21" s="26">
        <f t="shared" si="4"/>
        <v>22.908676527677738</v>
      </c>
      <c r="M21" s="24">
        <f t="shared" si="0"/>
        <v>2.9987387451173883E-3</v>
      </c>
      <c r="N21" s="24">
        <f t="shared" si="1"/>
        <v>5.7624585473189383E-2</v>
      </c>
      <c r="O21" s="24">
        <f t="shared" si="2"/>
        <v>5.76247983668845E-2</v>
      </c>
      <c r="P21" s="24">
        <f t="shared" si="5"/>
        <v>0.99999815275803317</v>
      </c>
      <c r="Q21" s="27">
        <f t="shared" si="6"/>
        <v>-1.6044954678189977E-5</v>
      </c>
    </row>
    <row r="22" spans="1:17" x14ac:dyDescent="0.25">
      <c r="A22" s="2" t="s">
        <v>5</v>
      </c>
      <c r="B22">
        <f>B15/B16</f>
        <v>0.67916979887155227</v>
      </c>
      <c r="D22" s="23">
        <f t="shared" si="8"/>
        <v>48000</v>
      </c>
      <c r="E22" s="24">
        <f t="shared" si="8"/>
        <v>3.4430040315647776</v>
      </c>
      <c r="F22" s="24">
        <f t="shared" si="8"/>
        <v>-4.7186574985700247</v>
      </c>
      <c r="G22" s="24">
        <f t="shared" si="8"/>
        <v>1.3332808151938838</v>
      </c>
      <c r="H22" s="24">
        <f t="shared" si="8"/>
        <v>3.4548414458000076</v>
      </c>
      <c r="I22" s="24">
        <f t="shared" si="8"/>
        <v>-4.7186574985700247</v>
      </c>
      <c r="J22" s="24">
        <f t="shared" si="8"/>
        <v>1.3214434009586531</v>
      </c>
      <c r="K22" s="68">
        <f t="shared" si="7"/>
        <v>69</v>
      </c>
      <c r="L22" s="26">
        <f t="shared" si="4"/>
        <v>23.988329190194907</v>
      </c>
      <c r="M22" s="24">
        <f t="shared" si="0"/>
        <v>3.1400649481587461E-3</v>
      </c>
      <c r="N22" s="24">
        <f t="shared" si="1"/>
        <v>5.7624318937308683E-2</v>
      </c>
      <c r="O22" s="24">
        <f t="shared" si="2"/>
        <v>5.7624552370536097E-2</v>
      </c>
      <c r="P22" s="24">
        <f t="shared" si="5"/>
        <v>0.99999797453121786</v>
      </c>
      <c r="Q22" s="27">
        <f t="shared" si="6"/>
        <v>-1.7593016124079701E-5</v>
      </c>
    </row>
    <row r="23" spans="1:17" x14ac:dyDescent="0.25">
      <c r="A23" s="2" t="s">
        <v>7</v>
      </c>
      <c r="B23">
        <f>B17/B16</f>
        <v>-1.4206647318476358</v>
      </c>
      <c r="D23" s="23">
        <f t="shared" si="8"/>
        <v>48000</v>
      </c>
      <c r="E23" s="24">
        <f t="shared" si="8"/>
        <v>3.4430040315647776</v>
      </c>
      <c r="F23" s="24">
        <f t="shared" si="8"/>
        <v>-4.7186574985700247</v>
      </c>
      <c r="G23" s="24">
        <f t="shared" si="8"/>
        <v>1.3332808151938838</v>
      </c>
      <c r="H23" s="24">
        <f t="shared" si="8"/>
        <v>3.4548414458000076</v>
      </c>
      <c r="I23" s="24">
        <f t="shared" si="8"/>
        <v>-4.7186574985700247</v>
      </c>
      <c r="J23" s="24">
        <f t="shared" si="8"/>
        <v>1.3214434009586531</v>
      </c>
      <c r="K23" s="68">
        <f t="shared" si="7"/>
        <v>70</v>
      </c>
      <c r="L23" s="26">
        <f t="shared" si="4"/>
        <v>25.118864315095799</v>
      </c>
      <c r="M23" s="24">
        <f t="shared" si="0"/>
        <v>3.2880516499509903E-3</v>
      </c>
      <c r="N23" s="24">
        <f t="shared" si="1"/>
        <v>5.7624026687723484E-2</v>
      </c>
      <c r="O23" s="24">
        <f t="shared" si="2"/>
        <v>5.7624282642086522E-2</v>
      </c>
      <c r="P23" s="24">
        <f t="shared" si="5"/>
        <v>0.99999777910773446</v>
      </c>
      <c r="Q23" s="27">
        <f t="shared" si="6"/>
        <v>-1.9290446537491574E-5</v>
      </c>
    </row>
    <row r="24" spans="1:17" x14ac:dyDescent="0.25">
      <c r="A24" s="2" t="s">
        <v>8</v>
      </c>
      <c r="B24">
        <f>B18/B16</f>
        <v>0.66072170047932655</v>
      </c>
      <c r="D24" s="23">
        <f t="shared" si="8"/>
        <v>48000</v>
      </c>
      <c r="E24" s="24">
        <f t="shared" si="8"/>
        <v>3.4430040315647776</v>
      </c>
      <c r="F24" s="24">
        <f t="shared" si="8"/>
        <v>-4.7186574985700247</v>
      </c>
      <c r="G24" s="24">
        <f t="shared" si="8"/>
        <v>1.3332808151938838</v>
      </c>
      <c r="H24" s="24">
        <f t="shared" si="8"/>
        <v>3.4548414458000076</v>
      </c>
      <c r="I24" s="24">
        <f t="shared" si="8"/>
        <v>-4.7186574985700247</v>
      </c>
      <c r="J24" s="24">
        <f t="shared" si="8"/>
        <v>1.3214434009586531</v>
      </c>
      <c r="K24" s="68">
        <f t="shared" si="7"/>
        <v>71</v>
      </c>
      <c r="L24" s="26">
        <f t="shared" si="4"/>
        <v>26.302679918953825</v>
      </c>
      <c r="M24" s="24">
        <f t="shared" si="0"/>
        <v>3.4430127501295462E-3</v>
      </c>
      <c r="N24" s="24">
        <f t="shared" si="1"/>
        <v>5.7623706243866701E-2</v>
      </c>
      <c r="O24" s="24">
        <f t="shared" si="2"/>
        <v>5.7623986892147316E-2</v>
      </c>
      <c r="P24" s="24">
        <f t="shared" si="5"/>
        <v>0.99999756482814306</v>
      </c>
      <c r="Q24" s="27">
        <f t="shared" si="6"/>
        <v>-2.1151659753080131E-5</v>
      </c>
    </row>
    <row r="25" spans="1:17" x14ac:dyDescent="0.25">
      <c r="A25" s="85" t="s">
        <v>31</v>
      </c>
      <c r="B25" s="85"/>
      <c r="D25" s="23">
        <f t="shared" si="8"/>
        <v>48000</v>
      </c>
      <c r="E25" s="24">
        <f t="shared" si="8"/>
        <v>3.4430040315647776</v>
      </c>
      <c r="F25" s="24">
        <f t="shared" si="8"/>
        <v>-4.7186574985700247</v>
      </c>
      <c r="G25" s="24">
        <f t="shared" si="8"/>
        <v>1.3332808151938838</v>
      </c>
      <c r="H25" s="24">
        <f t="shared" si="8"/>
        <v>3.4548414458000076</v>
      </c>
      <c r="I25" s="24">
        <f t="shared" si="8"/>
        <v>-4.7186574985700247</v>
      </c>
      <c r="J25" s="24">
        <f t="shared" si="8"/>
        <v>1.3214434009586531</v>
      </c>
      <c r="K25" s="68">
        <f t="shared" si="7"/>
        <v>72</v>
      </c>
      <c r="L25" s="26">
        <f t="shared" si="4"/>
        <v>27.542287033381665</v>
      </c>
      <c r="M25" s="24">
        <f t="shared" si="0"/>
        <v>3.6052769419638859E-3</v>
      </c>
      <c r="N25" s="24">
        <f t="shared" si="1"/>
        <v>5.7623354885894873E-2</v>
      </c>
      <c r="O25" s="24">
        <f t="shared" si="2"/>
        <v>5.7623662610498227E-2</v>
      </c>
      <c r="P25" s="24">
        <f t="shared" si="5"/>
        <v>0.9999973298728313</v>
      </c>
      <c r="Q25" s="27">
        <f t="shared" si="6"/>
        <v>-2.3192460870371892E-5</v>
      </c>
    </row>
    <row r="26" spans="1:17" x14ac:dyDescent="0.25">
      <c r="A26" s="2" t="s">
        <v>9</v>
      </c>
      <c r="B26">
        <f>B20^2</f>
        <v>0.96344413554983821</v>
      </c>
      <c r="D26" s="23">
        <f t="shared" si="8"/>
        <v>48000</v>
      </c>
      <c r="E26" s="24">
        <f t="shared" si="8"/>
        <v>3.4430040315647776</v>
      </c>
      <c r="F26" s="24">
        <f t="shared" si="8"/>
        <v>-4.7186574985700247</v>
      </c>
      <c r="G26" s="24">
        <f t="shared" si="8"/>
        <v>1.3332808151938838</v>
      </c>
      <c r="H26" s="24">
        <f t="shared" si="8"/>
        <v>3.4548414458000076</v>
      </c>
      <c r="I26" s="24">
        <f t="shared" si="8"/>
        <v>-4.7186574985700247</v>
      </c>
      <c r="J26" s="24">
        <f t="shared" si="8"/>
        <v>1.3214434009586531</v>
      </c>
      <c r="K26" s="68">
        <f t="shared" si="7"/>
        <v>73</v>
      </c>
      <c r="L26" s="26">
        <f t="shared" si="4"/>
        <v>28.840315031266066</v>
      </c>
      <c r="M26" s="24">
        <f t="shared" si="0"/>
        <v>3.7751884095600314E-3</v>
      </c>
      <c r="N26" s="24">
        <f t="shared" si="1"/>
        <v>5.7622969631622167E-2</v>
      </c>
      <c r="O26" s="24">
        <f t="shared" si="2"/>
        <v>5.7623307044799121E-2</v>
      </c>
      <c r="P26" s="24">
        <f t="shared" si="5"/>
        <v>0.99999707224655965</v>
      </c>
      <c r="Q26" s="27">
        <f t="shared" si="6"/>
        <v>-2.543018049702631E-5</v>
      </c>
    </row>
    <row r="27" spans="1:17" x14ac:dyDescent="0.25">
      <c r="A27" s="2" t="s">
        <v>10</v>
      </c>
      <c r="B27">
        <f>B21^2</f>
        <v>2.0182882803157147</v>
      </c>
      <c r="D27" s="23">
        <f t="shared" si="8"/>
        <v>48000</v>
      </c>
      <c r="E27" s="24">
        <f t="shared" si="8"/>
        <v>3.4430040315647776</v>
      </c>
      <c r="F27" s="24">
        <f t="shared" si="8"/>
        <v>-4.7186574985700247</v>
      </c>
      <c r="G27" s="24">
        <f t="shared" si="8"/>
        <v>1.3332808151938838</v>
      </c>
      <c r="H27" s="24">
        <f t="shared" si="8"/>
        <v>3.4548414458000076</v>
      </c>
      <c r="I27" s="24">
        <f t="shared" si="8"/>
        <v>-4.7186574985700247</v>
      </c>
      <c r="J27" s="24">
        <f t="shared" si="8"/>
        <v>1.3214434009586531</v>
      </c>
      <c r="K27" s="68">
        <f t="shared" si="7"/>
        <v>74</v>
      </c>
      <c r="L27" s="26">
        <f t="shared" si="4"/>
        <v>30.199517204020164</v>
      </c>
      <c r="M27" s="24">
        <f t="shared" si="0"/>
        <v>3.9531075579211797E-3</v>
      </c>
      <c r="N27" s="24">
        <f t="shared" si="1"/>
        <v>5.7622547211213737E-2</v>
      </c>
      <c r="O27" s="24">
        <f t="shared" si="2"/>
        <v>5.7622917177235777E-2</v>
      </c>
      <c r="P27" s="24">
        <f t="shared" si="5"/>
        <v>0.9999967897614872</v>
      </c>
      <c r="Q27" s="27">
        <f t="shared" si="6"/>
        <v>-2.7883822190898904E-5</v>
      </c>
    </row>
    <row r="28" spans="1:17" x14ac:dyDescent="0.25">
      <c r="A28" s="2" t="s">
        <v>11</v>
      </c>
      <c r="B28">
        <f>B22^2</f>
        <v>0.46127161569922476</v>
      </c>
      <c r="D28" s="23">
        <f t="shared" si="8"/>
        <v>48000</v>
      </c>
      <c r="E28" s="24">
        <f t="shared" si="8"/>
        <v>3.4430040315647776</v>
      </c>
      <c r="F28" s="24">
        <f t="shared" si="8"/>
        <v>-4.7186574985700247</v>
      </c>
      <c r="G28" s="24">
        <f t="shared" si="8"/>
        <v>1.3332808151938838</v>
      </c>
      <c r="H28" s="24">
        <f t="shared" si="8"/>
        <v>3.4548414458000076</v>
      </c>
      <c r="I28" s="24">
        <f t="shared" si="8"/>
        <v>-4.7186574985700247</v>
      </c>
      <c r="J28" s="24">
        <f t="shared" si="8"/>
        <v>1.3214434009586531</v>
      </c>
      <c r="K28" s="68">
        <f t="shared" si="7"/>
        <v>75</v>
      </c>
      <c r="L28" s="26">
        <f t="shared" si="4"/>
        <v>31.622776601683803</v>
      </c>
      <c r="M28" s="24">
        <f t="shared" si="0"/>
        <v>4.1394117774150438E-3</v>
      </c>
      <c r="N28" s="24">
        <f t="shared" si="1"/>
        <v>5.7622084039454569E-2</v>
      </c>
      <c r="O28" s="24">
        <f t="shared" si="2"/>
        <v>5.762248969892747E-2</v>
      </c>
      <c r="P28" s="24">
        <f t="shared" si="5"/>
        <v>0.99999648001857455</v>
      </c>
      <c r="Q28" s="27">
        <f t="shared" si="6"/>
        <v>-3.0574223999864578E-5</v>
      </c>
    </row>
    <row r="29" spans="1:17" x14ac:dyDescent="0.25">
      <c r="A29" s="2" t="s">
        <v>12</v>
      </c>
      <c r="B29">
        <f>B20*B21</f>
        <v>-1.394456169092146</v>
      </c>
      <c r="D29" s="23">
        <f t="shared" si="8"/>
        <v>48000</v>
      </c>
      <c r="E29" s="24">
        <f t="shared" si="8"/>
        <v>3.4430040315647776</v>
      </c>
      <c r="F29" s="24">
        <f t="shared" si="8"/>
        <v>-4.7186574985700247</v>
      </c>
      <c r="G29" s="24">
        <f t="shared" si="8"/>
        <v>1.3332808151938838</v>
      </c>
      <c r="H29" s="24">
        <f t="shared" si="8"/>
        <v>3.4548414458000076</v>
      </c>
      <c r="I29" s="24">
        <f t="shared" si="8"/>
        <v>-4.7186574985700247</v>
      </c>
      <c r="J29" s="24">
        <f t="shared" si="8"/>
        <v>1.3214434009586531</v>
      </c>
      <c r="K29" s="68">
        <f t="shared" si="7"/>
        <v>76</v>
      </c>
      <c r="L29" s="26">
        <f t="shared" si="4"/>
        <v>33.113112148259127</v>
      </c>
      <c r="M29" s="24">
        <f t="shared" si="0"/>
        <v>4.3344962442694087E-3</v>
      </c>
      <c r="N29" s="24">
        <f t="shared" si="1"/>
        <v>5.762157618533803E-2</v>
      </c>
      <c r="O29" s="24">
        <f t="shared" si="2"/>
        <v>5.7622020981859867E-2</v>
      </c>
      <c r="P29" s="24">
        <f t="shared" si="5"/>
        <v>0.99999614038719375</v>
      </c>
      <c r="Q29" s="27">
        <f t="shared" si="6"/>
        <v>-3.3524235576033852E-5</v>
      </c>
    </row>
    <row r="30" spans="1:17" x14ac:dyDescent="0.25">
      <c r="A30" s="2" t="s">
        <v>13</v>
      </c>
      <c r="B30">
        <f>B21*B22</f>
        <v>-0.96487258019286648</v>
      </c>
      <c r="D30" s="23">
        <f t="shared" si="8"/>
        <v>48000</v>
      </c>
      <c r="E30" s="24">
        <f t="shared" si="8"/>
        <v>3.4430040315647776</v>
      </c>
      <c r="F30" s="24">
        <f t="shared" si="8"/>
        <v>-4.7186574985700247</v>
      </c>
      <c r="G30" s="24">
        <f t="shared" si="8"/>
        <v>1.3332808151938838</v>
      </c>
      <c r="H30" s="24">
        <f t="shared" si="8"/>
        <v>3.4548414458000076</v>
      </c>
      <c r="I30" s="24">
        <f t="shared" si="8"/>
        <v>-4.7186574985700247</v>
      </c>
      <c r="J30" s="24">
        <f t="shared" si="8"/>
        <v>1.3214434009586531</v>
      </c>
      <c r="K30" s="68">
        <f t="shared" si="7"/>
        <v>77</v>
      </c>
      <c r="L30" s="26">
        <f t="shared" si="4"/>
        <v>34.67368504525318</v>
      </c>
      <c r="M30" s="24">
        <f t="shared" si="0"/>
        <v>4.5387747587939025E-3</v>
      </c>
      <c r="N30" s="24">
        <f t="shared" si="1"/>
        <v>5.7621019338720325E-2</v>
      </c>
      <c r="O30" s="24">
        <f t="shared" si="2"/>
        <v>5.762150704811364E-2</v>
      </c>
      <c r="P30" s="24">
        <f t="shared" si="5"/>
        <v>0.99999576798273515</v>
      </c>
      <c r="Q30" s="27">
        <f t="shared" si="6"/>
        <v>-3.6758912691096734E-5</v>
      </c>
    </row>
    <row r="31" spans="1:17" x14ac:dyDescent="0.25">
      <c r="A31" s="2" t="s">
        <v>14</v>
      </c>
      <c r="B31">
        <f>B20*B22</f>
        <v>0.66664040759694188</v>
      </c>
      <c r="D31" s="23">
        <f t="shared" si="8"/>
        <v>48000</v>
      </c>
      <c r="E31" s="24">
        <f t="shared" si="8"/>
        <v>3.4430040315647776</v>
      </c>
      <c r="F31" s="24">
        <f t="shared" si="8"/>
        <v>-4.7186574985700247</v>
      </c>
      <c r="G31" s="24">
        <f t="shared" si="8"/>
        <v>1.3332808151938838</v>
      </c>
      <c r="H31" s="24">
        <f t="shared" si="8"/>
        <v>3.4548414458000076</v>
      </c>
      <c r="I31" s="24">
        <f t="shared" si="8"/>
        <v>-4.7186574985700247</v>
      </c>
      <c r="J31" s="24">
        <f t="shared" si="8"/>
        <v>1.3214434009586531</v>
      </c>
      <c r="K31" s="68">
        <f t="shared" si="7"/>
        <v>78</v>
      </c>
      <c r="L31" s="26">
        <f t="shared" si="4"/>
        <v>36.307805477010156</v>
      </c>
      <c r="M31" s="24">
        <f t="shared" si="0"/>
        <v>4.7526806231059319E-3</v>
      </c>
      <c r="N31" s="24">
        <f t="shared" si="1"/>
        <v>5.7620408773773724E-2</v>
      </c>
      <c r="O31" s="24">
        <f t="shared" si="2"/>
        <v>5.7620943536135449E-2</v>
      </c>
      <c r="P31" s="24">
        <f t="shared" si="5"/>
        <v>0.99999535964208797</v>
      </c>
      <c r="Q31" s="27">
        <f t="shared" si="6"/>
        <v>-4.0305730221624658E-5</v>
      </c>
    </row>
    <row r="32" spans="1:17" x14ac:dyDescent="0.25">
      <c r="A32" s="2" t="s">
        <v>15</v>
      </c>
      <c r="B32">
        <f>B26+B27+B28</f>
        <v>3.4430040315647776</v>
      </c>
      <c r="D32" s="23">
        <f t="shared" si="8"/>
        <v>48000</v>
      </c>
      <c r="E32" s="24">
        <f t="shared" si="8"/>
        <v>3.4430040315647776</v>
      </c>
      <c r="F32" s="24">
        <f t="shared" si="8"/>
        <v>-4.7186574985700247</v>
      </c>
      <c r="G32" s="24">
        <f t="shared" si="8"/>
        <v>1.3332808151938838</v>
      </c>
      <c r="H32" s="24">
        <f t="shared" si="8"/>
        <v>3.4548414458000076</v>
      </c>
      <c r="I32" s="24">
        <f t="shared" si="8"/>
        <v>-4.7186574985700247</v>
      </c>
      <c r="J32" s="24">
        <f t="shared" si="8"/>
        <v>1.3214434009586531</v>
      </c>
      <c r="K32" s="68">
        <f t="shared" si="7"/>
        <v>79</v>
      </c>
      <c r="L32" s="26">
        <f t="shared" si="4"/>
        <v>38.018939632056139</v>
      </c>
      <c r="M32" s="24">
        <f t="shared" si="0"/>
        <v>4.9766675602225582E-3</v>
      </c>
      <c r="N32" s="24">
        <f t="shared" si="1"/>
        <v>5.7619739308908624E-2</v>
      </c>
      <c r="O32" s="24">
        <f t="shared" si="2"/>
        <v>5.7620325663752636E-2</v>
      </c>
      <c r="P32" s="24">
        <f t="shared" si="5"/>
        <v>0.9999949118967224</v>
      </c>
      <c r="Q32" s="27">
        <f t="shared" si="6"/>
        <v>-4.4194815970257573E-5</v>
      </c>
    </row>
    <row r="33" spans="1:17" x14ac:dyDescent="0.25">
      <c r="A33" s="2" t="s">
        <v>19</v>
      </c>
      <c r="B33">
        <f>2*(B29+B30)</f>
        <v>-4.7186574985700247</v>
      </c>
      <c r="D33" s="23">
        <f t="shared" si="8"/>
        <v>48000</v>
      </c>
      <c r="E33" s="24">
        <f t="shared" si="8"/>
        <v>3.4430040315647776</v>
      </c>
      <c r="F33" s="24">
        <f t="shared" si="8"/>
        <v>-4.7186574985700247</v>
      </c>
      <c r="G33" s="24">
        <f t="shared" si="8"/>
        <v>1.3332808151938838</v>
      </c>
      <c r="H33" s="24">
        <f t="shared" si="8"/>
        <v>3.4548414458000076</v>
      </c>
      <c r="I33" s="24">
        <f t="shared" si="8"/>
        <v>-4.7186574985700247</v>
      </c>
      <c r="J33" s="24">
        <f t="shared" si="8"/>
        <v>1.3214434009586531</v>
      </c>
      <c r="K33" s="68">
        <f t="shared" si="7"/>
        <v>80</v>
      </c>
      <c r="L33" s="26">
        <f t="shared" si="4"/>
        <v>39.810717055349755</v>
      </c>
      <c r="M33" s="24">
        <f t="shared" si="0"/>
        <v>5.2112106764678617E-3</v>
      </c>
      <c r="N33" s="24">
        <f t="shared" si="1"/>
        <v>5.7619005262837142E-2</v>
      </c>
      <c r="O33" s="24">
        <f t="shared" si="2"/>
        <v>5.7619648187626549E-2</v>
      </c>
      <c r="P33" s="24">
        <f t="shared" si="5"/>
        <v>0.9999944209431757</v>
      </c>
      <c r="Q33" s="27">
        <f t="shared" si="6"/>
        <v>-4.8459207038831085E-5</v>
      </c>
    </row>
    <row r="34" spans="1:17" x14ac:dyDescent="0.25">
      <c r="A34" s="2" t="s">
        <v>21</v>
      </c>
      <c r="B34">
        <f>B31*2</f>
        <v>1.3332808151938838</v>
      </c>
      <c r="D34" s="23">
        <f t="shared" si="8"/>
        <v>48000</v>
      </c>
      <c r="E34" s="24">
        <f t="shared" si="8"/>
        <v>3.4430040315647776</v>
      </c>
      <c r="F34" s="24">
        <f t="shared" si="8"/>
        <v>-4.7186574985700247</v>
      </c>
      <c r="G34" s="24">
        <f t="shared" si="8"/>
        <v>1.3332808151938838</v>
      </c>
      <c r="H34" s="24">
        <f t="shared" si="8"/>
        <v>3.4548414458000076</v>
      </c>
      <c r="I34" s="24">
        <f t="shared" si="8"/>
        <v>-4.7186574985700247</v>
      </c>
      <c r="J34" s="24">
        <f t="shared" si="8"/>
        <v>1.3214434009586531</v>
      </c>
      <c r="K34" s="68">
        <f t="shared" si="7"/>
        <v>81</v>
      </c>
      <c r="L34" s="26">
        <f t="shared" si="4"/>
        <v>41.686938347033561</v>
      </c>
      <c r="M34" s="24">
        <f t="shared" si="0"/>
        <v>5.4568074692371363E-3</v>
      </c>
      <c r="N34" s="24">
        <f t="shared" si="1"/>
        <v>5.7618200406411857E-2</v>
      </c>
      <c r="O34" s="24">
        <f t="shared" si="2"/>
        <v>5.7618905358809647E-2</v>
      </c>
      <c r="P34" s="24">
        <f t="shared" si="5"/>
        <v>0.99999388261066713</v>
      </c>
      <c r="Q34" s="27">
        <f t="shared" si="6"/>
        <v>-5.3135131142705431E-5</v>
      </c>
    </row>
    <row r="35" spans="1:17" x14ac:dyDescent="0.25">
      <c r="A35" s="85" t="s">
        <v>31</v>
      </c>
      <c r="B35" s="85"/>
      <c r="D35" s="23">
        <f t="shared" si="8"/>
        <v>48000</v>
      </c>
      <c r="E35" s="24">
        <f t="shared" si="8"/>
        <v>3.4430040315647776</v>
      </c>
      <c r="F35" s="24">
        <f t="shared" si="8"/>
        <v>-4.7186574985700247</v>
      </c>
      <c r="G35" s="24">
        <f t="shared" si="8"/>
        <v>1.3332808151938838</v>
      </c>
      <c r="H35" s="24">
        <f t="shared" si="8"/>
        <v>3.4548414458000076</v>
      </c>
      <c r="I35" s="24">
        <f t="shared" si="8"/>
        <v>-4.7186574985700247</v>
      </c>
      <c r="J35" s="24">
        <f t="shared" si="8"/>
        <v>1.3214434009586531</v>
      </c>
      <c r="K35" s="68">
        <f t="shared" si="7"/>
        <v>82</v>
      </c>
      <c r="L35" s="26">
        <f t="shared" si="4"/>
        <v>43.651583224016612</v>
      </c>
      <c r="M35" s="24">
        <f t="shared" si="0"/>
        <v>5.7139788822555852E-3</v>
      </c>
      <c r="N35" s="24">
        <f t="shared" si="1"/>
        <v>5.7617317909812948E-2</v>
      </c>
      <c r="O35" s="24">
        <f t="shared" si="2"/>
        <v>5.7618090874006267E-2</v>
      </c>
      <c r="P35" s="24">
        <f t="shared" si="5"/>
        <v>0.99999329232560474</v>
      </c>
      <c r="Q35" s="27">
        <f t="shared" si="6"/>
        <v>-5.8262314927810472E-5</v>
      </c>
    </row>
    <row r="36" spans="1:17" x14ac:dyDescent="0.25">
      <c r="A36" s="2" t="s">
        <v>16</v>
      </c>
      <c r="B36">
        <f>B23^2</f>
        <v>2.0182882803157147</v>
      </c>
      <c r="D36" s="23">
        <f t="shared" ref="D36:J51" si="9">D35</f>
        <v>48000</v>
      </c>
      <c r="E36" s="24">
        <f t="shared" si="9"/>
        <v>3.4430040315647776</v>
      </c>
      <c r="F36" s="24">
        <f t="shared" si="9"/>
        <v>-4.7186574985700247</v>
      </c>
      <c r="G36" s="24">
        <f t="shared" si="9"/>
        <v>1.3332808151938838</v>
      </c>
      <c r="H36" s="24">
        <f t="shared" si="9"/>
        <v>3.4548414458000076</v>
      </c>
      <c r="I36" s="24">
        <f t="shared" si="9"/>
        <v>-4.7186574985700247</v>
      </c>
      <c r="J36" s="24">
        <f t="shared" si="9"/>
        <v>1.3214434009586531</v>
      </c>
      <c r="K36" s="68">
        <f t="shared" si="7"/>
        <v>83</v>
      </c>
      <c r="L36" s="26">
        <f t="shared" si="4"/>
        <v>45.708818961487509</v>
      </c>
      <c r="M36" s="24">
        <f t="shared" si="0"/>
        <v>5.9832704105697923E-3</v>
      </c>
      <c r="N36" s="24">
        <f t="shared" si="1"/>
        <v>5.7616350284666273E-2</v>
      </c>
      <c r="O36" s="24">
        <f t="shared" si="2"/>
        <v>5.7617197822160682E-2</v>
      </c>
      <c r="P36" s="24">
        <f t="shared" si="5"/>
        <v>0.99999264507262375</v>
      </c>
      <c r="Q36" s="27">
        <f t="shared" si="6"/>
        <v>-6.3884322418622725E-5</v>
      </c>
    </row>
    <row r="37" spans="1:17" x14ac:dyDescent="0.25">
      <c r="A37" s="2" t="s">
        <v>17</v>
      </c>
      <c r="B37">
        <f>B24^2</f>
        <v>0.4365531654842929</v>
      </c>
      <c r="D37" s="23">
        <f t="shared" si="9"/>
        <v>48000</v>
      </c>
      <c r="E37" s="24">
        <f t="shared" si="9"/>
        <v>3.4430040315647776</v>
      </c>
      <c r="F37" s="24">
        <f t="shared" si="9"/>
        <v>-4.7186574985700247</v>
      </c>
      <c r="G37" s="24">
        <f t="shared" si="9"/>
        <v>1.3332808151938838</v>
      </c>
      <c r="H37" s="24">
        <f t="shared" si="9"/>
        <v>3.4548414458000076</v>
      </c>
      <c r="I37" s="24">
        <f t="shared" si="9"/>
        <v>-4.7186574985700247</v>
      </c>
      <c r="J37" s="24">
        <f t="shared" si="9"/>
        <v>1.3214434009586531</v>
      </c>
      <c r="K37" s="68">
        <f t="shared" si="7"/>
        <v>84</v>
      </c>
      <c r="L37" s="26">
        <f t="shared" si="4"/>
        <v>47.863009232263856</v>
      </c>
      <c r="M37" s="24">
        <f t="shared" si="0"/>
        <v>6.2652532576158567E-3</v>
      </c>
      <c r="N37" s="24">
        <f t="shared" si="1"/>
        <v>5.7615289320580798E-2</v>
      </c>
      <c r="O37" s="24">
        <f t="shared" si="2"/>
        <v>5.7616218625894167E-2</v>
      </c>
      <c r="P37" s="24">
        <f t="shared" si="5"/>
        <v>0.99999193535186093</v>
      </c>
      <c r="Q37" s="27">
        <f t="shared" si="6"/>
        <v>-7.0048926166158906E-5</v>
      </c>
    </row>
    <row r="38" spans="1:17" x14ac:dyDescent="0.25">
      <c r="A38" s="2" t="s">
        <v>18</v>
      </c>
      <c r="B38">
        <f>B23*B24</f>
        <v>-0.93866401743737637</v>
      </c>
      <c r="D38" s="23">
        <f t="shared" si="9"/>
        <v>48000</v>
      </c>
      <c r="E38" s="24">
        <f t="shared" si="9"/>
        <v>3.4430040315647776</v>
      </c>
      <c r="F38" s="24">
        <f t="shared" si="9"/>
        <v>-4.7186574985700247</v>
      </c>
      <c r="G38" s="24">
        <f t="shared" si="9"/>
        <v>1.3332808151938838</v>
      </c>
      <c r="H38" s="24">
        <f t="shared" si="9"/>
        <v>3.4548414458000076</v>
      </c>
      <c r="I38" s="24">
        <f t="shared" si="9"/>
        <v>-4.7186574985700247</v>
      </c>
      <c r="J38" s="24">
        <f t="shared" si="9"/>
        <v>1.3214434009586531</v>
      </c>
      <c r="K38" s="68">
        <f t="shared" si="7"/>
        <v>85</v>
      </c>
      <c r="L38" s="26">
        <f t="shared" si="4"/>
        <v>50.118723362727238</v>
      </c>
      <c r="M38" s="24">
        <f t="shared" si="0"/>
        <v>6.5605255468184596E-3</v>
      </c>
      <c r="N38" s="24">
        <f t="shared" si="1"/>
        <v>5.7614126015575806E-2</v>
      </c>
      <c r="O38" s="24">
        <f t="shared" si="2"/>
        <v>5.7615144977303245E-2</v>
      </c>
      <c r="P38" s="24">
        <f t="shared" si="5"/>
        <v>0.99999115713209497</v>
      </c>
      <c r="Q38" s="27">
        <f t="shared" si="6"/>
        <v>-7.6808514311390772E-5</v>
      </c>
    </row>
    <row r="39" spans="1:17" x14ac:dyDescent="0.25">
      <c r="A39" s="2" t="s">
        <v>22</v>
      </c>
      <c r="B39">
        <f>B36+B37+1</f>
        <v>3.4548414458000076</v>
      </c>
      <c r="D39" s="23">
        <f t="shared" si="9"/>
        <v>48000</v>
      </c>
      <c r="E39" s="24">
        <f t="shared" si="9"/>
        <v>3.4430040315647776</v>
      </c>
      <c r="F39" s="24">
        <f t="shared" si="9"/>
        <v>-4.7186574985700247</v>
      </c>
      <c r="G39" s="24">
        <f t="shared" si="9"/>
        <v>1.3332808151938838</v>
      </c>
      <c r="H39" s="24">
        <f t="shared" si="9"/>
        <v>3.4548414458000076</v>
      </c>
      <c r="I39" s="24">
        <f t="shared" si="9"/>
        <v>-4.7186574985700247</v>
      </c>
      <c r="J39" s="24">
        <f t="shared" si="9"/>
        <v>1.3214434009586531</v>
      </c>
      <c r="K39" s="68">
        <f t="shared" si="7"/>
        <v>86</v>
      </c>
      <c r="L39" s="26">
        <f t="shared" si="4"/>
        <v>52.480746024977286</v>
      </c>
      <c r="M39" s="24">
        <f t="shared" si="0"/>
        <v>6.8697135902908487E-3</v>
      </c>
      <c r="N39" s="24">
        <f t="shared" si="1"/>
        <v>5.761285049982523E-2</v>
      </c>
      <c r="O39" s="24">
        <f t="shared" si="2"/>
        <v>5.7613967767595753E-2</v>
      </c>
      <c r="P39" s="24">
        <f t="shared" si="5"/>
        <v>0.99999030379931753</v>
      </c>
      <c r="Q39" s="27">
        <f t="shared" si="6"/>
        <v>-8.4220537346776792E-5</v>
      </c>
    </row>
    <row r="40" spans="1:17" x14ac:dyDescent="0.25">
      <c r="A40" s="2" t="s">
        <v>23</v>
      </c>
      <c r="B40">
        <f>2*(B23+B38)</f>
        <v>-4.7186574985700247</v>
      </c>
      <c r="D40" s="23">
        <f t="shared" si="9"/>
        <v>48000</v>
      </c>
      <c r="E40" s="24">
        <f t="shared" si="9"/>
        <v>3.4430040315647776</v>
      </c>
      <c r="F40" s="24">
        <f t="shared" si="9"/>
        <v>-4.7186574985700247</v>
      </c>
      <c r="G40" s="24">
        <f t="shared" si="9"/>
        <v>1.3332808151938838</v>
      </c>
      <c r="H40" s="24">
        <f t="shared" si="9"/>
        <v>3.4548414458000076</v>
      </c>
      <c r="I40" s="24">
        <f t="shared" si="9"/>
        <v>-4.7186574985700247</v>
      </c>
      <c r="J40" s="24">
        <f t="shared" si="9"/>
        <v>1.3214434009586531</v>
      </c>
      <c r="K40" s="68">
        <f t="shared" si="7"/>
        <v>87</v>
      </c>
      <c r="L40" s="26">
        <f t="shared" si="4"/>
        <v>54.95408738576247</v>
      </c>
      <c r="M40" s="24">
        <f t="shared" si="0"/>
        <v>7.1934732173267865E-3</v>
      </c>
      <c r="N40" s="24">
        <f t="shared" si="1"/>
        <v>5.7611451952052972E-2</v>
      </c>
      <c r="O40" s="24">
        <f t="shared" si="2"/>
        <v>5.7612677009943214E-2</v>
      </c>
      <c r="P40" s="24">
        <f t="shared" si="5"/>
        <v>0.99998936810033656</v>
      </c>
      <c r="Q40" s="27">
        <f t="shared" si="6"/>
        <v>-9.2347998037798038E-5</v>
      </c>
    </row>
    <row r="41" spans="1:17" x14ac:dyDescent="0.25">
      <c r="A41" s="2" t="s">
        <v>20</v>
      </c>
      <c r="B41">
        <f>B24*2</f>
        <v>1.3214434009586531</v>
      </c>
      <c r="D41" s="23">
        <f t="shared" si="9"/>
        <v>48000</v>
      </c>
      <c r="E41" s="24">
        <f t="shared" si="9"/>
        <v>3.4430040315647776</v>
      </c>
      <c r="F41" s="24">
        <f t="shared" si="9"/>
        <v>-4.7186574985700247</v>
      </c>
      <c r="G41" s="24">
        <f t="shared" si="9"/>
        <v>1.3332808151938838</v>
      </c>
      <c r="H41" s="24">
        <f t="shared" si="9"/>
        <v>3.4548414458000076</v>
      </c>
      <c r="I41" s="24">
        <f t="shared" si="9"/>
        <v>-4.7186574985700247</v>
      </c>
      <c r="J41" s="24">
        <f t="shared" si="9"/>
        <v>1.3214434009586531</v>
      </c>
      <c r="K41" s="68">
        <f t="shared" si="7"/>
        <v>88</v>
      </c>
      <c r="L41" s="26">
        <f t="shared" si="4"/>
        <v>57.543993733715695</v>
      </c>
      <c r="M41" s="24">
        <f t="shared" si="0"/>
        <v>7.53249116550243E-3</v>
      </c>
      <c r="N41" s="24">
        <f t="shared" si="1"/>
        <v>5.7609918507903091E-2</v>
      </c>
      <c r="O41" s="24">
        <f t="shared" si="2"/>
        <v>5.7611261754933585E-2</v>
      </c>
      <c r="P41" s="24">
        <f t="shared" si="5"/>
        <v>0.99998834208087661</v>
      </c>
      <c r="Q41" s="27">
        <f t="shared" si="6"/>
        <v>-1.0125998915675415E-4</v>
      </c>
    </row>
    <row r="42" spans="1:17" x14ac:dyDescent="0.25">
      <c r="D42" s="23">
        <f t="shared" si="9"/>
        <v>48000</v>
      </c>
      <c r="E42" s="24">
        <f t="shared" si="9"/>
        <v>3.4430040315647776</v>
      </c>
      <c r="F42" s="24">
        <f t="shared" si="9"/>
        <v>-4.7186574985700247</v>
      </c>
      <c r="G42" s="24">
        <f t="shared" si="9"/>
        <v>1.3332808151938838</v>
      </c>
      <c r="H42" s="24">
        <f t="shared" si="9"/>
        <v>3.4548414458000076</v>
      </c>
      <c r="I42" s="24">
        <f t="shared" si="9"/>
        <v>-4.7186574985700247</v>
      </c>
      <c r="J42" s="24">
        <f t="shared" si="9"/>
        <v>1.3214434009586531</v>
      </c>
      <c r="K42" s="68">
        <f t="shared" si="7"/>
        <v>89</v>
      </c>
      <c r="L42" s="26">
        <f t="shared" si="4"/>
        <v>60.255958607435822</v>
      </c>
      <c r="M42" s="24">
        <f t="shared" si="0"/>
        <v>7.8874865373387941E-3</v>
      </c>
      <c r="N42" s="24">
        <f t="shared" si="1"/>
        <v>5.7608237159486819E-2</v>
      </c>
      <c r="O42" s="24">
        <f t="shared" si="2"/>
        <v>5.7609709997880287E-2</v>
      </c>
      <c r="P42" s="24">
        <f t="shared" si="5"/>
        <v>0.99998721701769355</v>
      </c>
      <c r="Q42" s="27">
        <f t="shared" si="6"/>
        <v>-1.1103228322250775E-4</v>
      </c>
    </row>
    <row r="43" spans="1:17" x14ac:dyDescent="0.25">
      <c r="D43" s="23">
        <f t="shared" si="9"/>
        <v>48000</v>
      </c>
      <c r="E43" s="24">
        <f t="shared" si="9"/>
        <v>3.4430040315647776</v>
      </c>
      <c r="F43" s="24">
        <f t="shared" si="9"/>
        <v>-4.7186574985700247</v>
      </c>
      <c r="G43" s="24">
        <f t="shared" si="9"/>
        <v>1.3332808151938838</v>
      </c>
      <c r="H43" s="24">
        <f t="shared" si="9"/>
        <v>3.4548414458000076</v>
      </c>
      <c r="I43" s="24">
        <f t="shared" si="9"/>
        <v>-4.7186574985700247</v>
      </c>
      <c r="J43" s="24">
        <f t="shared" si="9"/>
        <v>1.3214434009586531</v>
      </c>
      <c r="K43" s="68">
        <f t="shared" si="7"/>
        <v>90</v>
      </c>
      <c r="L43" s="26">
        <f t="shared" si="4"/>
        <v>63.095734448019364</v>
      </c>
      <c r="M43" s="24">
        <f t="shared" si="0"/>
        <v>8.2592123256145858E-3</v>
      </c>
      <c r="N43" s="24">
        <f t="shared" si="1"/>
        <v>5.7606393645289966E-2</v>
      </c>
      <c r="O43" s="24">
        <f t="shared" si="2"/>
        <v>5.7608008577243908E-2</v>
      </c>
      <c r="P43" s="24">
        <f t="shared" si="5"/>
        <v>0.99998598334405342</v>
      </c>
      <c r="Q43" s="27">
        <f t="shared" si="6"/>
        <v>-1.21747979898492E-4</v>
      </c>
    </row>
    <row r="44" spans="1:17" x14ac:dyDescent="0.25">
      <c r="D44" s="23">
        <f t="shared" si="9"/>
        <v>48000</v>
      </c>
      <c r="E44" s="24">
        <f t="shared" si="9"/>
        <v>3.4430040315647776</v>
      </c>
      <c r="F44" s="24">
        <f t="shared" si="9"/>
        <v>-4.7186574985700247</v>
      </c>
      <c r="G44" s="24">
        <f t="shared" si="9"/>
        <v>1.3332808151938838</v>
      </c>
      <c r="H44" s="24">
        <f t="shared" si="9"/>
        <v>3.4548414458000076</v>
      </c>
      <c r="I44" s="24">
        <f t="shared" si="9"/>
        <v>-4.7186574985700247</v>
      </c>
      <c r="J44" s="24">
        <f t="shared" si="9"/>
        <v>1.3214434009586531</v>
      </c>
      <c r="K44" s="68">
        <f t="shared" si="7"/>
        <v>91</v>
      </c>
      <c r="L44" s="26">
        <f t="shared" si="4"/>
        <v>66.069344800759623</v>
      </c>
      <c r="M44" s="24">
        <f t="shared" si="0"/>
        <v>8.6484570105648927E-3</v>
      </c>
      <c r="N44" s="24">
        <f t="shared" si="1"/>
        <v>5.7604372329493669E-2</v>
      </c>
      <c r="O44" s="24">
        <f t="shared" si="2"/>
        <v>5.7606143063285042E-2</v>
      </c>
      <c r="P44" s="24">
        <f t="shared" si="5"/>
        <v>0.9999846305679837</v>
      </c>
      <c r="Q44" s="27">
        <f t="shared" si="6"/>
        <v>-1.3349821619182279E-4</v>
      </c>
    </row>
    <row r="45" spans="1:17" x14ac:dyDescent="0.25">
      <c r="D45" s="23">
        <f t="shared" si="9"/>
        <v>48000</v>
      </c>
      <c r="E45" s="24">
        <f t="shared" si="9"/>
        <v>3.4430040315647776</v>
      </c>
      <c r="F45" s="24">
        <f t="shared" si="9"/>
        <v>-4.7186574985700247</v>
      </c>
      <c r="G45" s="24">
        <f t="shared" si="9"/>
        <v>1.3332808151938838</v>
      </c>
      <c r="H45" s="24">
        <f t="shared" si="9"/>
        <v>3.4548414458000076</v>
      </c>
      <c r="I45" s="24">
        <f t="shared" si="9"/>
        <v>-4.7186574985700247</v>
      </c>
      <c r="J45" s="24">
        <f t="shared" si="9"/>
        <v>1.3214434009586531</v>
      </c>
      <c r="K45" s="68">
        <f t="shared" si="7"/>
        <v>92</v>
      </c>
      <c r="L45" s="26">
        <f t="shared" si="4"/>
        <v>69.183097091893657</v>
      </c>
      <c r="M45" s="24">
        <f t="shared" si="0"/>
        <v>9.0560462323534367E-3</v>
      </c>
      <c r="N45" s="24">
        <f t="shared" si="1"/>
        <v>5.7602156069715527E-2</v>
      </c>
      <c r="O45" s="24">
        <f t="shared" si="2"/>
        <v>5.7604097636038798E-2</v>
      </c>
      <c r="P45" s="24">
        <f t="shared" si="5"/>
        <v>0.99998314718254844</v>
      </c>
      <c r="Q45" s="27">
        <f t="shared" si="6"/>
        <v>-1.4638294596072636E-4</v>
      </c>
    </row>
    <row r="46" spans="1:17" x14ac:dyDescent="0.25">
      <c r="D46" s="23">
        <f t="shared" si="9"/>
        <v>48000</v>
      </c>
      <c r="E46" s="24">
        <f t="shared" si="9"/>
        <v>3.4430040315647776</v>
      </c>
      <c r="F46" s="24">
        <f t="shared" si="9"/>
        <v>-4.7186574985700247</v>
      </c>
      <c r="G46" s="24">
        <f t="shared" si="9"/>
        <v>1.3332808151938838</v>
      </c>
      <c r="H46" s="24">
        <f t="shared" si="9"/>
        <v>3.4548414458000076</v>
      </c>
      <c r="I46" s="24">
        <f t="shared" si="9"/>
        <v>-4.7186574985700247</v>
      </c>
      <c r="J46" s="24">
        <f t="shared" si="9"/>
        <v>1.3214434009586531</v>
      </c>
      <c r="K46" s="68">
        <f t="shared" si="7"/>
        <v>93</v>
      </c>
      <c r="L46" s="26">
        <f t="shared" si="4"/>
        <v>72.443596007499067</v>
      </c>
      <c r="M46" s="24">
        <f t="shared" si="0"/>
        <v>9.4828445423660816E-3</v>
      </c>
      <c r="N46" s="24">
        <f t="shared" si="1"/>
        <v>5.7599726072053103E-2</v>
      </c>
      <c r="O46" s="24">
        <f t="shared" si="2"/>
        <v>5.7601854951577991E-2</v>
      </c>
      <c r="P46" s="24">
        <f t="shared" si="5"/>
        <v>0.99998152056737488</v>
      </c>
      <c r="Q46" s="27">
        <f t="shared" si="6"/>
        <v>-1.6051179544385668E-4</v>
      </c>
    </row>
    <row r="47" spans="1:17" x14ac:dyDescent="0.25">
      <c r="D47" s="23">
        <f t="shared" si="9"/>
        <v>48000</v>
      </c>
      <c r="E47" s="24">
        <f t="shared" si="9"/>
        <v>3.4430040315647776</v>
      </c>
      <c r="F47" s="24">
        <f t="shared" si="9"/>
        <v>-4.7186574985700247</v>
      </c>
      <c r="G47" s="24">
        <f t="shared" si="9"/>
        <v>1.3332808151938838</v>
      </c>
      <c r="H47" s="24">
        <f t="shared" si="9"/>
        <v>3.4548414458000076</v>
      </c>
      <c r="I47" s="24">
        <f t="shared" si="9"/>
        <v>-4.7186574985700247</v>
      </c>
      <c r="J47" s="24">
        <f t="shared" si="9"/>
        <v>1.3214434009586531</v>
      </c>
      <c r="K47" s="68">
        <f t="shared" si="7"/>
        <v>94</v>
      </c>
      <c r="L47" s="26">
        <f t="shared" si="4"/>
        <v>75.857757502918361</v>
      </c>
      <c r="M47" s="24">
        <f t="shared" si="0"/>
        <v>9.92975723704018E-3</v>
      </c>
      <c r="N47" s="24">
        <f t="shared" si="1"/>
        <v>5.7597061732217458E-2</v>
      </c>
      <c r="O47" s="24">
        <f t="shared" si="2"/>
        <v>5.7599395995448388E-2</v>
      </c>
      <c r="P47" s="24">
        <f t="shared" si="5"/>
        <v>0.99997973688056485</v>
      </c>
      <c r="Q47" s="27">
        <f t="shared" si="6"/>
        <v>-1.7600500234784739E-4</v>
      </c>
    </row>
    <row r="48" spans="1:17" x14ac:dyDescent="0.25">
      <c r="D48" s="23">
        <f t="shared" si="9"/>
        <v>48000</v>
      </c>
      <c r="E48" s="24">
        <f t="shared" si="9"/>
        <v>3.4430040315647776</v>
      </c>
      <c r="F48" s="24">
        <f t="shared" si="9"/>
        <v>-4.7186574985700247</v>
      </c>
      <c r="G48" s="24">
        <f t="shared" si="9"/>
        <v>1.3332808151938838</v>
      </c>
      <c r="H48" s="24">
        <f t="shared" si="9"/>
        <v>3.4548414458000076</v>
      </c>
      <c r="I48" s="24">
        <f t="shared" si="9"/>
        <v>-4.7186574985700247</v>
      </c>
      <c r="J48" s="24">
        <f t="shared" si="9"/>
        <v>1.3214434009586531</v>
      </c>
      <c r="K48" s="68">
        <f t="shared" si="7"/>
        <v>95</v>
      </c>
      <c r="L48" s="26">
        <f t="shared" si="4"/>
        <v>79.432823472428197</v>
      </c>
      <c r="M48" s="24">
        <f t="shared" si="0"/>
        <v>1.0397732278119805E-2</v>
      </c>
      <c r="N48" s="24">
        <f t="shared" si="1"/>
        <v>5.7594140461449506E-2</v>
      </c>
      <c r="O48" s="24">
        <f t="shared" si="2"/>
        <v>5.7596699922070282E-2</v>
      </c>
      <c r="P48" s="24">
        <f t="shared" si="5"/>
        <v>0.99997778094006295</v>
      </c>
      <c r="Q48" s="27">
        <f t="shared" si="6"/>
        <v>-1.9299444656025567E-4</v>
      </c>
    </row>
    <row r="49" spans="4:17" x14ac:dyDescent="0.25">
      <c r="D49" s="23">
        <f t="shared" si="9"/>
        <v>48000</v>
      </c>
      <c r="E49" s="24">
        <f t="shared" si="9"/>
        <v>3.4430040315647776</v>
      </c>
      <c r="F49" s="24">
        <f t="shared" si="9"/>
        <v>-4.7186574985700247</v>
      </c>
      <c r="G49" s="24">
        <f t="shared" si="9"/>
        <v>1.3332808151938838</v>
      </c>
      <c r="H49" s="24">
        <f t="shared" si="9"/>
        <v>3.4548414458000076</v>
      </c>
      <c r="I49" s="24">
        <f t="shared" si="9"/>
        <v>-4.7186574985700247</v>
      </c>
      <c r="J49" s="24">
        <f t="shared" si="9"/>
        <v>1.3214434009586531</v>
      </c>
      <c r="K49" s="68">
        <f t="shared" si="7"/>
        <v>96</v>
      </c>
      <c r="L49" s="26">
        <f t="shared" si="4"/>
        <v>83.176377110267126</v>
      </c>
      <c r="M49" s="24">
        <f t="shared" si="0"/>
        <v>1.0887762303409558E-2</v>
      </c>
      <c r="N49" s="24">
        <f t="shared" si="1"/>
        <v>5.7590937495739514E-2</v>
      </c>
      <c r="O49" s="24">
        <f t="shared" si="2"/>
        <v>5.7593743878746606E-2</v>
      </c>
      <c r="P49" s="24">
        <f t="shared" si="5"/>
        <v>0.9999756360933868</v>
      </c>
      <c r="Q49" s="27">
        <f t="shared" si="6"/>
        <v>-2.1162478200806512E-4</v>
      </c>
    </row>
    <row r="50" spans="4:17" x14ac:dyDescent="0.25">
      <c r="D50" s="23">
        <f t="shared" si="9"/>
        <v>48000</v>
      </c>
      <c r="E50" s="24">
        <f t="shared" si="9"/>
        <v>3.4430040315647776</v>
      </c>
      <c r="F50" s="24">
        <f t="shared" si="9"/>
        <v>-4.7186574985700247</v>
      </c>
      <c r="G50" s="24">
        <f t="shared" si="9"/>
        <v>1.3332808151938838</v>
      </c>
      <c r="H50" s="24">
        <f t="shared" si="9"/>
        <v>3.4548414458000076</v>
      </c>
      <c r="I50" s="24">
        <f t="shared" si="9"/>
        <v>-4.7186574985700247</v>
      </c>
      <c r="J50" s="24">
        <f t="shared" si="9"/>
        <v>1.3214434009586531</v>
      </c>
      <c r="K50" s="68">
        <f t="shared" si="7"/>
        <v>97</v>
      </c>
      <c r="L50" s="26">
        <f t="shared" si="4"/>
        <v>87.096358995608071</v>
      </c>
      <c r="M50" s="24">
        <f t="shared" si="0"/>
        <v>1.1400886732292568E-2</v>
      </c>
      <c r="N50" s="24">
        <f t="shared" si="1"/>
        <v>5.7587425686790983E-2</v>
      </c>
      <c r="O50" s="24">
        <f t="shared" si="2"/>
        <v>5.7590502812837396E-2</v>
      </c>
      <c r="P50" s="24">
        <f t="shared" si="5"/>
        <v>0.99997328407462338</v>
      </c>
      <c r="Q50" s="27">
        <f t="shared" si="6"/>
        <v>-2.3205467919164375E-4</v>
      </c>
    </row>
    <row r="51" spans="4:17" x14ac:dyDescent="0.25">
      <c r="D51" s="23">
        <f t="shared" si="9"/>
        <v>48000</v>
      </c>
      <c r="E51" s="24">
        <f t="shared" si="9"/>
        <v>3.4430040315647776</v>
      </c>
      <c r="F51" s="24">
        <f t="shared" si="9"/>
        <v>-4.7186574985700247</v>
      </c>
      <c r="G51" s="24">
        <f t="shared" si="9"/>
        <v>1.3332808151938838</v>
      </c>
      <c r="H51" s="24">
        <f t="shared" si="9"/>
        <v>3.4548414458000076</v>
      </c>
      <c r="I51" s="24">
        <f t="shared" si="9"/>
        <v>-4.7186574985700247</v>
      </c>
      <c r="J51" s="24">
        <f t="shared" si="9"/>
        <v>1.3214434009586531</v>
      </c>
      <c r="K51" s="68">
        <f t="shared" si="7"/>
        <v>98</v>
      </c>
      <c r="L51" s="26">
        <f t="shared" si="4"/>
        <v>91.201083935590972</v>
      </c>
      <c r="M51" s="24">
        <f t="shared" si="0"/>
        <v>1.1938193970478279E-2</v>
      </c>
      <c r="N51" s="24">
        <f t="shared" si="1"/>
        <v>5.7583575272979415E-2</v>
      </c>
      <c r="O51" s="24">
        <f t="shared" si="2"/>
        <v>5.7586949260492348E-2</v>
      </c>
      <c r="P51" s="24">
        <f t="shared" si="5"/>
        <v>0.99997070484738537</v>
      </c>
      <c r="Q51" s="27">
        <f t="shared" si="6"/>
        <v>-2.544581897548801E-4</v>
      </c>
    </row>
    <row r="52" spans="4:17" x14ac:dyDescent="0.25">
      <c r="D52" s="23">
        <f t="shared" ref="D52:J67" si="10">D51</f>
        <v>48000</v>
      </c>
      <c r="E52" s="24">
        <f t="shared" si="10"/>
        <v>3.4430040315647776</v>
      </c>
      <c r="F52" s="24">
        <f t="shared" si="10"/>
        <v>-4.7186574985700247</v>
      </c>
      <c r="G52" s="24">
        <f t="shared" si="10"/>
        <v>1.3332808151938838</v>
      </c>
      <c r="H52" s="24">
        <f t="shared" si="10"/>
        <v>3.4548414458000076</v>
      </c>
      <c r="I52" s="24">
        <f t="shared" si="10"/>
        <v>-4.7186574985700247</v>
      </c>
      <c r="J52" s="24">
        <f t="shared" si="10"/>
        <v>1.3214434009586531</v>
      </c>
      <c r="K52" s="68">
        <f t="shared" si="7"/>
        <v>99</v>
      </c>
      <c r="L52" s="26">
        <f t="shared" si="4"/>
        <v>95.499258602143655</v>
      </c>
      <c r="M52" s="24">
        <f t="shared" si="0"/>
        <v>1.2500823718656932E-2</v>
      </c>
      <c r="N52" s="24">
        <f t="shared" si="1"/>
        <v>5.7579353628414598E-2</v>
      </c>
      <c r="O52" s="24">
        <f t="shared" si="2"/>
        <v>5.75830531152004E-2</v>
      </c>
      <c r="P52" s="24">
        <f t="shared" si="5"/>
        <v>0.9999678764323271</v>
      </c>
      <c r="Q52" s="27">
        <f t="shared" si="6"/>
        <v>-2.7902624527098628E-4</v>
      </c>
    </row>
    <row r="53" spans="4:17" x14ac:dyDescent="0.25">
      <c r="D53" s="23">
        <f t="shared" si="10"/>
        <v>48000</v>
      </c>
      <c r="E53" s="24">
        <f t="shared" si="10"/>
        <v>3.4430040315647776</v>
      </c>
      <c r="F53" s="24">
        <f t="shared" si="10"/>
        <v>-4.7186574985700247</v>
      </c>
      <c r="G53" s="24">
        <f t="shared" si="10"/>
        <v>1.3332808151938838</v>
      </c>
      <c r="H53" s="24">
        <f t="shared" si="10"/>
        <v>3.4548414458000076</v>
      </c>
      <c r="I53" s="24">
        <f t="shared" si="10"/>
        <v>-4.7186574985700247</v>
      </c>
      <c r="J53" s="24">
        <f t="shared" si="10"/>
        <v>1.3214434009586531</v>
      </c>
      <c r="K53" s="68">
        <f t="shared" si="7"/>
        <v>100</v>
      </c>
      <c r="L53" s="26">
        <f t="shared" si="4"/>
        <v>100</v>
      </c>
      <c r="M53" s="24">
        <f t="shared" si="0"/>
        <v>1.3089969389957472E-2</v>
      </c>
      <c r="N53" s="24">
        <f t="shared" si="1"/>
        <v>5.7574724988033399E-2</v>
      </c>
      <c r="O53" s="24">
        <f t="shared" si="2"/>
        <v>5.7578781374245214E-2</v>
      </c>
      <c r="P53" s="24">
        <f t="shared" si="5"/>
        <v>0.9999647747177004</v>
      </c>
      <c r="Q53" s="27">
        <f t="shared" si="6"/>
        <v>-3.0596830346558349E-4</v>
      </c>
    </row>
    <row r="54" spans="4:17" x14ac:dyDescent="0.25">
      <c r="D54" s="23">
        <f t="shared" si="10"/>
        <v>48000</v>
      </c>
      <c r="E54" s="24">
        <f t="shared" si="10"/>
        <v>3.4430040315647776</v>
      </c>
      <c r="F54" s="24">
        <f t="shared" si="10"/>
        <v>-4.7186574985700247</v>
      </c>
      <c r="G54" s="24">
        <f t="shared" si="10"/>
        <v>1.3332808151938838</v>
      </c>
      <c r="H54" s="24">
        <f t="shared" si="10"/>
        <v>3.4548414458000076</v>
      </c>
      <c r="I54" s="24">
        <f t="shared" si="10"/>
        <v>-4.7186574985700247</v>
      </c>
      <c r="J54" s="24">
        <f t="shared" si="10"/>
        <v>1.3214434009586531</v>
      </c>
      <c r="K54" s="68">
        <f t="shared" si="7"/>
        <v>101</v>
      </c>
      <c r="L54" s="26">
        <f t="shared" si="4"/>
        <v>104.71285480508998</v>
      </c>
      <c r="M54" s="24">
        <f t="shared" si="0"/>
        <v>1.3706880641336889E-2</v>
      </c>
      <c r="N54" s="24">
        <f t="shared" si="1"/>
        <v>5.7569650146458207E-2</v>
      </c>
      <c r="O54" s="24">
        <f t="shared" si="2"/>
        <v>5.7574097860985551E-2</v>
      </c>
      <c r="P54" s="24">
        <f t="shared" si="5"/>
        <v>0.99996137325121348</v>
      </c>
      <c r="Q54" s="27">
        <f t="shared" si="6"/>
        <v>-3.3551415698921045E-4</v>
      </c>
    </row>
    <row r="55" spans="4:17" x14ac:dyDescent="0.25">
      <c r="D55" s="23">
        <f t="shared" si="10"/>
        <v>48000</v>
      </c>
      <c r="E55" s="24">
        <f t="shared" si="10"/>
        <v>3.4430040315647776</v>
      </c>
      <c r="F55" s="24">
        <f t="shared" si="10"/>
        <v>-4.7186574985700247</v>
      </c>
      <c r="G55" s="24">
        <f t="shared" si="10"/>
        <v>1.3332808151938838</v>
      </c>
      <c r="H55" s="24">
        <f t="shared" si="10"/>
        <v>3.4548414458000076</v>
      </c>
      <c r="I55" s="24">
        <f t="shared" si="10"/>
        <v>-4.7186574985700247</v>
      </c>
      <c r="J55" s="24">
        <f t="shared" si="10"/>
        <v>1.3214434009586531</v>
      </c>
      <c r="K55" s="68">
        <f t="shared" si="7"/>
        <v>102</v>
      </c>
      <c r="L55" s="26">
        <f t="shared" si="4"/>
        <v>109.64781961431861</v>
      </c>
      <c r="M55" s="24">
        <f t="shared" si="0"/>
        <v>1.435286602427009E-2</v>
      </c>
      <c r="N55" s="24">
        <f t="shared" si="1"/>
        <v>5.7564086128155667E-2</v>
      </c>
      <c r="O55" s="24">
        <f t="shared" si="2"/>
        <v>5.7568962920691025E-2</v>
      </c>
      <c r="P55" s="24">
        <f t="shared" si="5"/>
        <v>0.99995764301132728</v>
      </c>
      <c r="Q55" s="27">
        <f t="shared" si="6"/>
        <v>-3.6791592097227708E-4</v>
      </c>
    </row>
    <row r="56" spans="4:17" x14ac:dyDescent="0.25">
      <c r="D56" s="23">
        <f t="shared" si="10"/>
        <v>48000</v>
      </c>
      <c r="E56" s="24">
        <f t="shared" si="10"/>
        <v>3.4430040315647776</v>
      </c>
      <c r="F56" s="24">
        <f t="shared" si="10"/>
        <v>-4.7186574985700247</v>
      </c>
      <c r="G56" s="24">
        <f t="shared" si="10"/>
        <v>1.3332808151938838</v>
      </c>
      <c r="H56" s="24">
        <f t="shared" si="10"/>
        <v>3.4548414458000076</v>
      </c>
      <c r="I56" s="24">
        <f t="shared" si="10"/>
        <v>-4.7186574985700247</v>
      </c>
      <c r="J56" s="24">
        <f t="shared" si="10"/>
        <v>1.3214434009586531</v>
      </c>
      <c r="K56" s="68">
        <f t="shared" si="7"/>
        <v>103</v>
      </c>
      <c r="L56" s="26">
        <f t="shared" si="4"/>
        <v>114.81536214968835</v>
      </c>
      <c r="M56" s="24">
        <f t="shared" si="0"/>
        <v>1.5029295760363022E-2</v>
      </c>
      <c r="N56" s="24">
        <f t="shared" si="1"/>
        <v>5.7557985826182101E-2</v>
      </c>
      <c r="O56" s="24">
        <f t="shared" si="2"/>
        <v>5.7563333087438107E-2</v>
      </c>
      <c r="P56" s="24">
        <f t="shared" si="5"/>
        <v>0.9999535521558911</v>
      </c>
      <c r="Q56" s="27">
        <f t="shared" si="6"/>
        <v>-4.0345021762488743E-4</v>
      </c>
    </row>
    <row r="57" spans="4:17" x14ac:dyDescent="0.25">
      <c r="D57" s="23">
        <f t="shared" si="10"/>
        <v>48000</v>
      </c>
      <c r="E57" s="24">
        <f t="shared" si="10"/>
        <v>3.4430040315647776</v>
      </c>
      <c r="F57" s="24">
        <f t="shared" si="10"/>
        <v>-4.7186574985700247</v>
      </c>
      <c r="G57" s="24">
        <f t="shared" si="10"/>
        <v>1.3332808151938838</v>
      </c>
      <c r="H57" s="24">
        <f t="shared" si="10"/>
        <v>3.4548414458000076</v>
      </c>
      <c r="I57" s="24">
        <f t="shared" si="10"/>
        <v>-4.7186574985700247</v>
      </c>
      <c r="J57" s="24">
        <f t="shared" si="10"/>
        <v>1.3214434009586531</v>
      </c>
      <c r="K57" s="68">
        <f t="shared" si="7"/>
        <v>104</v>
      </c>
      <c r="L57" s="26">
        <f t="shared" si="4"/>
        <v>120.22644346174135</v>
      </c>
      <c r="M57" s="24">
        <f t="shared" si="0"/>
        <v>1.573760464777647E-2</v>
      </c>
      <c r="N57" s="24">
        <f t="shared" si="1"/>
        <v>5.7551297606591278E-2</v>
      </c>
      <c r="O57" s="24">
        <f t="shared" si="2"/>
        <v>5.7557160719376332E-2</v>
      </c>
      <c r="P57" s="24">
        <f t="shared" si="5"/>
        <v>0.99994906574584108</v>
      </c>
      <c r="Q57" s="27">
        <f t="shared" si="6"/>
        <v>-4.4242057769824689E-4</v>
      </c>
    </row>
    <row r="58" spans="4:17" x14ac:dyDescent="0.25">
      <c r="D58" s="23">
        <f t="shared" si="10"/>
        <v>48000</v>
      </c>
      <c r="E58" s="24">
        <f t="shared" si="10"/>
        <v>3.4430040315647776</v>
      </c>
      <c r="F58" s="24">
        <f t="shared" si="10"/>
        <v>-4.7186574985700247</v>
      </c>
      <c r="G58" s="24">
        <f t="shared" si="10"/>
        <v>1.3332808151938838</v>
      </c>
      <c r="H58" s="24">
        <f t="shared" si="10"/>
        <v>3.4548414458000076</v>
      </c>
      <c r="I58" s="24">
        <f t="shared" si="10"/>
        <v>-4.7186574985700247</v>
      </c>
      <c r="J58" s="24">
        <f t="shared" si="10"/>
        <v>1.3214434009586531</v>
      </c>
      <c r="K58" s="68">
        <f t="shared" si="7"/>
        <v>105</v>
      </c>
      <c r="L58" s="26">
        <f t="shared" si="4"/>
        <v>125.89254117941677</v>
      </c>
      <c r="M58" s="24">
        <f t="shared" si="0"/>
        <v>1.6479295104625258E-2</v>
      </c>
      <c r="N58" s="24">
        <f t="shared" si="1"/>
        <v>5.754396487527047E-2</v>
      </c>
      <c r="O58" s="24">
        <f t="shared" si="2"/>
        <v>5.7550393599395067E-2</v>
      </c>
      <c r="P58" s="24">
        <f t="shared" si="5"/>
        <v>0.99994414544137489</v>
      </c>
      <c r="Q58" s="27">
        <f t="shared" si="6"/>
        <v>-4.8516008132779725E-4</v>
      </c>
    </row>
    <row r="59" spans="4:17" x14ac:dyDescent="0.25">
      <c r="D59" s="23">
        <f t="shared" si="10"/>
        <v>48000</v>
      </c>
      <c r="E59" s="24">
        <f t="shared" si="10"/>
        <v>3.4430040315647776</v>
      </c>
      <c r="F59" s="24">
        <f t="shared" si="10"/>
        <v>-4.7186574985700247</v>
      </c>
      <c r="G59" s="24">
        <f t="shared" si="10"/>
        <v>1.3332808151938838</v>
      </c>
      <c r="H59" s="24">
        <f t="shared" si="10"/>
        <v>3.4548414458000076</v>
      </c>
      <c r="I59" s="24">
        <f t="shared" si="10"/>
        <v>-4.7186574985700247</v>
      </c>
      <c r="J59" s="24">
        <f t="shared" si="10"/>
        <v>1.3214434009586531</v>
      </c>
      <c r="K59" s="68">
        <f t="shared" si="7"/>
        <v>106</v>
      </c>
      <c r="L59" s="26">
        <f t="shared" si="4"/>
        <v>131.82567385564084</v>
      </c>
      <c r="M59" s="24">
        <f t="shared" si="0"/>
        <v>1.7255940355808554E-2</v>
      </c>
      <c r="N59" s="24">
        <f t="shared" si="1"/>
        <v>5.7535925603714899E-2</v>
      </c>
      <c r="O59" s="24">
        <f t="shared" si="2"/>
        <v>5.7542974497984067E-2</v>
      </c>
      <c r="P59" s="24">
        <f t="shared" si="5"/>
        <v>0.99993874916779502</v>
      </c>
      <c r="Q59" s="27">
        <f t="shared" si="6"/>
        <v>-5.3203426270914905E-4</v>
      </c>
    </row>
    <row r="60" spans="4:17" x14ac:dyDescent="0.25">
      <c r="D60" s="23">
        <f t="shared" si="10"/>
        <v>48000</v>
      </c>
      <c r="E60" s="24">
        <f t="shared" si="10"/>
        <v>3.4430040315647776</v>
      </c>
      <c r="F60" s="24">
        <f t="shared" si="10"/>
        <v>-4.7186574985700247</v>
      </c>
      <c r="G60" s="24">
        <f t="shared" si="10"/>
        <v>1.3332808151938838</v>
      </c>
      <c r="H60" s="24">
        <f t="shared" si="10"/>
        <v>3.4548414458000076</v>
      </c>
      <c r="I60" s="24">
        <f t="shared" si="10"/>
        <v>-4.7186574985700247</v>
      </c>
      <c r="J60" s="24">
        <f t="shared" si="10"/>
        <v>1.3214434009586531</v>
      </c>
      <c r="K60" s="68">
        <f t="shared" si="7"/>
        <v>107</v>
      </c>
      <c r="L60" s="26">
        <f t="shared" si="4"/>
        <v>138.0384264602886</v>
      </c>
      <c r="M60" s="24">
        <f t="shared" si="0"/>
        <v>1.8069187770030734E-2</v>
      </c>
      <c r="N60" s="24">
        <f t="shared" si="1"/>
        <v>5.7527111809934306E-2</v>
      </c>
      <c r="O60" s="24">
        <f t="shared" si="2"/>
        <v>5.7534840694793754E-2</v>
      </c>
      <c r="P60" s="24">
        <f t="shared" si="5"/>
        <v>0.99993283074788653</v>
      </c>
      <c r="Q60" s="27">
        <f t="shared" si="6"/>
        <v>-5.8344430590721581E-4</v>
      </c>
    </row>
    <row r="61" spans="4:17" x14ac:dyDescent="0.25">
      <c r="D61" s="23">
        <f t="shared" si="10"/>
        <v>48000</v>
      </c>
      <c r="E61" s="24">
        <f t="shared" si="10"/>
        <v>3.4430040315647776</v>
      </c>
      <c r="F61" s="24">
        <f t="shared" si="10"/>
        <v>-4.7186574985700247</v>
      </c>
      <c r="G61" s="24">
        <f t="shared" si="10"/>
        <v>1.3332808151938838</v>
      </c>
      <c r="H61" s="24">
        <f t="shared" si="10"/>
        <v>3.4548414458000076</v>
      </c>
      <c r="I61" s="24">
        <f t="shared" si="10"/>
        <v>-4.7186574985700247</v>
      </c>
      <c r="J61" s="24">
        <f t="shared" si="10"/>
        <v>1.3214434009586531</v>
      </c>
      <c r="K61" s="68">
        <f t="shared" si="7"/>
        <v>108</v>
      </c>
      <c r="L61" s="26">
        <f t="shared" si="4"/>
        <v>144.54397707459285</v>
      </c>
      <c r="M61" s="24">
        <f t="shared" si="0"/>
        <v>1.8920762354091351E-2</v>
      </c>
      <c r="N61" s="24">
        <f t="shared" si="1"/>
        <v>5.7517448990312525E-2</v>
      </c>
      <c r="O61" s="24">
        <f t="shared" si="2"/>
        <v>5.7525923455057804E-2</v>
      </c>
      <c r="P61" s="24">
        <f t="shared" si="5"/>
        <v>0.99992633949735665</v>
      </c>
      <c r="Q61" s="27">
        <f t="shared" si="6"/>
        <v>-6.3983056205422551E-4</v>
      </c>
    </row>
    <row r="62" spans="4:17" x14ac:dyDescent="0.25">
      <c r="D62" s="23">
        <f t="shared" si="10"/>
        <v>48000</v>
      </c>
      <c r="E62" s="24">
        <f t="shared" si="10"/>
        <v>3.4430040315647776</v>
      </c>
      <c r="F62" s="24">
        <f t="shared" si="10"/>
        <v>-4.7186574985700247</v>
      </c>
      <c r="G62" s="24">
        <f t="shared" si="10"/>
        <v>1.3332808151938838</v>
      </c>
      <c r="H62" s="24">
        <f t="shared" si="10"/>
        <v>3.4548414458000076</v>
      </c>
      <c r="I62" s="24">
        <f t="shared" si="10"/>
        <v>-4.7186574985700247</v>
      </c>
      <c r="J62" s="24">
        <f t="shared" si="10"/>
        <v>1.3214434009586531</v>
      </c>
      <c r="K62" s="68">
        <f t="shared" si="7"/>
        <v>109</v>
      </c>
      <c r="L62" s="26">
        <f t="shared" si="4"/>
        <v>151.3561248436209</v>
      </c>
      <c r="M62" s="24">
        <f t="shared" si="0"/>
        <v>1.9812470411855791E-2</v>
      </c>
      <c r="N62" s="24">
        <f t="shared" si="1"/>
        <v>5.7506855497936993E-2</v>
      </c>
      <c r="O62" s="24">
        <f t="shared" si="2"/>
        <v>5.7516147456773359E-2</v>
      </c>
      <c r="P62" s="24">
        <f t="shared" si="5"/>
        <v>0.99991921977943887</v>
      </c>
      <c r="Q62" s="27">
        <f t="shared" si="6"/>
        <v>-7.0167642190214477E-4</v>
      </c>
    </row>
    <row r="63" spans="4:17" x14ac:dyDescent="0.25">
      <c r="D63" s="23">
        <f t="shared" si="10"/>
        <v>48000</v>
      </c>
      <c r="E63" s="24">
        <f t="shared" si="10"/>
        <v>3.4430040315647776</v>
      </c>
      <c r="F63" s="24">
        <f t="shared" si="10"/>
        <v>-4.7186574985700247</v>
      </c>
      <c r="G63" s="24">
        <f t="shared" si="10"/>
        <v>1.3332808151938838</v>
      </c>
      <c r="H63" s="24">
        <f t="shared" si="10"/>
        <v>3.4548414458000076</v>
      </c>
      <c r="I63" s="24">
        <f t="shared" si="10"/>
        <v>-4.7186574985700247</v>
      </c>
      <c r="J63" s="24">
        <f t="shared" si="10"/>
        <v>1.3214434009586531</v>
      </c>
      <c r="K63" s="68">
        <f t="shared" si="7"/>
        <v>110</v>
      </c>
      <c r="L63" s="26">
        <f t="shared" si="4"/>
        <v>158.48931924611153</v>
      </c>
      <c r="M63" s="24">
        <f t="shared" si="0"/>
        <v>2.0746203375667974E-2</v>
      </c>
      <c r="N63" s="24">
        <f t="shared" si="1"/>
        <v>5.7495241862449475E-2</v>
      </c>
      <c r="O63" s="24">
        <f t="shared" si="2"/>
        <v>5.750543016409515E-2</v>
      </c>
      <c r="P63" s="24">
        <f t="shared" si="5"/>
        <v>0.9999114105144089</v>
      </c>
      <c r="Q63" s="27">
        <f t="shared" si="6"/>
        <v>-7.6951258080233946E-4</v>
      </c>
    </row>
    <row r="64" spans="4:17" x14ac:dyDescent="0.25">
      <c r="D64" s="23">
        <f t="shared" si="10"/>
        <v>48000</v>
      </c>
      <c r="E64" s="24">
        <f t="shared" si="10"/>
        <v>3.4430040315647776</v>
      </c>
      <c r="F64" s="24">
        <f t="shared" si="10"/>
        <v>-4.7186574985700247</v>
      </c>
      <c r="G64" s="24">
        <f t="shared" si="10"/>
        <v>1.3332808151938838</v>
      </c>
      <c r="H64" s="24">
        <f t="shared" si="10"/>
        <v>3.4548414458000076</v>
      </c>
      <c r="I64" s="24">
        <f t="shared" si="10"/>
        <v>-4.7186574985700247</v>
      </c>
      <c r="J64" s="24">
        <f t="shared" si="10"/>
        <v>1.3214434009586531</v>
      </c>
      <c r="K64" s="68">
        <f t="shared" si="7"/>
        <v>111</v>
      </c>
      <c r="L64" s="26">
        <f t="shared" si="4"/>
        <v>165.95869074375622</v>
      </c>
      <c r="M64" s="24">
        <f t="shared" si="0"/>
        <v>2.1723941818331871E-2</v>
      </c>
      <c r="N64" s="24">
        <f t="shared" si="1"/>
        <v>5.7482510046124924E-2</v>
      </c>
      <c r="O64" s="24">
        <f t="shared" si="2"/>
        <v>5.7493681142104069E-2</v>
      </c>
      <c r="P64" s="24">
        <f t="shared" si="5"/>
        <v>0.99990284463918888</v>
      </c>
      <c r="Q64" s="27">
        <f t="shared" si="6"/>
        <v>-8.4392173817610821E-4</v>
      </c>
    </row>
    <row r="65" spans="4:17" x14ac:dyDescent="0.25">
      <c r="D65" s="23">
        <f t="shared" si="10"/>
        <v>48000</v>
      </c>
      <c r="E65" s="24">
        <f t="shared" si="10"/>
        <v>3.4430040315647776</v>
      </c>
      <c r="F65" s="24">
        <f t="shared" si="10"/>
        <v>-4.7186574985700247</v>
      </c>
      <c r="G65" s="24">
        <f t="shared" si="10"/>
        <v>1.3332808151938838</v>
      </c>
      <c r="H65" s="24">
        <f t="shared" si="10"/>
        <v>3.4548414458000076</v>
      </c>
      <c r="I65" s="24">
        <f t="shared" si="10"/>
        <v>-4.7186574985700247</v>
      </c>
      <c r="J65" s="24">
        <f t="shared" si="10"/>
        <v>1.3214434009586531</v>
      </c>
      <c r="K65" s="68">
        <f t="shared" si="7"/>
        <v>112</v>
      </c>
      <c r="L65" s="26">
        <f t="shared" si="4"/>
        <v>173.78008287493768</v>
      </c>
      <c r="M65" s="24">
        <f t="shared" si="0"/>
        <v>2.2747759654172067E-2</v>
      </c>
      <c r="N65" s="24">
        <f t="shared" si="1"/>
        <v>5.7468552630358216E-2</v>
      </c>
      <c r="O65" s="24">
        <f t="shared" si="2"/>
        <v>5.7480801307620899E-2</v>
      </c>
      <c r="P65" s="24">
        <f t="shared" si="5"/>
        <v>0.99989344851171014</v>
      </c>
      <c r="Q65" s="27">
        <f t="shared" si="6"/>
        <v>-9.2554377796654635E-4</v>
      </c>
    </row>
    <row r="66" spans="4:17" x14ac:dyDescent="0.25">
      <c r="D66" s="23">
        <f t="shared" si="10"/>
        <v>48000</v>
      </c>
      <c r="E66" s="24">
        <f t="shared" si="10"/>
        <v>3.4430040315647776</v>
      </c>
      <c r="F66" s="24">
        <f t="shared" si="10"/>
        <v>-4.7186574985700247</v>
      </c>
      <c r="G66" s="24">
        <f t="shared" si="10"/>
        <v>1.3332808151938838</v>
      </c>
      <c r="H66" s="24">
        <f t="shared" si="10"/>
        <v>3.4548414458000076</v>
      </c>
      <c r="I66" s="24">
        <f t="shared" si="10"/>
        <v>-4.7186574985700247</v>
      </c>
      <c r="J66" s="24">
        <f t="shared" si="10"/>
        <v>1.3214434009586531</v>
      </c>
      <c r="K66" s="68">
        <f t="shared" si="7"/>
        <v>113</v>
      </c>
      <c r="L66" s="26">
        <f t="shared" si="4"/>
        <v>181.9700858609983</v>
      </c>
      <c r="M66" s="24">
        <f t="shared" si="0"/>
        <v>2.3819828538084006E-2</v>
      </c>
      <c r="N66" s="24">
        <f t="shared" si="1"/>
        <v>5.7453251926308679E-2</v>
      </c>
      <c r="O66" s="24">
        <f t="shared" si="2"/>
        <v>5.7466682110354661E-2</v>
      </c>
      <c r="P66" s="24">
        <f t="shared" si="5"/>
        <v>0.99988314125406375</v>
      </c>
      <c r="Q66" s="27">
        <f t="shared" si="6"/>
        <v>-1.0150814821747315E-3</v>
      </c>
    </row>
    <row r="67" spans="4:17" x14ac:dyDescent="0.25">
      <c r="D67" s="23">
        <f t="shared" si="10"/>
        <v>48000</v>
      </c>
      <c r="E67" s="24">
        <f t="shared" si="10"/>
        <v>3.4430040315647776</v>
      </c>
      <c r="F67" s="24">
        <f t="shared" si="10"/>
        <v>-4.7186574985700247</v>
      </c>
      <c r="G67" s="24">
        <f t="shared" si="10"/>
        <v>1.3332808151938838</v>
      </c>
      <c r="H67" s="24">
        <f t="shared" si="10"/>
        <v>3.4548414458000076</v>
      </c>
      <c r="I67" s="24">
        <f t="shared" si="10"/>
        <v>-4.7186574985700247</v>
      </c>
      <c r="J67" s="24">
        <f t="shared" si="10"/>
        <v>1.3214434009586531</v>
      </c>
      <c r="K67" s="68">
        <f t="shared" si="7"/>
        <v>114</v>
      </c>
      <c r="L67" s="26">
        <f t="shared" si="4"/>
        <v>190.54607179632481</v>
      </c>
      <c r="M67" s="24">
        <f t="shared" ref="M67:M130" si="11" xml:space="preserve"> 2*PI()*L67/D67</f>
        <v>2.4942422471905302E-2</v>
      </c>
      <c r="N67" s="24">
        <f t="shared" ref="N67:N130" si="12">E67+F67*COS(M67)+G67*COS(2*M67)</f>
        <v>5.7436479002922036E-2</v>
      </c>
      <c r="O67" s="24">
        <f t="shared" ref="O67:O130" si="13">H67+I67*COS(M67) + J67*COS(2*M67)</f>
        <v>5.7451204638190756E-2</v>
      </c>
      <c r="P67" s="24">
        <f t="shared" si="5"/>
        <v>0.99987183402780999</v>
      </c>
      <c r="Q67" s="27">
        <f t="shared" si="6"/>
        <v>-1.1133068353482533E-3</v>
      </c>
    </row>
    <row r="68" spans="4:17" x14ac:dyDescent="0.25">
      <c r="D68" s="23">
        <f t="shared" ref="D68:J83" si="14">D67</f>
        <v>48000</v>
      </c>
      <c r="E68" s="24">
        <f t="shared" si="14"/>
        <v>3.4430040315647776</v>
      </c>
      <c r="F68" s="24">
        <f t="shared" si="14"/>
        <v>-4.7186574985700247</v>
      </c>
      <c r="G68" s="24">
        <f t="shared" si="14"/>
        <v>1.3332808151938838</v>
      </c>
      <c r="H68" s="24">
        <f t="shared" si="14"/>
        <v>3.4548414458000076</v>
      </c>
      <c r="I68" s="24">
        <f t="shared" si="14"/>
        <v>-4.7186574985700247</v>
      </c>
      <c r="J68" s="24">
        <f t="shared" si="14"/>
        <v>1.3214434009586531</v>
      </c>
      <c r="K68" s="68">
        <f t="shared" si="7"/>
        <v>115</v>
      </c>
      <c r="L68" s="26">
        <f t="shared" ref="L68:L131" si="15">10 ^ (K68/50)</f>
        <v>199.52623149688802</v>
      </c>
      <c r="M68" s="24">
        <f t="shared" si="11"/>
        <v>2.6117922627878324E-2</v>
      </c>
      <c r="N68" s="24">
        <f t="shared" si="12"/>
        <v>5.741809262498121E-2</v>
      </c>
      <c r="O68" s="24">
        <f t="shared" si="13"/>
        <v>5.7434238639924473E-2</v>
      </c>
      <c r="P68" s="24">
        <f t="shared" ref="P68:P131" si="16">SQRT(N68/O68)</f>
        <v>0.99985942923390081</v>
      </c>
      <c r="Q68" s="27">
        <f t="shared" ref="Q68:Q131" si="17">20*LOG(P68,10)</f>
        <v>-1.2210679859177911E-3</v>
      </c>
    </row>
    <row r="69" spans="4:17" x14ac:dyDescent="0.25">
      <c r="D69" s="23">
        <f t="shared" si="14"/>
        <v>48000</v>
      </c>
      <c r="E69" s="24">
        <f t="shared" si="14"/>
        <v>3.4430040315647776</v>
      </c>
      <c r="F69" s="24">
        <f t="shared" si="14"/>
        <v>-4.7186574985700247</v>
      </c>
      <c r="G69" s="24">
        <f t="shared" si="14"/>
        <v>1.3332808151938838</v>
      </c>
      <c r="H69" s="24">
        <f t="shared" si="14"/>
        <v>3.4548414458000076</v>
      </c>
      <c r="I69" s="24">
        <f t="shared" si="14"/>
        <v>-4.7186574985700247</v>
      </c>
      <c r="J69" s="24">
        <f t="shared" si="14"/>
        <v>1.3214434009586531</v>
      </c>
      <c r="K69" s="68">
        <f t="shared" ref="K69:K132" si="18">K68+1</f>
        <v>116</v>
      </c>
      <c r="L69" s="26">
        <f t="shared" si="15"/>
        <v>208.92961308540396</v>
      </c>
      <c r="M69" s="24">
        <f t="shared" si="11"/>
        <v>2.7348822399435955E-2</v>
      </c>
      <c r="N69" s="24">
        <f t="shared" si="12"/>
        <v>5.7397938093295409E-2</v>
      </c>
      <c r="O69" s="24">
        <f t="shared" si="13"/>
        <v>5.7415641458246958E-2</v>
      </c>
      <c r="P69" s="24">
        <f t="shared" si="16"/>
        <v>0.99984581962891306</v>
      </c>
      <c r="Q69" s="27">
        <f t="shared" si="17"/>
        <v>-1.3392969369197681E-3</v>
      </c>
    </row>
    <row r="70" spans="4:17" x14ac:dyDescent="0.25">
      <c r="D70" s="23">
        <f t="shared" si="14"/>
        <v>48000</v>
      </c>
      <c r="E70" s="24">
        <f t="shared" si="14"/>
        <v>3.4430040315647776</v>
      </c>
      <c r="F70" s="24">
        <f t="shared" si="14"/>
        <v>-4.7186574985700247</v>
      </c>
      <c r="G70" s="24">
        <f t="shared" si="14"/>
        <v>1.3332808151938838</v>
      </c>
      <c r="H70" s="24">
        <f t="shared" si="14"/>
        <v>3.4548414458000076</v>
      </c>
      <c r="I70" s="24">
        <f t="shared" si="14"/>
        <v>-4.7186574985700247</v>
      </c>
      <c r="J70" s="24">
        <f t="shared" si="14"/>
        <v>1.3214434009586531</v>
      </c>
      <c r="K70" s="68">
        <f t="shared" si="18"/>
        <v>117</v>
      </c>
      <c r="L70" s="26">
        <f t="shared" si="15"/>
        <v>218.77616239495524</v>
      </c>
      <c r="M70" s="24">
        <f t="shared" si="11"/>
        <v>2.8637732690023288E-2</v>
      </c>
      <c r="N70" s="24">
        <f t="shared" si="12"/>
        <v>5.7375845978504758E-2</v>
      </c>
      <c r="O70" s="24">
        <f t="shared" si="13"/>
        <v>5.7395256865235167E-2</v>
      </c>
      <c r="P70" s="24">
        <f t="shared" si="16"/>
        <v>0.99983088734816494</v>
      </c>
      <c r="Q70" s="27">
        <f t="shared" si="17"/>
        <v>-1.4690180485100561E-3</v>
      </c>
    </row>
    <row r="71" spans="4:17" x14ac:dyDescent="0.25">
      <c r="D71" s="23">
        <f t="shared" si="14"/>
        <v>48000</v>
      </c>
      <c r="E71" s="24">
        <f t="shared" si="14"/>
        <v>3.4430040315647776</v>
      </c>
      <c r="F71" s="24">
        <f t="shared" si="14"/>
        <v>-4.7186574985700247</v>
      </c>
      <c r="G71" s="24">
        <f t="shared" si="14"/>
        <v>1.3332808151938838</v>
      </c>
      <c r="H71" s="24">
        <f t="shared" si="14"/>
        <v>3.4548414458000076</v>
      </c>
      <c r="I71" s="24">
        <f t="shared" si="14"/>
        <v>-4.7186574985700247</v>
      </c>
      <c r="J71" s="24">
        <f t="shared" si="14"/>
        <v>1.3214434009586531</v>
      </c>
      <c r="K71" s="68">
        <f t="shared" si="18"/>
        <v>118</v>
      </c>
      <c r="L71" s="26">
        <f t="shared" si="15"/>
        <v>229.08676527677744</v>
      </c>
      <c r="M71" s="24">
        <f t="shared" si="11"/>
        <v>2.9987387451173887E-2</v>
      </c>
      <c r="N71" s="24">
        <f t="shared" si="12"/>
        <v>5.7351630739347792E-2</v>
      </c>
      <c r="O71" s="24">
        <f t="shared" si="13"/>
        <v>5.7372913792045122E-2</v>
      </c>
      <c r="P71" s="24">
        <f t="shared" si="16"/>
        <v>0.99981450282505568</v>
      </c>
      <c r="Q71" s="27">
        <f t="shared" si="17"/>
        <v>-1.6113574454870395E-3</v>
      </c>
    </row>
    <row r="72" spans="4:17" x14ac:dyDescent="0.25">
      <c r="D72" s="23">
        <f t="shared" si="14"/>
        <v>48000</v>
      </c>
      <c r="E72" s="24">
        <f t="shared" si="14"/>
        <v>3.4430040315647776</v>
      </c>
      <c r="F72" s="24">
        <f t="shared" si="14"/>
        <v>-4.7186574985700247</v>
      </c>
      <c r="G72" s="24">
        <f t="shared" si="14"/>
        <v>1.3332808151938838</v>
      </c>
      <c r="H72" s="24">
        <f t="shared" si="14"/>
        <v>3.4548414458000076</v>
      </c>
      <c r="I72" s="24">
        <f t="shared" si="14"/>
        <v>-4.7186574985700247</v>
      </c>
      <c r="J72" s="24">
        <f t="shared" si="14"/>
        <v>1.3214434009586531</v>
      </c>
      <c r="K72" s="68">
        <f t="shared" si="18"/>
        <v>119</v>
      </c>
      <c r="L72" s="26">
        <f t="shared" si="15"/>
        <v>239.88329190194912</v>
      </c>
      <c r="M72" s="24">
        <f t="shared" si="11"/>
        <v>3.1400649481587467E-2</v>
      </c>
      <c r="N72" s="24">
        <f t="shared" si="12"/>
        <v>5.7325089215590319E-2</v>
      </c>
      <c r="O72" s="24">
        <f t="shared" si="13"/>
        <v>5.7348424943919341E-2</v>
      </c>
      <c r="P72" s="24">
        <f t="shared" si="16"/>
        <v>0.99979652359477644</v>
      </c>
      <c r="Q72" s="27">
        <f t="shared" si="17"/>
        <v>-1.7675534335304347E-3</v>
      </c>
    </row>
    <row r="73" spans="4:17" x14ac:dyDescent="0.25">
      <c r="D73" s="23">
        <f t="shared" si="14"/>
        <v>48000</v>
      </c>
      <c r="E73" s="24">
        <f t="shared" si="14"/>
        <v>3.4430040315647776</v>
      </c>
      <c r="F73" s="24">
        <f t="shared" si="14"/>
        <v>-4.7186574985700247</v>
      </c>
      <c r="G73" s="24">
        <f t="shared" si="14"/>
        <v>1.3332808151938838</v>
      </c>
      <c r="H73" s="24">
        <f t="shared" si="14"/>
        <v>3.4548414458000076</v>
      </c>
      <c r="I73" s="24">
        <f t="shared" si="14"/>
        <v>-4.7186574985700247</v>
      </c>
      <c r="J73" s="24">
        <f t="shared" si="14"/>
        <v>1.3214434009586531</v>
      </c>
      <c r="K73" s="68">
        <f t="shared" si="18"/>
        <v>120</v>
      </c>
      <c r="L73" s="26">
        <f t="shared" si="15"/>
        <v>251.18864315095806</v>
      </c>
      <c r="M73" s="24">
        <f t="shared" si="11"/>
        <v>3.2880516499509911E-2</v>
      </c>
      <c r="N73" s="24">
        <f t="shared" si="12"/>
        <v>5.7295998985134489E-2</v>
      </c>
      <c r="O73" s="24">
        <f t="shared" si="13"/>
        <v>5.7321585291048471E-2</v>
      </c>
      <c r="P73" s="24">
        <f t="shared" si="16"/>
        <v>0.99977679296878774</v>
      </c>
      <c r="Q73" s="27">
        <f t="shared" si="17"/>
        <v>-1.9389680432511565E-3</v>
      </c>
    </row>
    <row r="74" spans="4:17" x14ac:dyDescent="0.25">
      <c r="D74" s="23">
        <f t="shared" si="14"/>
        <v>48000</v>
      </c>
      <c r="E74" s="24">
        <f t="shared" si="14"/>
        <v>3.4430040315647776</v>
      </c>
      <c r="F74" s="24">
        <f t="shared" si="14"/>
        <v>-4.7186574985700247</v>
      </c>
      <c r="G74" s="24">
        <f t="shared" si="14"/>
        <v>1.3332808151938838</v>
      </c>
      <c r="H74" s="24">
        <f t="shared" si="14"/>
        <v>3.4548414458000076</v>
      </c>
      <c r="I74" s="24">
        <f t="shared" si="14"/>
        <v>-4.7186574985700247</v>
      </c>
      <c r="J74" s="24">
        <f t="shared" si="14"/>
        <v>1.3214434009586531</v>
      </c>
      <c r="K74" s="68">
        <f t="shared" si="18"/>
        <v>121</v>
      </c>
      <c r="L74" s="26">
        <f t="shared" si="15"/>
        <v>263.02679918953817</v>
      </c>
      <c r="M74" s="24">
        <f t="shared" si="11"/>
        <v>3.4430127501295454E-2</v>
      </c>
      <c r="N74" s="24">
        <f t="shared" si="12"/>
        <v>5.7264116574124779E-2</v>
      </c>
      <c r="O74" s="24">
        <f t="shared" si="13"/>
        <v>5.7292170425200295E-2</v>
      </c>
      <c r="P74" s="24">
        <f t="shared" si="16"/>
        <v>0.99975513856482512</v>
      </c>
      <c r="Q74" s="27">
        <f t="shared" si="17"/>
        <v>-2.1270998355356792E-3</v>
      </c>
    </row>
    <row r="75" spans="4:17" x14ac:dyDescent="0.25">
      <c r="D75" s="23">
        <f t="shared" si="14"/>
        <v>48000</v>
      </c>
      <c r="E75" s="24">
        <f t="shared" si="14"/>
        <v>3.4430040315647776</v>
      </c>
      <c r="F75" s="24">
        <f t="shared" si="14"/>
        <v>-4.7186574985700247</v>
      </c>
      <c r="G75" s="24">
        <f t="shared" si="14"/>
        <v>1.3332808151938838</v>
      </c>
      <c r="H75" s="24">
        <f t="shared" si="14"/>
        <v>3.4548414458000076</v>
      </c>
      <c r="I75" s="24">
        <f t="shared" si="14"/>
        <v>-4.7186574985700247</v>
      </c>
      <c r="J75" s="24">
        <f t="shared" si="14"/>
        <v>1.3214434009586531</v>
      </c>
      <c r="K75" s="68">
        <f t="shared" si="18"/>
        <v>122</v>
      </c>
      <c r="L75" s="26">
        <f t="shared" si="15"/>
        <v>275.42287033381683</v>
      </c>
      <c r="M75" s="24">
        <f t="shared" si="11"/>
        <v>3.6052769419638885E-2</v>
      </c>
      <c r="N75" s="24">
        <f t="shared" si="12"/>
        <v>5.722917550821216E-2</v>
      </c>
      <c r="O75" s="24">
        <f t="shared" si="13"/>
        <v>5.7259934771484389E-2</v>
      </c>
      <c r="P75" s="24">
        <f t="shared" si="16"/>
        <v>0.99973137067506235</v>
      </c>
      <c r="Q75" s="27">
        <f t="shared" si="17"/>
        <v>-2.333598120435168E-3</v>
      </c>
    </row>
    <row r="76" spans="4:17" x14ac:dyDescent="0.25">
      <c r="D76" s="23">
        <f t="shared" si="14"/>
        <v>48000</v>
      </c>
      <c r="E76" s="24">
        <f t="shared" si="14"/>
        <v>3.4430040315647776</v>
      </c>
      <c r="F76" s="24">
        <f t="shared" si="14"/>
        <v>-4.7186574985700247</v>
      </c>
      <c r="G76" s="24">
        <f t="shared" si="14"/>
        <v>1.3332808151938838</v>
      </c>
      <c r="H76" s="24">
        <f t="shared" si="14"/>
        <v>3.4548414458000076</v>
      </c>
      <c r="I76" s="24">
        <f t="shared" si="14"/>
        <v>-4.7186574985700247</v>
      </c>
      <c r="J76" s="24">
        <f t="shared" si="14"/>
        <v>1.3214434009586531</v>
      </c>
      <c r="K76" s="68">
        <f t="shared" si="18"/>
        <v>123</v>
      </c>
      <c r="L76" s="26">
        <f t="shared" si="15"/>
        <v>288.40315031266073</v>
      </c>
      <c r="M76" s="24">
        <f t="shared" si="11"/>
        <v>3.7751884095600319E-2</v>
      </c>
      <c r="N76" s="24">
        <f t="shared" si="12"/>
        <v>5.719088419243068E-2</v>
      </c>
      <c r="O76" s="24">
        <f t="shared" si="13"/>
        <v>5.7224609644027646E-2</v>
      </c>
      <c r="P76" s="24">
        <f t="shared" si="16"/>
        <v>0.99970528045263951</v>
      </c>
      <c r="Q76" s="27">
        <f t="shared" si="17"/>
        <v>-2.5602787631875913E-3</v>
      </c>
    </row>
    <row r="77" spans="4:17" x14ac:dyDescent="0.25">
      <c r="D77" s="23">
        <f t="shared" si="14"/>
        <v>48000</v>
      </c>
      <c r="E77" s="24">
        <f t="shared" si="14"/>
        <v>3.4430040315647776</v>
      </c>
      <c r="F77" s="24">
        <f t="shared" si="14"/>
        <v>-4.7186574985700247</v>
      </c>
      <c r="G77" s="24">
        <f t="shared" si="14"/>
        <v>1.3332808151938838</v>
      </c>
      <c r="H77" s="24">
        <f t="shared" si="14"/>
        <v>3.4548414458000076</v>
      </c>
      <c r="I77" s="24">
        <f t="shared" si="14"/>
        <v>-4.7186574985700247</v>
      </c>
      <c r="J77" s="24">
        <f t="shared" si="14"/>
        <v>1.3214434009586531</v>
      </c>
      <c r="K77" s="68">
        <f t="shared" si="18"/>
        <v>124</v>
      </c>
      <c r="L77" s="26">
        <f t="shared" si="15"/>
        <v>301.99517204020168</v>
      </c>
      <c r="M77" s="24">
        <f t="shared" si="11"/>
        <v>3.9531075579211802E-2</v>
      </c>
      <c r="N77" s="24">
        <f t="shared" si="12"/>
        <v>5.7148923606522573E-2</v>
      </c>
      <c r="O77" s="24">
        <f t="shared" si="13"/>
        <v>5.7185901133828265E-2</v>
      </c>
      <c r="P77" s="24">
        <f t="shared" si="16"/>
        <v>0.99967663789408978</v>
      </c>
      <c r="Q77" s="27">
        <f t="shared" si="17"/>
        <v>-2.8091417745501283E-3</v>
      </c>
    </row>
    <row r="78" spans="4:17" x14ac:dyDescent="0.25">
      <c r="D78" s="23">
        <f t="shared" si="14"/>
        <v>48000</v>
      </c>
      <c r="E78" s="24">
        <f t="shared" si="14"/>
        <v>3.4430040315647776</v>
      </c>
      <c r="F78" s="24">
        <f t="shared" si="14"/>
        <v>-4.7186574985700247</v>
      </c>
      <c r="G78" s="24">
        <f t="shared" si="14"/>
        <v>1.3332808151938838</v>
      </c>
      <c r="H78" s="24">
        <f t="shared" si="14"/>
        <v>3.4548414458000076</v>
      </c>
      <c r="I78" s="24">
        <f t="shared" si="14"/>
        <v>-4.7186574985700247</v>
      </c>
      <c r="J78" s="24">
        <f t="shared" si="14"/>
        <v>1.3214434009586531</v>
      </c>
      <c r="K78" s="68">
        <f t="shared" si="18"/>
        <v>125</v>
      </c>
      <c r="L78" s="26">
        <f t="shared" si="15"/>
        <v>316.22776601683825</v>
      </c>
      <c r="M78" s="24">
        <f t="shared" si="11"/>
        <v>4.139411777415046E-2</v>
      </c>
      <c r="N78" s="24">
        <f t="shared" si="12"/>
        <v>5.7102944801927347E-2</v>
      </c>
      <c r="O78" s="24">
        <f t="shared" si="13"/>
        <v>5.7143487816574856E-2</v>
      </c>
      <c r="P78" s="24">
        <f t="shared" si="16"/>
        <v>0.99964518959189475</v>
      </c>
      <c r="Q78" s="27">
        <f t="shared" si="17"/>
        <v>-3.0823909117704299E-3</v>
      </c>
    </row>
    <row r="79" spans="4:17" x14ac:dyDescent="0.25">
      <c r="D79" s="23">
        <f t="shared" si="14"/>
        <v>48000</v>
      </c>
      <c r="E79" s="24">
        <f t="shared" si="14"/>
        <v>3.4430040315647776</v>
      </c>
      <c r="F79" s="24">
        <f t="shared" si="14"/>
        <v>-4.7186574985700247</v>
      </c>
      <c r="G79" s="24">
        <f t="shared" si="14"/>
        <v>1.3332808151938838</v>
      </c>
      <c r="H79" s="24">
        <f t="shared" si="14"/>
        <v>3.4548414458000076</v>
      </c>
      <c r="I79" s="24">
        <f t="shared" si="14"/>
        <v>-4.7186574985700247</v>
      </c>
      <c r="J79" s="24">
        <f t="shared" si="14"/>
        <v>1.3214434009586531</v>
      </c>
      <c r="K79" s="68">
        <f t="shared" si="18"/>
        <v>126</v>
      </c>
      <c r="L79" s="26">
        <f t="shared" si="15"/>
        <v>331.13112148259137</v>
      </c>
      <c r="M79" s="24">
        <f t="shared" si="11"/>
        <v>4.3344962442694104E-2</v>
      </c>
      <c r="N79" s="24">
        <f t="shared" si="12"/>
        <v>5.7052566186169162E-2</v>
      </c>
      <c r="O79" s="24">
        <f t="shared" si="13"/>
        <v>5.7097018267876276E-2</v>
      </c>
      <c r="P79" s="24">
        <f t="shared" si="16"/>
        <v>0.99961065622766809</v>
      </c>
      <c r="Q79" s="27">
        <f t="shared" si="17"/>
        <v>-3.3824555494813414E-3</v>
      </c>
    </row>
    <row r="80" spans="4:17" x14ac:dyDescent="0.25">
      <c r="D80" s="23">
        <f t="shared" si="14"/>
        <v>48000</v>
      </c>
      <c r="E80" s="24">
        <f t="shared" si="14"/>
        <v>3.4430040315647776</v>
      </c>
      <c r="F80" s="24">
        <f t="shared" si="14"/>
        <v>-4.7186574985700247</v>
      </c>
      <c r="G80" s="24">
        <f t="shared" si="14"/>
        <v>1.3332808151938838</v>
      </c>
      <c r="H80" s="24">
        <f t="shared" si="14"/>
        <v>3.4548414458000076</v>
      </c>
      <c r="I80" s="24">
        <f t="shared" si="14"/>
        <v>-4.7186574985700247</v>
      </c>
      <c r="J80" s="24">
        <f t="shared" si="14"/>
        <v>1.3214434009586531</v>
      </c>
      <c r="K80" s="68">
        <f t="shared" si="18"/>
        <v>127</v>
      </c>
      <c r="L80" s="26">
        <f t="shared" si="15"/>
        <v>346.73685045253183</v>
      </c>
      <c r="M80" s="24">
        <f t="shared" si="11"/>
        <v>4.538774758793903E-2</v>
      </c>
      <c r="N80" s="24">
        <f t="shared" si="12"/>
        <v>5.6997370579939144E-2</v>
      </c>
      <c r="O80" s="24">
        <f t="shared" si="13"/>
        <v>5.7046108373060678E-2</v>
      </c>
      <c r="P80" s="24">
        <f t="shared" si="16"/>
        <v>0.99957272977210299</v>
      </c>
      <c r="Q80" s="27">
        <f t="shared" si="17"/>
        <v>-3.7120151184013039E-3</v>
      </c>
    </row>
    <row r="81" spans="4:17" x14ac:dyDescent="0.25">
      <c r="D81" s="23">
        <f t="shared" si="14"/>
        <v>48000</v>
      </c>
      <c r="E81" s="24">
        <f t="shared" si="14"/>
        <v>3.4430040315647776</v>
      </c>
      <c r="F81" s="24">
        <f t="shared" si="14"/>
        <v>-4.7186574985700247</v>
      </c>
      <c r="G81" s="24">
        <f t="shared" si="14"/>
        <v>1.3332808151938838</v>
      </c>
      <c r="H81" s="24">
        <f t="shared" si="14"/>
        <v>3.4548414458000076</v>
      </c>
      <c r="I81" s="24">
        <f t="shared" si="14"/>
        <v>-4.7186574985700247</v>
      </c>
      <c r="J81" s="24">
        <f t="shared" si="14"/>
        <v>1.3214434009586531</v>
      </c>
      <c r="K81" s="68">
        <f t="shared" si="18"/>
        <v>128</v>
      </c>
      <c r="L81" s="26">
        <f t="shared" si="15"/>
        <v>363.07805477010152</v>
      </c>
      <c r="M81" s="24">
        <f t="shared" si="11"/>
        <v>4.7526806231059308E-2</v>
      </c>
      <c r="N81" s="24">
        <f t="shared" si="12"/>
        <v>5.6936902031960779E-2</v>
      </c>
      <c r="O81" s="24">
        <f t="shared" si="13"/>
        <v>5.6990338418664965E-2</v>
      </c>
      <c r="P81" s="24">
        <f t="shared" si="16"/>
        <v>0.99953107035263755</v>
      </c>
      <c r="Q81" s="27">
        <f t="shared" si="17"/>
        <v>-4.0740264555739108E-3</v>
      </c>
    </row>
    <row r="82" spans="4:17" x14ac:dyDescent="0.25">
      <c r="D82" s="23">
        <f t="shared" si="14"/>
        <v>48000</v>
      </c>
      <c r="E82" s="24">
        <f t="shared" si="14"/>
        <v>3.4430040315647776</v>
      </c>
      <c r="F82" s="24">
        <f t="shared" si="14"/>
        <v>-4.7186574985700247</v>
      </c>
      <c r="G82" s="24">
        <f t="shared" si="14"/>
        <v>1.3332808151938838</v>
      </c>
      <c r="H82" s="24">
        <f t="shared" si="14"/>
        <v>3.4548414458000076</v>
      </c>
      <c r="I82" s="24">
        <f t="shared" si="14"/>
        <v>-4.7186574985700247</v>
      </c>
      <c r="J82" s="24">
        <f t="shared" si="14"/>
        <v>1.3214434009586531</v>
      </c>
      <c r="K82" s="68">
        <f t="shared" si="18"/>
        <v>129</v>
      </c>
      <c r="L82" s="26">
        <f t="shared" si="15"/>
        <v>380.18939632056163</v>
      </c>
      <c r="M82" s="24">
        <f t="shared" si="11"/>
        <v>4.9766675602225613E-2</v>
      </c>
      <c r="N82" s="24">
        <f t="shared" si="12"/>
        <v>5.687066237668037E-2</v>
      </c>
      <c r="O82" s="24">
        <f t="shared" si="13"/>
        <v>5.6929249952862415E-2</v>
      </c>
      <c r="P82" s="24">
        <f t="shared" si="16"/>
        <v>0.99948530274380853</v>
      </c>
      <c r="Q82" s="27">
        <f t="shared" si="17"/>
        <v>-4.4717544629145024E-3</v>
      </c>
    </row>
    <row r="83" spans="4:17" x14ac:dyDescent="0.25">
      <c r="D83" s="23">
        <f t="shared" si="14"/>
        <v>48000</v>
      </c>
      <c r="E83" s="24">
        <f t="shared" si="14"/>
        <v>3.4430040315647776</v>
      </c>
      <c r="F83" s="24">
        <f t="shared" si="14"/>
        <v>-4.7186574985700247</v>
      </c>
      <c r="G83" s="24">
        <f t="shared" si="14"/>
        <v>1.3332808151938838</v>
      </c>
      <c r="H83" s="24">
        <f t="shared" si="14"/>
        <v>3.4548414458000076</v>
      </c>
      <c r="I83" s="24">
        <f t="shared" si="14"/>
        <v>-4.7186574985700247</v>
      </c>
      <c r="J83" s="24">
        <f t="shared" si="14"/>
        <v>1.3214434009586531</v>
      </c>
      <c r="K83" s="68">
        <f t="shared" si="18"/>
        <v>130</v>
      </c>
      <c r="L83" s="26">
        <f t="shared" si="15"/>
        <v>398.10717055349761</v>
      </c>
      <c r="M83" s="24">
        <f t="shared" si="11"/>
        <v>5.2112106764678617E-2</v>
      </c>
      <c r="N83" s="24">
        <f t="shared" si="12"/>
        <v>5.6798107520074304E-2</v>
      </c>
      <c r="O83" s="24">
        <f t="shared" si="13"/>
        <v>5.6862342402531851E-2</v>
      </c>
      <c r="P83" s="24">
        <f t="shared" si="16"/>
        <v>0.99943501242803712</v>
      </c>
      <c r="Q83" s="27">
        <f t="shared" si="17"/>
        <v>-4.9088065349062598E-3</v>
      </c>
    </row>
    <row r="84" spans="4:17" x14ac:dyDescent="0.25">
      <c r="D84" s="23">
        <f t="shared" ref="D84:J99" si="19">D83</f>
        <v>48000</v>
      </c>
      <c r="E84" s="24">
        <f t="shared" si="19"/>
        <v>3.4430040315647776</v>
      </c>
      <c r="F84" s="24">
        <f t="shared" si="19"/>
        <v>-4.7186574985700247</v>
      </c>
      <c r="G84" s="24">
        <f t="shared" si="19"/>
        <v>1.3332808151938838</v>
      </c>
      <c r="H84" s="24">
        <f t="shared" si="19"/>
        <v>3.4548414458000076</v>
      </c>
      <c r="I84" s="24">
        <f t="shared" si="19"/>
        <v>-4.7186574985700247</v>
      </c>
      <c r="J84" s="24">
        <f t="shared" si="19"/>
        <v>1.3214434009586531</v>
      </c>
      <c r="K84" s="68">
        <f t="shared" si="18"/>
        <v>131</v>
      </c>
      <c r="L84" s="26">
        <f t="shared" si="15"/>
        <v>416.86938347033572</v>
      </c>
      <c r="M84" s="24">
        <f t="shared" si="11"/>
        <v>5.4568074692371377E-2</v>
      </c>
      <c r="N84" s="24">
        <f t="shared" si="12"/>
        <v>5.6718643439503058E-2</v>
      </c>
      <c r="O84" s="24">
        <f t="shared" si="13"/>
        <v>5.6789069435503547E-2</v>
      </c>
      <c r="P84" s="24">
        <f t="shared" si="16"/>
        <v>0.99937974116630612</v>
      </c>
      <c r="Q84" s="27">
        <f t="shared" si="17"/>
        <v>-5.3891712898802577E-3</v>
      </c>
    </row>
    <row r="85" spans="4:17" x14ac:dyDescent="0.25">
      <c r="D85" s="23">
        <f t="shared" si="19"/>
        <v>48000</v>
      </c>
      <c r="E85" s="24">
        <f t="shared" si="19"/>
        <v>3.4430040315647776</v>
      </c>
      <c r="F85" s="24">
        <f t="shared" si="19"/>
        <v>-4.7186574985700247</v>
      </c>
      <c r="G85" s="24">
        <f t="shared" si="19"/>
        <v>1.3332808151938838</v>
      </c>
      <c r="H85" s="24">
        <f t="shared" si="19"/>
        <v>3.4548414458000076</v>
      </c>
      <c r="I85" s="24">
        <f t="shared" si="19"/>
        <v>-4.7186574985700247</v>
      </c>
      <c r="J85" s="24">
        <f t="shared" si="19"/>
        <v>1.3214434009586531</v>
      </c>
      <c r="K85" s="68">
        <f t="shared" si="18"/>
        <v>132</v>
      </c>
      <c r="L85" s="26">
        <f t="shared" si="15"/>
        <v>436.51583224016622</v>
      </c>
      <c r="M85" s="24">
        <f t="shared" si="11"/>
        <v>5.7139788822555868E-2</v>
      </c>
      <c r="N85" s="24">
        <f t="shared" si="12"/>
        <v>5.6631621884602801E-2</v>
      </c>
      <c r="O85" s="24">
        <f t="shared" si="13"/>
        <v>5.6708835057814655E-2</v>
      </c>
      <c r="P85" s="24">
        <f t="shared" si="16"/>
        <v>0.99931898200810487</v>
      </c>
      <c r="Q85" s="27">
        <f t="shared" si="17"/>
        <v>-5.917262228931023E-3</v>
      </c>
    </row>
    <row r="86" spans="4:17" x14ac:dyDescent="0.25">
      <c r="D86" s="23">
        <f t="shared" si="19"/>
        <v>48000</v>
      </c>
      <c r="E86" s="24">
        <f t="shared" si="19"/>
        <v>3.4430040315647776</v>
      </c>
      <c r="F86" s="24">
        <f t="shared" si="19"/>
        <v>-4.7186574985700247</v>
      </c>
      <c r="G86" s="24">
        <f t="shared" si="19"/>
        <v>1.3332808151938838</v>
      </c>
      <c r="H86" s="24">
        <f t="shared" si="19"/>
        <v>3.4548414458000076</v>
      </c>
      <c r="I86" s="24">
        <f t="shared" si="19"/>
        <v>-4.7186574985700247</v>
      </c>
      <c r="J86" s="24">
        <f t="shared" si="19"/>
        <v>1.3214434009586531</v>
      </c>
      <c r="K86" s="68">
        <f t="shared" si="18"/>
        <v>133</v>
      </c>
      <c r="L86" s="26">
        <f t="shared" si="15"/>
        <v>457.0881896148756</v>
      </c>
      <c r="M86" s="24">
        <f t="shared" si="11"/>
        <v>5.9832704105697986E-2</v>
      </c>
      <c r="N86" s="24">
        <f t="shared" si="12"/>
        <v>5.6536335767901846E-2</v>
      </c>
      <c r="O86" s="24">
        <f t="shared" si="13"/>
        <v>5.662098943773719E-2</v>
      </c>
      <c r="P86" s="24">
        <f t="shared" si="16"/>
        <v>0.9992521736582286</v>
      </c>
      <c r="Q86" s="27">
        <f t="shared" si="17"/>
        <v>-6.4979670514712807E-3</v>
      </c>
    </row>
    <row r="87" spans="4:17" x14ac:dyDescent="0.25">
      <c r="D87" s="23">
        <f t="shared" si="19"/>
        <v>48000</v>
      </c>
      <c r="E87" s="24">
        <f t="shared" si="19"/>
        <v>3.4430040315647776</v>
      </c>
      <c r="F87" s="24">
        <f t="shared" si="19"/>
        <v>-4.7186574985700247</v>
      </c>
      <c r="G87" s="24">
        <f t="shared" si="19"/>
        <v>1.3332808151938838</v>
      </c>
      <c r="H87" s="24">
        <f t="shared" si="19"/>
        <v>3.4548414458000076</v>
      </c>
      <c r="I87" s="24">
        <f t="shared" si="19"/>
        <v>-4.7186574985700247</v>
      </c>
      <c r="J87" s="24">
        <f t="shared" si="19"/>
        <v>1.3214434009586531</v>
      </c>
      <c r="K87" s="68">
        <f t="shared" si="18"/>
        <v>134</v>
      </c>
      <c r="L87" s="26">
        <f t="shared" si="15"/>
        <v>478.63009232263886</v>
      </c>
      <c r="M87" s="24">
        <f t="shared" si="11"/>
        <v>6.2652532576158618E-2</v>
      </c>
      <c r="N87" s="24">
        <f t="shared" si="12"/>
        <v>5.643201423629618E-2</v>
      </c>
      <c r="O87" s="24">
        <f t="shared" si="13"/>
        <v>5.652482445104634E-2</v>
      </c>
      <c r="P87" s="24">
        <f t="shared" si="16"/>
        <v>0.99917869410389382</v>
      </c>
      <c r="Q87" s="27">
        <f t="shared" si="17"/>
        <v>-7.1367034823276495E-3</v>
      </c>
    </row>
    <row r="88" spans="4:17" x14ac:dyDescent="0.25">
      <c r="D88" s="23">
        <f t="shared" si="19"/>
        <v>48000</v>
      </c>
      <c r="E88" s="24">
        <f t="shared" si="19"/>
        <v>3.4430040315647776</v>
      </c>
      <c r="F88" s="24">
        <f t="shared" si="19"/>
        <v>-4.7186574985700247</v>
      </c>
      <c r="G88" s="24">
        <f t="shared" si="19"/>
        <v>1.3332808151938838</v>
      </c>
      <c r="H88" s="24">
        <f t="shared" si="19"/>
        <v>3.4548414458000076</v>
      </c>
      <c r="I88" s="24">
        <f t="shared" si="19"/>
        <v>-4.7186574985700247</v>
      </c>
      <c r="J88" s="24">
        <f t="shared" si="19"/>
        <v>1.3214434009586531</v>
      </c>
      <c r="K88" s="68">
        <f t="shared" si="18"/>
        <v>135</v>
      </c>
      <c r="L88" s="26">
        <f t="shared" si="15"/>
        <v>501.18723362727269</v>
      </c>
      <c r="M88" s="24">
        <f t="shared" si="11"/>
        <v>6.5605255468184631E-2</v>
      </c>
      <c r="N88" s="24">
        <f t="shared" si="12"/>
        <v>5.6317817417851579E-2</v>
      </c>
      <c r="O88" s="24">
        <f t="shared" si="13"/>
        <v>5.6419568945604626E-2</v>
      </c>
      <c r="P88" s="24">
        <f t="shared" si="16"/>
        <v>0.999097853388763</v>
      </c>
      <c r="Q88" s="27">
        <f t="shared" si="17"/>
        <v>-7.8394826158290926E-3</v>
      </c>
    </row>
    <row r="89" spans="4:17" x14ac:dyDescent="0.25">
      <c r="D89" s="23">
        <f t="shared" si="19"/>
        <v>48000</v>
      </c>
      <c r="E89" s="24">
        <f t="shared" si="19"/>
        <v>3.4430040315647776</v>
      </c>
      <c r="F89" s="24">
        <f t="shared" si="19"/>
        <v>-4.7186574985700247</v>
      </c>
      <c r="G89" s="24">
        <f t="shared" si="19"/>
        <v>1.3332808151938838</v>
      </c>
      <c r="H89" s="24">
        <f t="shared" si="19"/>
        <v>3.4548414458000076</v>
      </c>
      <c r="I89" s="24">
        <f t="shared" si="19"/>
        <v>-4.7186574985700247</v>
      </c>
      <c r="J89" s="24">
        <f t="shared" si="19"/>
        <v>1.3214434009586531</v>
      </c>
      <c r="K89" s="68">
        <f t="shared" si="18"/>
        <v>136</v>
      </c>
      <c r="L89" s="26">
        <f t="shared" si="15"/>
        <v>524.80746024977293</v>
      </c>
      <c r="M89" s="24">
        <f t="shared" si="11"/>
        <v>6.8697135902908504E-2</v>
      </c>
      <c r="N89" s="24">
        <f t="shared" si="12"/>
        <v>5.6192830843006636E-2</v>
      </c>
      <c r="O89" s="24">
        <f t="shared" si="13"/>
        <v>5.630438372823221E-2</v>
      </c>
      <c r="P89" s="24">
        <f t="shared" si="16"/>
        <v>0.99900888540029775</v>
      </c>
      <c r="Q89" s="27">
        <f t="shared" si="17"/>
        <v>-8.6129809626779887E-3</v>
      </c>
    </row>
    <row r="90" spans="4:17" x14ac:dyDescent="0.25">
      <c r="D90" s="23">
        <f t="shared" si="19"/>
        <v>48000</v>
      </c>
      <c r="E90" s="24">
        <f t="shared" si="19"/>
        <v>3.4430040315647776</v>
      </c>
      <c r="F90" s="24">
        <f t="shared" si="19"/>
        <v>-4.7186574985700247</v>
      </c>
      <c r="G90" s="24">
        <f t="shared" si="19"/>
        <v>1.3332808151938838</v>
      </c>
      <c r="H90" s="24">
        <f t="shared" si="19"/>
        <v>3.4548414458000076</v>
      </c>
      <c r="I90" s="24">
        <f t="shared" si="19"/>
        <v>-4.7186574985700247</v>
      </c>
      <c r="J90" s="24">
        <f t="shared" si="19"/>
        <v>1.3214434009586531</v>
      </c>
      <c r="K90" s="68">
        <f t="shared" si="18"/>
        <v>137</v>
      </c>
      <c r="L90" s="26">
        <f t="shared" si="15"/>
        <v>549.54087385762534</v>
      </c>
      <c r="M90" s="24">
        <f t="shared" si="11"/>
        <v>7.1934732173267957E-2</v>
      </c>
      <c r="N90" s="24">
        <f t="shared" si="12"/>
        <v>5.60560595452122E-2</v>
      </c>
      <c r="O90" s="24">
        <f t="shared" si="13"/>
        <v>5.6178356283101305E-2</v>
      </c>
      <c r="P90" s="24">
        <f t="shared" si="16"/>
        <v>0.99891093851261392</v>
      </c>
      <c r="Q90" s="27">
        <f t="shared" si="17"/>
        <v>-9.4646226024601848E-3</v>
      </c>
    </row>
    <row r="91" spans="4:17" x14ac:dyDescent="0.25">
      <c r="D91" s="23">
        <f t="shared" si="19"/>
        <v>48000</v>
      </c>
      <c r="E91" s="24">
        <f t="shared" si="19"/>
        <v>3.4430040315647776</v>
      </c>
      <c r="F91" s="24">
        <f t="shared" si="19"/>
        <v>-4.7186574985700247</v>
      </c>
      <c r="G91" s="24">
        <f t="shared" si="19"/>
        <v>1.3332808151938838</v>
      </c>
      <c r="H91" s="24">
        <f t="shared" si="19"/>
        <v>3.4548414458000076</v>
      </c>
      <c r="I91" s="24">
        <f t="shared" si="19"/>
        <v>-4.7186574985700247</v>
      </c>
      <c r="J91" s="24">
        <f t="shared" si="19"/>
        <v>1.3214434009586531</v>
      </c>
      <c r="K91" s="68">
        <f t="shared" si="18"/>
        <v>138</v>
      </c>
      <c r="L91" s="26">
        <f t="shared" si="15"/>
        <v>575.43993733715706</v>
      </c>
      <c r="M91" s="24">
        <f t="shared" si="11"/>
        <v>7.5324911655024307E-2</v>
      </c>
      <c r="N91" s="24">
        <f t="shared" si="12"/>
        <v>5.5906421853848753E-2</v>
      </c>
      <c r="O91" s="24">
        <f t="shared" si="13"/>
        <v>5.6040495239025434E-2</v>
      </c>
      <c r="P91" s="24">
        <f t="shared" si="16"/>
        <v>0.99880306489776793</v>
      </c>
      <c r="Q91" s="27">
        <f t="shared" si="17"/>
        <v>-1.0402673106909292E-2</v>
      </c>
    </row>
    <row r="92" spans="4:17" x14ac:dyDescent="0.25">
      <c r="D92" s="23">
        <f t="shared" si="19"/>
        <v>48000</v>
      </c>
      <c r="E92" s="24">
        <f t="shared" si="19"/>
        <v>3.4430040315647776</v>
      </c>
      <c r="F92" s="24">
        <f t="shared" si="19"/>
        <v>-4.7186574985700247</v>
      </c>
      <c r="G92" s="24">
        <f t="shared" si="19"/>
        <v>1.3332808151938838</v>
      </c>
      <c r="H92" s="24">
        <f t="shared" si="19"/>
        <v>3.4548414458000076</v>
      </c>
      <c r="I92" s="24">
        <f t="shared" si="19"/>
        <v>-4.7186574985700247</v>
      </c>
      <c r="J92" s="24">
        <f t="shared" si="19"/>
        <v>1.3214434009586531</v>
      </c>
      <c r="K92" s="68">
        <f t="shared" si="18"/>
        <v>139</v>
      </c>
      <c r="L92" s="26">
        <f t="shared" si="15"/>
        <v>602.55958607435775</v>
      </c>
      <c r="M92" s="24">
        <f t="shared" si="11"/>
        <v>7.8874865373387865E-2</v>
      </c>
      <c r="N92" s="24">
        <f t="shared" si="12"/>
        <v>5.5742742902315179E-2</v>
      </c>
      <c r="O92" s="24">
        <f t="shared" si="13"/>
        <v>5.5889724613391367E-2</v>
      </c>
      <c r="P92" s="24">
        <f t="shared" si="16"/>
        <v>0.9986842082832571</v>
      </c>
      <c r="Q92" s="27">
        <f t="shared" si="17"/>
        <v>-1.1436347214849381E-2</v>
      </c>
    </row>
    <row r="93" spans="4:17" x14ac:dyDescent="0.25">
      <c r="D93" s="23">
        <f t="shared" si="19"/>
        <v>48000</v>
      </c>
      <c r="E93" s="24">
        <f t="shared" si="19"/>
        <v>3.4430040315647776</v>
      </c>
      <c r="F93" s="24">
        <f t="shared" si="19"/>
        <v>-4.7186574985700247</v>
      </c>
      <c r="G93" s="24">
        <f t="shared" si="19"/>
        <v>1.3332808151938838</v>
      </c>
      <c r="H93" s="24">
        <f t="shared" si="19"/>
        <v>3.4548414458000076</v>
      </c>
      <c r="I93" s="24">
        <f t="shared" si="19"/>
        <v>-4.7186574985700247</v>
      </c>
      <c r="J93" s="24">
        <f t="shared" si="19"/>
        <v>1.3214434009586531</v>
      </c>
      <c r="K93" s="68">
        <f t="shared" si="18"/>
        <v>140</v>
      </c>
      <c r="L93" s="26">
        <f t="shared" si="15"/>
        <v>630.95734448019323</v>
      </c>
      <c r="M93" s="24">
        <f t="shared" si="11"/>
        <v>8.2592123256145816E-2</v>
      </c>
      <c r="N93" s="24">
        <f t="shared" si="12"/>
        <v>5.556374788686802E-2</v>
      </c>
      <c r="O93" s="24">
        <f t="shared" si="13"/>
        <v>5.57248778735282E-2</v>
      </c>
      <c r="P93" s="24">
        <f t="shared" si="16"/>
        <v>0.99855318989073694</v>
      </c>
      <c r="Q93" s="27">
        <f t="shared" si="17"/>
        <v>-1.25759326248359E-2</v>
      </c>
    </row>
    <row r="94" spans="4:17" x14ac:dyDescent="0.25">
      <c r="D94" s="23">
        <f t="shared" si="19"/>
        <v>48000</v>
      </c>
      <c r="E94" s="24">
        <f t="shared" si="19"/>
        <v>3.4430040315647776</v>
      </c>
      <c r="F94" s="24">
        <f t="shared" si="19"/>
        <v>-4.7186574985700247</v>
      </c>
      <c r="G94" s="24">
        <f t="shared" si="19"/>
        <v>1.3332808151938838</v>
      </c>
      <c r="H94" s="24">
        <f t="shared" si="19"/>
        <v>3.4548414458000076</v>
      </c>
      <c r="I94" s="24">
        <f t="shared" si="19"/>
        <v>-4.7186574985700247</v>
      </c>
      <c r="J94" s="24">
        <f t="shared" si="19"/>
        <v>1.3214434009586531</v>
      </c>
      <c r="K94" s="68">
        <f t="shared" si="18"/>
        <v>141</v>
      </c>
      <c r="L94" s="26">
        <f t="shared" si="15"/>
        <v>660.69344800759643</v>
      </c>
      <c r="M94" s="24">
        <f t="shared" si="11"/>
        <v>8.6484570105648945E-2</v>
      </c>
      <c r="N94" s="24">
        <f t="shared" si="12"/>
        <v>5.536805512788745E-2</v>
      </c>
      <c r="O94" s="24">
        <f t="shared" si="13"/>
        <v>5.5544691872754015E-2</v>
      </c>
      <c r="P94" s="24">
        <f t="shared" si="16"/>
        <v>0.99840869223926376</v>
      </c>
      <c r="Q94" s="27">
        <f t="shared" si="17"/>
        <v>-1.3832932737935042E-2</v>
      </c>
    </row>
    <row r="95" spans="4:17" x14ac:dyDescent="0.25">
      <c r="D95" s="23">
        <f t="shared" si="19"/>
        <v>48000</v>
      </c>
      <c r="E95" s="24">
        <f t="shared" si="19"/>
        <v>3.4430040315647776</v>
      </c>
      <c r="F95" s="24">
        <f t="shared" si="19"/>
        <v>-4.7186574985700247</v>
      </c>
      <c r="G95" s="24">
        <f t="shared" si="19"/>
        <v>1.3332808151938838</v>
      </c>
      <c r="H95" s="24">
        <f t="shared" si="19"/>
        <v>3.4548414458000076</v>
      </c>
      <c r="I95" s="24">
        <f t="shared" si="19"/>
        <v>-4.7186574985700247</v>
      </c>
      <c r="J95" s="24">
        <f t="shared" si="19"/>
        <v>1.3214434009586531</v>
      </c>
      <c r="K95" s="68">
        <f t="shared" si="18"/>
        <v>142</v>
      </c>
      <c r="L95" s="26">
        <f t="shared" si="15"/>
        <v>691.83097091893671</v>
      </c>
      <c r="M95" s="24">
        <f t="shared" si="11"/>
        <v>9.0560462323534388E-2</v>
      </c>
      <c r="N95" s="24">
        <f t="shared" si="12"/>
        <v>5.5154169005332543E-2</v>
      </c>
      <c r="O95" s="24">
        <f t="shared" si="13"/>
        <v>5.5347800738796415E-2</v>
      </c>
      <c r="P95" s="24">
        <f t="shared" si="16"/>
        <v>0.99824924043331564</v>
      </c>
      <c r="Q95" s="27">
        <f t="shared" si="17"/>
        <v>-1.5220231753291099E-2</v>
      </c>
    </row>
    <row r="96" spans="4:17" x14ac:dyDescent="0.25">
      <c r="D96" s="23">
        <f t="shared" si="19"/>
        <v>48000</v>
      </c>
      <c r="E96" s="24">
        <f t="shared" si="19"/>
        <v>3.4430040315647776</v>
      </c>
      <c r="F96" s="24">
        <f t="shared" si="19"/>
        <v>-4.7186574985700247</v>
      </c>
      <c r="G96" s="24">
        <f t="shared" si="19"/>
        <v>1.3332808151938838</v>
      </c>
      <c r="H96" s="24">
        <f t="shared" si="19"/>
        <v>3.4548414458000076</v>
      </c>
      <c r="I96" s="24">
        <f t="shared" si="19"/>
        <v>-4.7186574985700247</v>
      </c>
      <c r="J96" s="24">
        <f t="shared" si="19"/>
        <v>1.3214434009586531</v>
      </c>
      <c r="K96" s="68">
        <f t="shared" si="18"/>
        <v>143</v>
      </c>
      <c r="L96" s="26">
        <f t="shared" si="15"/>
        <v>724.43596007499025</v>
      </c>
      <c r="M96" s="24">
        <f t="shared" si="11"/>
        <v>9.4828445423660757E-2</v>
      </c>
      <c r="N96" s="24">
        <f t="shared" si="12"/>
        <v>5.4920472865229719E-2</v>
      </c>
      <c r="O96" s="24">
        <f t="shared" si="13"/>
        <v>5.5132729817719772E-2</v>
      </c>
      <c r="P96" s="24">
        <f t="shared" si="16"/>
        <v>0.99807318047908844</v>
      </c>
      <c r="Q96" s="27">
        <f t="shared" si="17"/>
        <v>-1.6752286215080965E-2</v>
      </c>
    </row>
    <row r="97" spans="4:17" x14ac:dyDescent="0.25">
      <c r="D97" s="23">
        <f t="shared" si="19"/>
        <v>48000</v>
      </c>
      <c r="E97" s="24">
        <f t="shared" si="19"/>
        <v>3.4430040315647776</v>
      </c>
      <c r="F97" s="24">
        <f t="shared" si="19"/>
        <v>-4.7186574985700247</v>
      </c>
      <c r="G97" s="24">
        <f t="shared" si="19"/>
        <v>1.3332808151938838</v>
      </c>
      <c r="H97" s="24">
        <f t="shared" si="19"/>
        <v>3.4548414458000076</v>
      </c>
      <c r="I97" s="24">
        <f t="shared" si="19"/>
        <v>-4.7186574985700247</v>
      </c>
      <c r="J97" s="24">
        <f t="shared" si="19"/>
        <v>1.3214434009586531</v>
      </c>
      <c r="K97" s="68">
        <f t="shared" si="18"/>
        <v>144</v>
      </c>
      <c r="L97" s="26">
        <f t="shared" si="15"/>
        <v>758.57757502918378</v>
      </c>
      <c r="M97" s="24">
        <f t="shared" si="11"/>
        <v>9.9297572370401821E-2</v>
      </c>
      <c r="N97" s="24">
        <f t="shared" si="12"/>
        <v>5.4665222025109372E-2</v>
      </c>
      <c r="O97" s="24">
        <f t="shared" si="13"/>
        <v>5.489788980793886E-2</v>
      </c>
      <c r="P97" s="24">
        <f t="shared" si="16"/>
        <v>0.99787865407845422</v>
      </c>
      <c r="Q97" s="27">
        <f t="shared" si="17"/>
        <v>-1.8445347965063634E-2</v>
      </c>
    </row>
    <row r="98" spans="4:17" x14ac:dyDescent="0.25">
      <c r="D98" s="23">
        <f t="shared" si="19"/>
        <v>48000</v>
      </c>
      <c r="E98" s="24">
        <f t="shared" si="19"/>
        <v>3.4430040315647776</v>
      </c>
      <c r="F98" s="24">
        <f t="shared" si="19"/>
        <v>-4.7186574985700247</v>
      </c>
      <c r="G98" s="24">
        <f t="shared" si="19"/>
        <v>1.3332808151938838</v>
      </c>
      <c r="H98" s="24">
        <f t="shared" si="19"/>
        <v>3.4548414458000076</v>
      </c>
      <c r="I98" s="24">
        <f t="shared" si="19"/>
        <v>-4.7186574985700247</v>
      </c>
      <c r="J98" s="24">
        <f t="shared" si="19"/>
        <v>1.3214434009586531</v>
      </c>
      <c r="K98" s="68">
        <f t="shared" si="18"/>
        <v>145</v>
      </c>
      <c r="L98" s="26">
        <f t="shared" si="15"/>
        <v>794.32823472428208</v>
      </c>
      <c r="M98" s="24">
        <f t="shared" si="11"/>
        <v>0.10397732278119806</v>
      </c>
      <c r="N98" s="24">
        <f t="shared" si="12"/>
        <v>5.438653704466212E-2</v>
      </c>
      <c r="O98" s="24">
        <f t="shared" si="13"/>
        <v>5.4641571257572519E-2</v>
      </c>
      <c r="P98" s="24">
        <f t="shared" si="16"/>
        <v>0.99766356923507404</v>
      </c>
      <c r="Q98" s="27">
        <f t="shared" si="17"/>
        <v>-2.0317724502958174E-2</v>
      </c>
    </row>
    <row r="99" spans="4:17" x14ac:dyDescent="0.25">
      <c r="D99" s="23">
        <f t="shared" si="19"/>
        <v>48000</v>
      </c>
      <c r="E99" s="24">
        <f t="shared" si="19"/>
        <v>3.4430040315647776</v>
      </c>
      <c r="F99" s="24">
        <f t="shared" si="19"/>
        <v>-4.7186574985700247</v>
      </c>
      <c r="G99" s="24">
        <f t="shared" si="19"/>
        <v>1.3332808151938838</v>
      </c>
      <c r="H99" s="24">
        <f t="shared" si="19"/>
        <v>3.4548414458000076</v>
      </c>
      <c r="I99" s="24">
        <f t="shared" si="19"/>
        <v>-4.7186574985700247</v>
      </c>
      <c r="J99" s="24">
        <f t="shared" si="19"/>
        <v>1.3214434009586531</v>
      </c>
      <c r="K99" s="68">
        <f t="shared" si="18"/>
        <v>146</v>
      </c>
      <c r="L99" s="26">
        <f t="shared" si="15"/>
        <v>831.7637711026714</v>
      </c>
      <c r="M99" s="24">
        <f t="shared" si="11"/>
        <v>0.10887762303409562</v>
      </c>
      <c r="N99" s="24">
        <f t="shared" si="12"/>
        <v>5.4082397475093469E-2</v>
      </c>
      <c r="O99" s="24">
        <f t="shared" si="13"/>
        <v>5.4361939645939383E-2</v>
      </c>
      <c r="P99" s="24">
        <f t="shared" si="16"/>
        <v>0.99742556586556319</v>
      </c>
      <c r="Q99" s="27">
        <f t="shared" si="17"/>
        <v>-2.2390084052709508E-2</v>
      </c>
    </row>
    <row r="100" spans="4:17" x14ac:dyDescent="0.25">
      <c r="D100" s="23">
        <f t="shared" ref="D100:J115" si="20">D99</f>
        <v>48000</v>
      </c>
      <c r="E100" s="24">
        <f t="shared" si="20"/>
        <v>3.4430040315647776</v>
      </c>
      <c r="F100" s="24">
        <f t="shared" si="20"/>
        <v>-4.7186574985700247</v>
      </c>
      <c r="G100" s="24">
        <f t="shared" si="20"/>
        <v>1.3332808151938838</v>
      </c>
      <c r="H100" s="24">
        <f t="shared" si="20"/>
        <v>3.4548414458000076</v>
      </c>
      <c r="I100" s="24">
        <f t="shared" si="20"/>
        <v>-4.7186574985700247</v>
      </c>
      <c r="J100" s="24">
        <f t="shared" si="20"/>
        <v>1.3214434009586531</v>
      </c>
      <c r="K100" s="68">
        <f t="shared" si="18"/>
        <v>147</v>
      </c>
      <c r="L100" s="26">
        <f t="shared" si="15"/>
        <v>870.96358995608091</v>
      </c>
      <c r="M100" s="24">
        <f t="shared" si="11"/>
        <v>0.11400886732292569</v>
      </c>
      <c r="N100" s="24">
        <f t="shared" si="12"/>
        <v>5.3750636358553372E-2</v>
      </c>
      <c r="O100" s="24">
        <f t="shared" si="13"/>
        <v>5.4057031328158311E-2</v>
      </c>
      <c r="P100" s="24">
        <f t="shared" si="16"/>
        <v>0.99716197543479734</v>
      </c>
      <c r="Q100" s="27">
        <f t="shared" si="17"/>
        <v>-2.4685814229704263E-2</v>
      </c>
    </row>
    <row r="101" spans="4:17" x14ac:dyDescent="0.25">
      <c r="D101" s="23">
        <f t="shared" si="20"/>
        <v>48000</v>
      </c>
      <c r="E101" s="24">
        <f t="shared" si="20"/>
        <v>3.4430040315647776</v>
      </c>
      <c r="F101" s="24">
        <f t="shared" si="20"/>
        <v>-4.7186574985700247</v>
      </c>
      <c r="G101" s="24">
        <f t="shared" si="20"/>
        <v>1.3332808151938838</v>
      </c>
      <c r="H101" s="24">
        <f t="shared" si="20"/>
        <v>3.4548414458000076</v>
      </c>
      <c r="I101" s="24">
        <f t="shared" si="20"/>
        <v>-4.7186574985700247</v>
      </c>
      <c r="J101" s="24">
        <f t="shared" si="20"/>
        <v>1.3214434009586531</v>
      </c>
      <c r="K101" s="68">
        <f t="shared" si="18"/>
        <v>148</v>
      </c>
      <c r="L101" s="26">
        <f t="shared" si="15"/>
        <v>912.01083935590987</v>
      </c>
      <c r="M101" s="24">
        <f t="shared" si="11"/>
        <v>0.11938193970478279</v>
      </c>
      <c r="N101" s="24">
        <f t="shared" si="12"/>
        <v>5.3388935819780325E-2</v>
      </c>
      <c r="O101" s="24">
        <f t="shared" si="13"/>
        <v>5.3724750692798473E-2</v>
      </c>
      <c r="P101" s="24">
        <f t="shared" si="16"/>
        <v>0.9968697734201053</v>
      </c>
      <c r="Q101" s="27">
        <f t="shared" si="17"/>
        <v>-2.7231445181929229E-2</v>
      </c>
    </row>
    <row r="102" spans="4:17" x14ac:dyDescent="0.25">
      <c r="D102" s="23">
        <f t="shared" si="20"/>
        <v>48000</v>
      </c>
      <c r="E102" s="24">
        <f t="shared" si="20"/>
        <v>3.4430040315647776</v>
      </c>
      <c r="F102" s="24">
        <f t="shared" si="20"/>
        <v>-4.7186574985700247</v>
      </c>
      <c r="G102" s="24">
        <f t="shared" si="20"/>
        <v>1.3332808151938838</v>
      </c>
      <c r="H102" s="24">
        <f t="shared" si="20"/>
        <v>3.4548414458000076</v>
      </c>
      <c r="I102" s="24">
        <f t="shared" si="20"/>
        <v>-4.7186574985700247</v>
      </c>
      <c r="J102" s="24">
        <f t="shared" si="20"/>
        <v>1.3214434009586531</v>
      </c>
      <c r="K102" s="68">
        <f t="shared" si="18"/>
        <v>149</v>
      </c>
      <c r="L102" s="26">
        <f t="shared" si="15"/>
        <v>954.99258602143675</v>
      </c>
      <c r="M102" s="24">
        <f t="shared" si="11"/>
        <v>0.12500823718656934</v>
      </c>
      <c r="N102" s="24">
        <f t="shared" si="12"/>
        <v>5.2994824178488109E-2</v>
      </c>
      <c r="O102" s="24">
        <f t="shared" si="13"/>
        <v>5.336286896905551E-2</v>
      </c>
      <c r="P102" s="24">
        <f t="shared" si="16"/>
        <v>0.99654552314462563</v>
      </c>
      <c r="Q102" s="27">
        <f t="shared" si="17"/>
        <v>-3.0057150530555111E-2</v>
      </c>
    </row>
    <row r="103" spans="4:17" x14ac:dyDescent="0.25">
      <c r="D103" s="23">
        <f t="shared" si="20"/>
        <v>48000</v>
      </c>
      <c r="E103" s="24">
        <f t="shared" si="20"/>
        <v>3.4430040315647776</v>
      </c>
      <c r="F103" s="24">
        <f t="shared" si="20"/>
        <v>-4.7186574985700247</v>
      </c>
      <c r="G103" s="24">
        <f t="shared" si="20"/>
        <v>1.3332808151938838</v>
      </c>
      <c r="H103" s="24">
        <f t="shared" si="20"/>
        <v>3.4548414458000076</v>
      </c>
      <c r="I103" s="24">
        <f t="shared" si="20"/>
        <v>-4.7186574985700247</v>
      </c>
      <c r="J103" s="24">
        <f t="shared" si="20"/>
        <v>1.3214434009586531</v>
      </c>
      <c r="K103" s="68">
        <f t="shared" si="18"/>
        <v>150</v>
      </c>
      <c r="L103" s="26">
        <f t="shared" si="15"/>
        <v>1000</v>
      </c>
      <c r="M103" s="24">
        <f t="shared" si="11"/>
        <v>0.1308996938995747</v>
      </c>
      <c r="N103" s="24">
        <f t="shared" si="12"/>
        <v>5.2565675116043487E-2</v>
      </c>
      <c r="O103" s="24">
        <f t="shared" si="13"/>
        <v>5.2969025224982369E-2</v>
      </c>
      <c r="P103" s="24">
        <f t="shared" si="16"/>
        <v>0.99618530919365733</v>
      </c>
      <c r="Q103" s="27">
        <f t="shared" si="17"/>
        <v>-3.3197342479719644E-2</v>
      </c>
    </row>
    <row r="104" spans="4:17" x14ac:dyDescent="0.25">
      <c r="D104" s="23">
        <f t="shared" si="20"/>
        <v>48000</v>
      </c>
      <c r="E104" s="24">
        <f t="shared" si="20"/>
        <v>3.4430040315647776</v>
      </c>
      <c r="F104" s="24">
        <f t="shared" si="20"/>
        <v>-4.7186574985700247</v>
      </c>
      <c r="G104" s="24">
        <f t="shared" si="20"/>
        <v>1.3332808151938838</v>
      </c>
      <c r="H104" s="24">
        <f t="shared" si="20"/>
        <v>3.4548414458000076</v>
      </c>
      <c r="I104" s="24">
        <f t="shared" si="20"/>
        <v>-4.7186574985700247</v>
      </c>
      <c r="J104" s="24">
        <f t="shared" si="20"/>
        <v>1.3214434009586531</v>
      </c>
      <c r="K104" s="68">
        <f t="shared" si="18"/>
        <v>151</v>
      </c>
      <c r="L104" s="26">
        <f t="shared" si="15"/>
        <v>1047.1285480509</v>
      </c>
      <c r="M104" s="24">
        <f t="shared" si="11"/>
        <v>0.13706880641336891</v>
      </c>
      <c r="N104" s="24">
        <f t="shared" si="12"/>
        <v>5.2098709557605982E-2</v>
      </c>
      <c r="O104" s="24">
        <f t="shared" si="13"/>
        <v>5.2540730225805854E-2</v>
      </c>
      <c r="P104" s="24">
        <f t="shared" si="16"/>
        <v>0.99578465822500384</v>
      </c>
      <c r="Q104" s="27">
        <f t="shared" si="17"/>
        <v>-3.6691381246323235E-2</v>
      </c>
    </row>
    <row r="105" spans="4:17" x14ac:dyDescent="0.25">
      <c r="D105" s="23">
        <f t="shared" si="20"/>
        <v>48000</v>
      </c>
      <c r="E105" s="24">
        <f t="shared" si="20"/>
        <v>3.4430040315647776</v>
      </c>
      <c r="F105" s="24">
        <f t="shared" si="20"/>
        <v>-4.7186574985700247</v>
      </c>
      <c r="G105" s="24">
        <f t="shared" si="20"/>
        <v>1.3332808151938838</v>
      </c>
      <c r="H105" s="24">
        <f t="shared" si="20"/>
        <v>3.4548414458000076</v>
      </c>
      <c r="I105" s="24">
        <f t="shared" si="20"/>
        <v>-4.7186574985700247</v>
      </c>
      <c r="J105" s="24">
        <f t="shared" si="20"/>
        <v>1.3214434009586531</v>
      </c>
      <c r="K105" s="68">
        <f t="shared" si="18"/>
        <v>152</v>
      </c>
      <c r="L105" s="26">
        <f t="shared" si="15"/>
        <v>1096.4781961431863</v>
      </c>
      <c r="M105" s="24">
        <f t="shared" si="11"/>
        <v>0.14352866024270095</v>
      </c>
      <c r="N105" s="24">
        <f t="shared" si="12"/>
        <v>5.1591001085508514E-2</v>
      </c>
      <c r="O105" s="24">
        <f t="shared" si="13"/>
        <v>5.2075373975692951E-2</v>
      </c>
      <c r="P105" s="24">
        <f t="shared" si="16"/>
        <v>0.9953384444873643</v>
      </c>
      <c r="Q105" s="27">
        <f t="shared" si="17"/>
        <v>-4.0584423660152927E-2</v>
      </c>
    </row>
    <row r="106" spans="4:17" x14ac:dyDescent="0.25">
      <c r="D106" s="23">
        <f t="shared" si="20"/>
        <v>48000</v>
      </c>
      <c r="E106" s="24">
        <f t="shared" si="20"/>
        <v>3.4430040315647776</v>
      </c>
      <c r="F106" s="24">
        <f t="shared" si="20"/>
        <v>-4.7186574985700247</v>
      </c>
      <c r="G106" s="24">
        <f t="shared" si="20"/>
        <v>1.3332808151938838</v>
      </c>
      <c r="H106" s="24">
        <f t="shared" si="20"/>
        <v>3.4548414458000076</v>
      </c>
      <c r="I106" s="24">
        <f t="shared" si="20"/>
        <v>-4.7186574985700247</v>
      </c>
      <c r="J106" s="24">
        <f t="shared" si="20"/>
        <v>1.3214434009586531</v>
      </c>
      <c r="K106" s="68">
        <f t="shared" si="18"/>
        <v>153</v>
      </c>
      <c r="L106" s="26">
        <f t="shared" si="15"/>
        <v>1148.1536214968839</v>
      </c>
      <c r="M106" s="24">
        <f t="shared" si="11"/>
        <v>0.15029295760363026</v>
      </c>
      <c r="N106" s="24">
        <f t="shared" si="12"/>
        <v>5.1039485886644753E-2</v>
      </c>
      <c r="O106" s="24">
        <f t="shared" si="13"/>
        <v>5.1570237952776043E-2</v>
      </c>
      <c r="P106" s="24">
        <f t="shared" si="16"/>
        <v>0.99484077675007865</v>
      </c>
      <c r="Q106" s="27">
        <f t="shared" si="17"/>
        <v>-4.4928441612366803E-2</v>
      </c>
    </row>
    <row r="107" spans="4:17" x14ac:dyDescent="0.25">
      <c r="D107" s="23">
        <f t="shared" si="20"/>
        <v>48000</v>
      </c>
      <c r="E107" s="24">
        <f t="shared" si="20"/>
        <v>3.4430040315647776</v>
      </c>
      <c r="F107" s="24">
        <f t="shared" si="20"/>
        <v>-4.7186574985700247</v>
      </c>
      <c r="G107" s="24">
        <f t="shared" si="20"/>
        <v>1.3332808151938838</v>
      </c>
      <c r="H107" s="24">
        <f t="shared" si="20"/>
        <v>3.4548414458000076</v>
      </c>
      <c r="I107" s="24">
        <f t="shared" si="20"/>
        <v>-4.7186574985700247</v>
      </c>
      <c r="J107" s="24">
        <f t="shared" si="20"/>
        <v>1.3214434009586531</v>
      </c>
      <c r="K107" s="68">
        <f t="shared" si="18"/>
        <v>154</v>
      </c>
      <c r="L107" s="26">
        <f t="shared" si="15"/>
        <v>1202.2644346174138</v>
      </c>
      <c r="M107" s="24">
        <f t="shared" si="11"/>
        <v>0.15737604647776471</v>
      </c>
      <c r="N107" s="24">
        <f t="shared" si="12"/>
        <v>5.0440978462435782E-2</v>
      </c>
      <c r="O107" s="24">
        <f t="shared" si="13"/>
        <v>5.102251327224816E-2</v>
      </c>
      <c r="P107" s="24">
        <f t="shared" si="16"/>
        <v>0.99428486259959703</v>
      </c>
      <c r="Q107" s="27">
        <f t="shared" si="17"/>
        <v>-4.978344824394091E-2</v>
      </c>
    </row>
    <row r="108" spans="4:17" x14ac:dyDescent="0.25">
      <c r="D108" s="23">
        <f t="shared" si="20"/>
        <v>48000</v>
      </c>
      <c r="E108" s="24">
        <f t="shared" si="20"/>
        <v>3.4430040315647776</v>
      </c>
      <c r="F108" s="24">
        <f t="shared" si="20"/>
        <v>-4.7186574985700247</v>
      </c>
      <c r="G108" s="24">
        <f t="shared" si="20"/>
        <v>1.3332808151938838</v>
      </c>
      <c r="H108" s="24">
        <f t="shared" si="20"/>
        <v>3.4548414458000076</v>
      </c>
      <c r="I108" s="24">
        <f t="shared" si="20"/>
        <v>-4.7186574985700247</v>
      </c>
      <c r="J108" s="24">
        <f t="shared" si="20"/>
        <v>1.3214434009586531</v>
      </c>
      <c r="K108" s="68">
        <f t="shared" si="18"/>
        <v>155</v>
      </c>
      <c r="L108" s="26">
        <f t="shared" si="15"/>
        <v>1258.925411794168</v>
      </c>
      <c r="M108" s="24">
        <f t="shared" si="11"/>
        <v>0.16479295104625263</v>
      </c>
      <c r="N108" s="24">
        <f t="shared" si="12"/>
        <v>4.9792194602092943E-2</v>
      </c>
      <c r="O108" s="24">
        <f t="shared" si="13"/>
        <v>5.0429326283292886E-2</v>
      </c>
      <c r="P108" s="24">
        <f t="shared" si="16"/>
        <v>0.99366284514954883</v>
      </c>
      <c r="Q108" s="27">
        <f t="shared" si="17"/>
        <v>-5.5218978644790549E-2</v>
      </c>
    </row>
    <row r="109" spans="4:17" x14ac:dyDescent="0.25">
      <c r="D109" s="23">
        <f t="shared" si="20"/>
        <v>48000</v>
      </c>
      <c r="E109" s="24">
        <f t="shared" si="20"/>
        <v>3.4430040315647776</v>
      </c>
      <c r="F109" s="24">
        <f t="shared" si="20"/>
        <v>-4.7186574985700247</v>
      </c>
      <c r="G109" s="24">
        <f t="shared" si="20"/>
        <v>1.3332808151938838</v>
      </c>
      <c r="H109" s="24">
        <f t="shared" si="20"/>
        <v>3.4548414458000076</v>
      </c>
      <c r="I109" s="24">
        <f t="shared" si="20"/>
        <v>-4.7186574985700247</v>
      </c>
      <c r="J109" s="24">
        <f t="shared" si="20"/>
        <v>1.3214434009586531</v>
      </c>
      <c r="K109" s="68">
        <f t="shared" si="18"/>
        <v>156</v>
      </c>
      <c r="L109" s="26">
        <f t="shared" si="15"/>
        <v>1318.2567385564089</v>
      </c>
      <c r="M109" s="24">
        <f t="shared" si="11"/>
        <v>0.17255940355808563</v>
      </c>
      <c r="N109" s="24">
        <f t="shared" si="12"/>
        <v>4.9089783447282986E-2</v>
      </c>
      <c r="O109" s="24">
        <f t="shared" si="13"/>
        <v>4.9787773431360982E-2</v>
      </c>
      <c r="P109" s="24">
        <f t="shared" si="16"/>
        <v>0.99296560612051465</v>
      </c>
      <c r="Q109" s="27">
        <f t="shared" si="17"/>
        <v>-6.1315882675667753E-2</v>
      </c>
    </row>
    <row r="110" spans="4:17" x14ac:dyDescent="0.25">
      <c r="D110" s="23">
        <f t="shared" si="20"/>
        <v>48000</v>
      </c>
      <c r="E110" s="24">
        <f t="shared" si="20"/>
        <v>3.4430040315647776</v>
      </c>
      <c r="F110" s="24">
        <f t="shared" si="20"/>
        <v>-4.7186574985700247</v>
      </c>
      <c r="G110" s="24">
        <f t="shared" si="20"/>
        <v>1.3332808151938838</v>
      </c>
      <c r="H110" s="24">
        <f t="shared" si="20"/>
        <v>3.4548414458000076</v>
      </c>
      <c r="I110" s="24">
        <f t="shared" si="20"/>
        <v>-4.7186574985700247</v>
      </c>
      <c r="J110" s="24">
        <f t="shared" si="20"/>
        <v>1.3214434009586531</v>
      </c>
      <c r="K110" s="68">
        <f t="shared" si="18"/>
        <v>157</v>
      </c>
      <c r="L110" s="26">
        <f t="shared" si="15"/>
        <v>1380.3842646028863</v>
      </c>
      <c r="M110" s="24">
        <f t="shared" si="11"/>
        <v>0.18069187770030737</v>
      </c>
      <c r="N110" s="24">
        <f t="shared" si="12"/>
        <v>4.83303708696734E-2</v>
      </c>
      <c r="O110" s="24">
        <f t="shared" si="13"/>
        <v>4.9094967608475093E-2</v>
      </c>
      <c r="P110" s="24">
        <f t="shared" si="16"/>
        <v>0.99218252796038475</v>
      </c>
      <c r="Q110" s="27">
        <f t="shared" si="17"/>
        <v>-6.8168500586533731E-2</v>
      </c>
    </row>
    <row r="111" spans="4:17" x14ac:dyDescent="0.25">
      <c r="D111" s="23">
        <f t="shared" si="20"/>
        <v>48000</v>
      </c>
      <c r="E111" s="24">
        <f t="shared" si="20"/>
        <v>3.4430040315647776</v>
      </c>
      <c r="F111" s="24">
        <f t="shared" si="20"/>
        <v>-4.7186574985700247</v>
      </c>
      <c r="G111" s="24">
        <f t="shared" si="20"/>
        <v>1.3332808151938838</v>
      </c>
      <c r="H111" s="24">
        <f t="shared" si="20"/>
        <v>3.4548414458000076</v>
      </c>
      <c r="I111" s="24">
        <f t="shared" si="20"/>
        <v>-4.7186574985700247</v>
      </c>
      <c r="J111" s="24">
        <f t="shared" si="20"/>
        <v>1.3214434009586531</v>
      </c>
      <c r="K111" s="68">
        <f t="shared" si="18"/>
        <v>158</v>
      </c>
      <c r="L111" s="26">
        <f t="shared" si="15"/>
        <v>1445.4397707459289</v>
      </c>
      <c r="M111" s="24">
        <f t="shared" si="11"/>
        <v>0.18920762354091353</v>
      </c>
      <c r="N111" s="24">
        <f t="shared" si="12"/>
        <v>4.7510616854434584E-2</v>
      </c>
      <c r="O111" s="24">
        <f t="shared" si="13"/>
        <v>4.8348098682939433E-2</v>
      </c>
      <c r="P111" s="24">
        <f t="shared" si="16"/>
        <v>0.99130120620719286</v>
      </c>
      <c r="Q111" s="27">
        <f t="shared" si="17"/>
        <v>-7.5887307507671892E-2</v>
      </c>
    </row>
    <row r="112" spans="4:17" x14ac:dyDescent="0.25">
      <c r="D112" s="23">
        <f t="shared" si="20"/>
        <v>48000</v>
      </c>
      <c r="E112" s="24">
        <f t="shared" si="20"/>
        <v>3.4430040315647776</v>
      </c>
      <c r="F112" s="24">
        <f t="shared" si="20"/>
        <v>-4.7186574985700247</v>
      </c>
      <c r="G112" s="24">
        <f t="shared" si="20"/>
        <v>1.3332808151938838</v>
      </c>
      <c r="H112" s="24">
        <f t="shared" si="20"/>
        <v>3.4548414458000076</v>
      </c>
      <c r="I112" s="24">
        <f t="shared" si="20"/>
        <v>-4.7186574985700247</v>
      </c>
      <c r="J112" s="24">
        <f t="shared" si="20"/>
        <v>1.3214434009586531</v>
      </c>
      <c r="K112" s="68">
        <f t="shared" si="18"/>
        <v>159</v>
      </c>
      <c r="L112" s="26">
        <f t="shared" si="15"/>
        <v>1513.5612484362093</v>
      </c>
      <c r="M112" s="24">
        <f t="shared" si="11"/>
        <v>0.19812470411855795</v>
      </c>
      <c r="N112" s="24">
        <f t="shared" si="12"/>
        <v>4.6627290147423617E-2</v>
      </c>
      <c r="O112" s="24">
        <f t="shared" si="13"/>
        <v>4.7544511460740457E-2</v>
      </c>
      <c r="P112" s="24">
        <f t="shared" si="16"/>
        <v>0.9903071017018612</v>
      </c>
      <c r="Q112" s="27">
        <f t="shared" si="17"/>
        <v>-8.4602130423895694E-2</v>
      </c>
    </row>
    <row r="113" spans="4:17" x14ac:dyDescent="0.25">
      <c r="D113" s="23">
        <f t="shared" si="20"/>
        <v>48000</v>
      </c>
      <c r="E113" s="24">
        <f t="shared" si="20"/>
        <v>3.4430040315647776</v>
      </c>
      <c r="F113" s="24">
        <f t="shared" si="20"/>
        <v>-4.7186574985700247</v>
      </c>
      <c r="G113" s="24">
        <f t="shared" si="20"/>
        <v>1.3332808151938838</v>
      </c>
      <c r="H113" s="24">
        <f t="shared" si="20"/>
        <v>3.4548414458000076</v>
      </c>
      <c r="I113" s="24">
        <f t="shared" si="20"/>
        <v>-4.7186574985700247</v>
      </c>
      <c r="J113" s="24">
        <f t="shared" si="20"/>
        <v>1.3214434009586531</v>
      </c>
      <c r="K113" s="68">
        <f t="shared" si="18"/>
        <v>160</v>
      </c>
      <c r="L113" s="26">
        <f t="shared" si="15"/>
        <v>1584.8931924611156</v>
      </c>
      <c r="M113" s="24">
        <f t="shared" si="11"/>
        <v>0.20746203375667979</v>
      </c>
      <c r="N113" s="24">
        <f t="shared" si="12"/>
        <v>4.5677364098468676E-2</v>
      </c>
      <c r="O113" s="24">
        <f t="shared" si="13"/>
        <v>4.6681805000842846E-2</v>
      </c>
      <c r="P113" s="24">
        <f t="shared" si="16"/>
        <v>0.98918312069065728</v>
      </c>
      <c r="Q113" s="27">
        <f t="shared" si="17"/>
        <v>-9.4466059992600909E-2</v>
      </c>
    </row>
    <row r="114" spans="4:17" x14ac:dyDescent="0.25">
      <c r="D114" s="23">
        <f t="shared" si="20"/>
        <v>48000</v>
      </c>
      <c r="E114" s="24">
        <f t="shared" si="20"/>
        <v>3.4430040315647776</v>
      </c>
      <c r="F114" s="24">
        <f t="shared" si="20"/>
        <v>-4.7186574985700247</v>
      </c>
      <c r="G114" s="24">
        <f t="shared" si="20"/>
        <v>1.3332808151938838</v>
      </c>
      <c r="H114" s="24">
        <f t="shared" si="20"/>
        <v>3.4548414458000076</v>
      </c>
      <c r="I114" s="24">
        <f t="shared" si="20"/>
        <v>-4.7186574985700247</v>
      </c>
      <c r="J114" s="24">
        <f t="shared" si="20"/>
        <v>1.3214434009586531</v>
      </c>
      <c r="K114" s="68">
        <f t="shared" si="18"/>
        <v>161</v>
      </c>
      <c r="L114" s="26">
        <f t="shared" si="15"/>
        <v>1659.5869074375626</v>
      </c>
      <c r="M114" s="24">
        <f t="shared" si="11"/>
        <v>0.21723941818331877</v>
      </c>
      <c r="N114" s="24">
        <f t="shared" si="12"/>
        <v>4.4658138438053552E-2</v>
      </c>
      <c r="O114" s="24">
        <f t="shared" si="13"/>
        <v>4.5757958005445909E-2</v>
      </c>
      <c r="P114" s="24">
        <f t="shared" si="16"/>
        <v>0.98790910964391299</v>
      </c>
      <c r="Q114" s="27">
        <f t="shared" si="17"/>
        <v>-0.1056601972326949</v>
      </c>
    </row>
    <row r="115" spans="4:17" x14ac:dyDescent="0.25">
      <c r="D115" s="23">
        <f t="shared" si="20"/>
        <v>48000</v>
      </c>
      <c r="E115" s="24">
        <f t="shared" si="20"/>
        <v>3.4430040315647776</v>
      </c>
      <c r="F115" s="24">
        <f t="shared" si="20"/>
        <v>-4.7186574985700247</v>
      </c>
      <c r="G115" s="24">
        <f t="shared" si="20"/>
        <v>1.3332808151938838</v>
      </c>
      <c r="H115" s="24">
        <f t="shared" si="20"/>
        <v>3.4548414458000076</v>
      </c>
      <c r="I115" s="24">
        <f t="shared" si="20"/>
        <v>-4.7186574985700247</v>
      </c>
      <c r="J115" s="24">
        <f t="shared" si="20"/>
        <v>1.3214434009586531</v>
      </c>
      <c r="K115" s="68">
        <f t="shared" si="18"/>
        <v>162</v>
      </c>
      <c r="L115" s="26">
        <f t="shared" si="15"/>
        <v>1737.8008287493772</v>
      </c>
      <c r="M115" s="24">
        <f t="shared" si="11"/>
        <v>0.22747759654172073</v>
      </c>
      <c r="N115" s="24">
        <f t="shared" si="12"/>
        <v>4.3567392682843931E-2</v>
      </c>
      <c r="O115" s="24">
        <f t="shared" si="13"/>
        <v>4.4771485956887735E-2</v>
      </c>
      <c r="P115" s="24">
        <f t="shared" si="16"/>
        <v>0.98646125140657615</v>
      </c>
      <c r="Q115" s="27">
        <f t="shared" si="17"/>
        <v>-0.11839938676215303</v>
      </c>
    </row>
    <row r="116" spans="4:17" x14ac:dyDescent="0.25">
      <c r="D116" s="23">
        <f t="shared" ref="D116:J131" si="21">D115</f>
        <v>48000</v>
      </c>
      <c r="E116" s="24">
        <f t="shared" si="21"/>
        <v>3.4430040315647776</v>
      </c>
      <c r="F116" s="24">
        <f t="shared" si="21"/>
        <v>-4.7186574985700247</v>
      </c>
      <c r="G116" s="24">
        <f t="shared" si="21"/>
        <v>1.3332808151938838</v>
      </c>
      <c r="H116" s="24">
        <f t="shared" si="21"/>
        <v>3.4548414458000076</v>
      </c>
      <c r="I116" s="24">
        <f t="shared" si="21"/>
        <v>-4.7186574985700247</v>
      </c>
      <c r="J116" s="24">
        <f t="shared" si="21"/>
        <v>1.3214434009586531</v>
      </c>
      <c r="K116" s="68">
        <f t="shared" si="18"/>
        <v>163</v>
      </c>
      <c r="L116" s="26">
        <f t="shared" si="15"/>
        <v>1819.7008586099832</v>
      </c>
      <c r="M116" s="24">
        <f t="shared" si="11"/>
        <v>0.23819828538084009</v>
      </c>
      <c r="N116" s="24">
        <f t="shared" si="12"/>
        <v>4.2403578003961773E-2</v>
      </c>
      <c r="O116" s="24">
        <f t="shared" si="13"/>
        <v>4.3721636802033448E-2</v>
      </c>
      <c r="P116" s="24">
        <f t="shared" si="16"/>
        <v>0.98481135130835573</v>
      </c>
      <c r="Q116" s="27">
        <f t="shared" si="17"/>
        <v>-0.13293908410649716</v>
      </c>
    </row>
    <row r="117" spans="4:17" x14ac:dyDescent="0.25">
      <c r="D117" s="23">
        <f t="shared" si="21"/>
        <v>48000</v>
      </c>
      <c r="E117" s="24">
        <f t="shared" si="21"/>
        <v>3.4430040315647776</v>
      </c>
      <c r="F117" s="24">
        <f t="shared" si="21"/>
        <v>-4.7186574985700247</v>
      </c>
      <c r="G117" s="24">
        <f t="shared" si="21"/>
        <v>1.3332808151938838</v>
      </c>
      <c r="H117" s="24">
        <f t="shared" si="21"/>
        <v>3.4548414458000076</v>
      </c>
      <c r="I117" s="24">
        <f t="shared" si="21"/>
        <v>-4.7186574985700247</v>
      </c>
      <c r="J117" s="24">
        <f t="shared" si="21"/>
        <v>1.3214434009586531</v>
      </c>
      <c r="K117" s="68">
        <f t="shared" si="18"/>
        <v>164</v>
      </c>
      <c r="L117" s="26">
        <f t="shared" si="15"/>
        <v>1905.4607179632485</v>
      </c>
      <c r="M117" s="24">
        <f t="shared" si="11"/>
        <v>0.24942422471905309</v>
      </c>
      <c r="N117" s="24">
        <f t="shared" si="12"/>
        <v>4.1166055741560736E-2</v>
      </c>
      <c r="O117" s="24">
        <f t="shared" si="13"/>
        <v>4.2608633323143685E-2</v>
      </c>
      <c r="P117" s="24">
        <f t="shared" si="16"/>
        <v>0.98292600832664967</v>
      </c>
      <c r="Q117" s="27">
        <f t="shared" si="17"/>
        <v>-0.14958346604078437</v>
      </c>
    </row>
    <row r="118" spans="4:17" x14ac:dyDescent="0.25">
      <c r="D118" s="23">
        <f t="shared" si="21"/>
        <v>48000</v>
      </c>
      <c r="E118" s="24">
        <f t="shared" si="21"/>
        <v>3.4430040315647776</v>
      </c>
      <c r="F118" s="24">
        <f t="shared" si="21"/>
        <v>-4.7186574985700247</v>
      </c>
      <c r="G118" s="24">
        <f t="shared" si="21"/>
        <v>1.3332808151938838</v>
      </c>
      <c r="H118" s="24">
        <f t="shared" si="21"/>
        <v>3.4548414458000076</v>
      </c>
      <c r="I118" s="24">
        <f t="shared" si="21"/>
        <v>-4.7186574985700247</v>
      </c>
      <c r="J118" s="24">
        <f t="shared" si="21"/>
        <v>1.3214434009586531</v>
      </c>
      <c r="K118" s="68">
        <f t="shared" si="18"/>
        <v>165</v>
      </c>
      <c r="L118" s="26">
        <f t="shared" si="15"/>
        <v>1995.2623149688804</v>
      </c>
      <c r="M118" s="24">
        <f t="shared" si="11"/>
        <v>0.26117922627878332</v>
      </c>
      <c r="N118" s="24">
        <f t="shared" si="12"/>
        <v>3.9855392345464535E-2</v>
      </c>
      <c r="O118" s="24">
        <f t="shared" si="13"/>
        <v>4.1433971916398527E-2</v>
      </c>
      <c r="P118" s="24">
        <f t="shared" si="16"/>
        <v>0.98076568129122288</v>
      </c>
      <c r="Q118" s="27">
        <f t="shared" si="17"/>
        <v>-0.16869478568553004</v>
      </c>
    </row>
    <row r="119" spans="4:17" x14ac:dyDescent="0.25">
      <c r="D119" s="23">
        <f t="shared" si="21"/>
        <v>48000</v>
      </c>
      <c r="E119" s="24">
        <f t="shared" si="21"/>
        <v>3.4430040315647776</v>
      </c>
      <c r="F119" s="24">
        <f t="shared" si="21"/>
        <v>-4.7186574985700247</v>
      </c>
      <c r="G119" s="24">
        <f t="shared" si="21"/>
        <v>1.3332808151938838</v>
      </c>
      <c r="H119" s="24">
        <f t="shared" si="21"/>
        <v>3.4548414458000076</v>
      </c>
      <c r="I119" s="24">
        <f t="shared" si="21"/>
        <v>-4.7186574985700247</v>
      </c>
      <c r="J119" s="24">
        <f t="shared" si="21"/>
        <v>1.3214434009586531</v>
      </c>
      <c r="K119" s="68">
        <f t="shared" si="18"/>
        <v>166</v>
      </c>
      <c r="L119" s="26">
        <f t="shared" si="15"/>
        <v>2089.2961308540398</v>
      </c>
      <c r="M119" s="24">
        <f t="shared" si="11"/>
        <v>0.27348822399435962</v>
      </c>
      <c r="N119" s="24">
        <f t="shared" si="12"/>
        <v>3.8473722404622324E-2</v>
      </c>
      <c r="O119" s="24">
        <f t="shared" si="13"/>
        <v>4.0200789365160583E-2</v>
      </c>
      <c r="P119" s="24">
        <f t="shared" si="16"/>
        <v>0.97828369039375518</v>
      </c>
      <c r="Q119" s="27">
        <f t="shared" si="17"/>
        <v>-0.19070373641877608</v>
      </c>
    </row>
    <row r="120" spans="4:17" x14ac:dyDescent="0.25">
      <c r="D120" s="23">
        <f t="shared" si="21"/>
        <v>48000</v>
      </c>
      <c r="E120" s="24">
        <f t="shared" si="21"/>
        <v>3.4430040315647776</v>
      </c>
      <c r="F120" s="24">
        <f t="shared" si="21"/>
        <v>-4.7186574985700247</v>
      </c>
      <c r="G120" s="24">
        <f t="shared" si="21"/>
        <v>1.3332808151938838</v>
      </c>
      <c r="H120" s="24">
        <f t="shared" si="21"/>
        <v>3.4548414458000076</v>
      </c>
      <c r="I120" s="24">
        <f t="shared" si="21"/>
        <v>-4.7186574985700247</v>
      </c>
      <c r="J120" s="24">
        <f t="shared" si="21"/>
        <v>1.3214434009586531</v>
      </c>
      <c r="K120" s="68">
        <f t="shared" si="18"/>
        <v>167</v>
      </c>
      <c r="L120" s="26">
        <f t="shared" si="15"/>
        <v>2187.7616239495528</v>
      </c>
      <c r="M120" s="24">
        <f t="shared" si="11"/>
        <v>0.28637732690023293</v>
      </c>
      <c r="N120" s="24">
        <f t="shared" si="12"/>
        <v>3.7025193643085208E-2</v>
      </c>
      <c r="O120" s="24">
        <f t="shared" si="13"/>
        <v>3.8914311389356415E-2</v>
      </c>
      <c r="P120" s="24">
        <f t="shared" si="16"/>
        <v>0.97542525177983963</v>
      </c>
      <c r="Q120" s="27">
        <f t="shared" si="17"/>
        <v>-0.21612011192639932</v>
      </c>
    </row>
    <row r="121" spans="4:17" x14ac:dyDescent="0.25">
      <c r="D121" s="23">
        <f t="shared" si="21"/>
        <v>48000</v>
      </c>
      <c r="E121" s="24">
        <f t="shared" si="21"/>
        <v>3.4430040315647776</v>
      </c>
      <c r="F121" s="24">
        <f t="shared" si="21"/>
        <v>-4.7186574985700247</v>
      </c>
      <c r="G121" s="24">
        <f t="shared" si="21"/>
        <v>1.3332808151938838</v>
      </c>
      <c r="H121" s="24">
        <f t="shared" si="21"/>
        <v>3.4548414458000076</v>
      </c>
      <c r="I121" s="24">
        <f t="shared" si="21"/>
        <v>-4.7186574985700247</v>
      </c>
      <c r="J121" s="24">
        <f t="shared" si="21"/>
        <v>1.3214434009586531</v>
      </c>
      <c r="K121" s="68">
        <f t="shared" si="18"/>
        <v>168</v>
      </c>
      <c r="L121" s="26">
        <f t="shared" si="15"/>
        <v>2290.8676527677749</v>
      </c>
      <c r="M121" s="24">
        <f t="shared" si="11"/>
        <v>0.29987387451173897</v>
      </c>
      <c r="N121" s="24">
        <f t="shared" si="12"/>
        <v>3.5516510357289421E-2</v>
      </c>
      <c r="O121" s="24">
        <f t="shared" si="13"/>
        <v>3.758239932456231E-2</v>
      </c>
      <c r="P121" s="24">
        <f t="shared" si="16"/>
        <v>0.97212674742289096</v>
      </c>
      <c r="Q121" s="27">
        <f t="shared" si="17"/>
        <v>-0.24554214761179438</v>
      </c>
    </row>
    <row r="122" spans="4:17" x14ac:dyDescent="0.25">
      <c r="D122" s="23">
        <f t="shared" si="21"/>
        <v>48000</v>
      </c>
      <c r="E122" s="24">
        <f t="shared" si="21"/>
        <v>3.4430040315647776</v>
      </c>
      <c r="F122" s="24">
        <f t="shared" si="21"/>
        <v>-4.7186574985700247</v>
      </c>
      <c r="G122" s="24">
        <f t="shared" si="21"/>
        <v>1.3332808151938838</v>
      </c>
      <c r="H122" s="24">
        <f t="shared" si="21"/>
        <v>3.4548414458000076</v>
      </c>
      <c r="I122" s="24">
        <f t="shared" si="21"/>
        <v>-4.7186574985700247</v>
      </c>
      <c r="J122" s="24">
        <f t="shared" si="21"/>
        <v>1.3214434009586531</v>
      </c>
      <c r="K122" s="68">
        <f t="shared" si="18"/>
        <v>169</v>
      </c>
      <c r="L122" s="26">
        <f t="shared" si="15"/>
        <v>2398.8329190194918</v>
      </c>
      <c r="M122" s="24">
        <f t="shared" si="11"/>
        <v>0.31400649481587478</v>
      </c>
      <c r="N122" s="24">
        <f t="shared" si="12"/>
        <v>3.3957594803921021E-2</v>
      </c>
      <c r="O122" s="24">
        <f t="shared" si="13"/>
        <v>3.6216214289101156E-2</v>
      </c>
      <c r="P122" s="24">
        <f t="shared" si="16"/>
        <v>0.96831561502417141</v>
      </c>
      <c r="Q122" s="27">
        <f t="shared" si="17"/>
        <v>-0.27966129344902052</v>
      </c>
    </row>
    <row r="123" spans="4:17" x14ac:dyDescent="0.25">
      <c r="D123" s="23">
        <f t="shared" si="21"/>
        <v>48000</v>
      </c>
      <c r="E123" s="24">
        <f t="shared" si="21"/>
        <v>3.4430040315647776</v>
      </c>
      <c r="F123" s="24">
        <f t="shared" si="21"/>
        <v>-4.7186574985700247</v>
      </c>
      <c r="G123" s="24">
        <f t="shared" si="21"/>
        <v>1.3332808151938838</v>
      </c>
      <c r="H123" s="24">
        <f t="shared" si="21"/>
        <v>3.4548414458000076</v>
      </c>
      <c r="I123" s="24">
        <f t="shared" si="21"/>
        <v>-4.7186574985700247</v>
      </c>
      <c r="J123" s="24">
        <f t="shared" si="21"/>
        <v>1.3214434009586531</v>
      </c>
      <c r="K123" s="68">
        <f t="shared" si="18"/>
        <v>170</v>
      </c>
      <c r="L123" s="26">
        <f t="shared" si="15"/>
        <v>2511.8864315095811</v>
      </c>
      <c r="M123" s="24">
        <f t="shared" si="11"/>
        <v>0.32880516499509921</v>
      </c>
      <c r="N123" s="24">
        <f t="shared" si="12"/>
        <v>3.2362389578858508E-2</v>
      </c>
      <c r="O123" s="24">
        <f t="shared" si="13"/>
        <v>3.4831021693205511E-2</v>
      </c>
      <c r="P123" s="24">
        <f t="shared" si="16"/>
        <v>0.96391154941638324</v>
      </c>
      <c r="Q123" s="27">
        <f t="shared" si="17"/>
        <v>-0.31925632117137215</v>
      </c>
    </row>
    <row r="124" spans="4:17" x14ac:dyDescent="0.25">
      <c r="D124" s="23">
        <f t="shared" si="21"/>
        <v>48000</v>
      </c>
      <c r="E124" s="24">
        <f t="shared" si="21"/>
        <v>3.4430040315647776</v>
      </c>
      <c r="F124" s="24">
        <f t="shared" si="21"/>
        <v>-4.7186574985700247</v>
      </c>
      <c r="G124" s="24">
        <f t="shared" si="21"/>
        <v>1.3332808151938838</v>
      </c>
      <c r="H124" s="24">
        <f t="shared" si="21"/>
        <v>3.4548414458000076</v>
      </c>
      <c r="I124" s="24">
        <f t="shared" si="21"/>
        <v>-4.7186574985700247</v>
      </c>
      <c r="J124" s="24">
        <f t="shared" si="21"/>
        <v>1.3214434009586531</v>
      </c>
      <c r="K124" s="68">
        <f t="shared" si="18"/>
        <v>171</v>
      </c>
      <c r="L124" s="26">
        <f t="shared" si="15"/>
        <v>2630.2679918953822</v>
      </c>
      <c r="M124" s="24">
        <f t="shared" si="11"/>
        <v>0.34430127501295454</v>
      </c>
      <c r="N124" s="24">
        <f t="shared" si="12"/>
        <v>3.0749828118213474E-2</v>
      </c>
      <c r="O124" s="24">
        <f t="shared" si="13"/>
        <v>3.3447162992787494E-2</v>
      </c>
      <c r="P124" s="24">
        <f t="shared" si="16"/>
        <v>0.95883019683705006</v>
      </c>
      <c r="Q124" s="27">
        <f t="shared" si="17"/>
        <v>-0.36516594013537995</v>
      </c>
    </row>
    <row r="125" spans="4:17" x14ac:dyDescent="0.25">
      <c r="D125" s="23">
        <f t="shared" si="21"/>
        <v>48000</v>
      </c>
      <c r="E125" s="24">
        <f t="shared" si="21"/>
        <v>3.4430040315647776</v>
      </c>
      <c r="F125" s="24">
        <f t="shared" si="21"/>
        <v>-4.7186574985700247</v>
      </c>
      <c r="G125" s="24">
        <f t="shared" si="21"/>
        <v>1.3332808151938838</v>
      </c>
      <c r="H125" s="24">
        <f t="shared" si="21"/>
        <v>3.4548414458000076</v>
      </c>
      <c r="I125" s="24">
        <f t="shared" si="21"/>
        <v>-4.7186574985700247</v>
      </c>
      <c r="J125" s="24">
        <f t="shared" si="21"/>
        <v>1.3214434009586531</v>
      </c>
      <c r="K125" s="68">
        <f t="shared" si="18"/>
        <v>172</v>
      </c>
      <c r="L125" s="26">
        <f t="shared" si="15"/>
        <v>2754.228703338169</v>
      </c>
      <c r="M125" s="24">
        <f t="shared" si="11"/>
        <v>0.36052769419638891</v>
      </c>
      <c r="N125" s="24">
        <f t="shared" si="12"/>
        <v>2.9145005166108851E-2</v>
      </c>
      <c r="O125" s="24">
        <f t="shared" si="13"/>
        <v>3.2091226254433058E-2</v>
      </c>
      <c r="P125" s="24">
        <f t="shared" si="16"/>
        <v>0.95299124770728449</v>
      </c>
      <c r="Q125" s="27">
        <f t="shared" si="17"/>
        <v>-0.41822175826988017</v>
      </c>
    </row>
    <row r="126" spans="4:17" x14ac:dyDescent="0.25">
      <c r="D126" s="23">
        <f t="shared" si="21"/>
        <v>48000</v>
      </c>
      <c r="E126" s="24">
        <f t="shared" si="21"/>
        <v>3.4430040315647776</v>
      </c>
      <c r="F126" s="24">
        <f t="shared" si="21"/>
        <v>-4.7186574985700247</v>
      </c>
      <c r="G126" s="24">
        <f t="shared" si="21"/>
        <v>1.3332808151938838</v>
      </c>
      <c r="H126" s="24">
        <f t="shared" si="21"/>
        <v>3.4548414458000076</v>
      </c>
      <c r="I126" s="24">
        <f t="shared" si="21"/>
        <v>-4.7186574985700247</v>
      </c>
      <c r="J126" s="24">
        <f t="shared" si="21"/>
        <v>1.3214434009586531</v>
      </c>
      <c r="K126" s="68">
        <f t="shared" si="18"/>
        <v>173</v>
      </c>
      <c r="L126" s="26">
        <f t="shared" si="15"/>
        <v>2884.0315031266077</v>
      </c>
      <c r="M126" s="24">
        <f t="shared" si="11"/>
        <v>0.37751884095600335</v>
      </c>
      <c r="N126" s="24">
        <f t="shared" si="12"/>
        <v>2.7580584452152945E-2</v>
      </c>
      <c r="O126" s="24">
        <f t="shared" si="13"/>
        <v>3.0797452438516726E-2</v>
      </c>
      <c r="P126" s="24">
        <f t="shared" si="16"/>
        <v>0.94633376492307897</v>
      </c>
      <c r="Q126" s="27">
        <f t="shared" si="17"/>
        <v>-0.47911328254460256</v>
      </c>
    </row>
    <row r="127" spans="4:17" x14ac:dyDescent="0.25">
      <c r="D127" s="23">
        <f t="shared" si="21"/>
        <v>48000</v>
      </c>
      <c r="E127" s="24">
        <f t="shared" si="21"/>
        <v>3.4430040315647776</v>
      </c>
      <c r="F127" s="24">
        <f t="shared" si="21"/>
        <v>-4.7186574985700247</v>
      </c>
      <c r="G127" s="24">
        <f t="shared" si="21"/>
        <v>1.3332808151938838</v>
      </c>
      <c r="H127" s="24">
        <f t="shared" si="21"/>
        <v>3.4548414458000076</v>
      </c>
      <c r="I127" s="24">
        <f t="shared" si="21"/>
        <v>-4.7186574985700247</v>
      </c>
      <c r="J127" s="24">
        <f t="shared" si="21"/>
        <v>1.3214434009586531</v>
      </c>
      <c r="K127" s="68">
        <f t="shared" si="18"/>
        <v>174</v>
      </c>
      <c r="L127" s="26">
        <f t="shared" si="15"/>
        <v>3019.9517204020176</v>
      </c>
      <c r="M127" s="24">
        <f t="shared" si="11"/>
        <v>0.39531075579211816</v>
      </c>
      <c r="N127" s="24">
        <f t="shared" si="12"/>
        <v>2.6098486959922673E-2</v>
      </c>
      <c r="O127" s="24">
        <f t="shared" si="13"/>
        <v>2.9609420378096107E-2</v>
      </c>
      <c r="P127" s="24">
        <f t="shared" si="16"/>
        <v>0.93884243709454607</v>
      </c>
      <c r="Q127" s="27">
        <f t="shared" si="17"/>
        <v>-0.54814575727957904</v>
      </c>
    </row>
    <row r="128" spans="4:17" x14ac:dyDescent="0.25">
      <c r="D128" s="23">
        <f t="shared" si="21"/>
        <v>48000</v>
      </c>
      <c r="E128" s="24">
        <f t="shared" si="21"/>
        <v>3.4430040315647776</v>
      </c>
      <c r="F128" s="24">
        <f t="shared" si="21"/>
        <v>-4.7186574985700247</v>
      </c>
      <c r="G128" s="24">
        <f t="shared" si="21"/>
        <v>1.3332808151938838</v>
      </c>
      <c r="H128" s="24">
        <f t="shared" si="21"/>
        <v>3.4548414458000076</v>
      </c>
      <c r="I128" s="24">
        <f t="shared" si="21"/>
        <v>-4.7186574985700247</v>
      </c>
      <c r="J128" s="24">
        <f t="shared" si="21"/>
        <v>1.3214434009586531</v>
      </c>
      <c r="K128" s="68">
        <f t="shared" si="18"/>
        <v>175</v>
      </c>
      <c r="L128" s="26">
        <f t="shared" si="15"/>
        <v>3162.2776601683804</v>
      </c>
      <c r="M128" s="24">
        <f t="shared" si="11"/>
        <v>0.41394117774150435</v>
      </c>
      <c r="N128" s="24">
        <f t="shared" si="12"/>
        <v>2.4751910087933759E-2</v>
      </c>
      <c r="O128" s="24">
        <f t="shared" si="13"/>
        <v>2.8582060273288801E-2</v>
      </c>
      <c r="P128" s="24">
        <f t="shared" si="16"/>
        <v>0.93058831295081179</v>
      </c>
      <c r="Q128" s="27">
        <f t="shared" si="17"/>
        <v>-0.62484811950320862</v>
      </c>
    </row>
    <row r="129" spans="4:17" x14ac:dyDescent="0.25">
      <c r="D129" s="23">
        <f t="shared" si="21"/>
        <v>48000</v>
      </c>
      <c r="E129" s="24">
        <f t="shared" si="21"/>
        <v>3.4430040315647776</v>
      </c>
      <c r="F129" s="24">
        <f t="shared" si="21"/>
        <v>-4.7186574985700247</v>
      </c>
      <c r="G129" s="24">
        <f t="shared" si="21"/>
        <v>1.3332808151938838</v>
      </c>
      <c r="H129" s="24">
        <f t="shared" si="21"/>
        <v>3.4548414458000076</v>
      </c>
      <c r="I129" s="24">
        <f t="shared" si="21"/>
        <v>-4.7186574985700247</v>
      </c>
      <c r="J129" s="24">
        <f t="shared" si="21"/>
        <v>1.3214434009586531</v>
      </c>
      <c r="K129" s="68">
        <f t="shared" si="18"/>
        <v>176</v>
      </c>
      <c r="L129" s="26">
        <f t="shared" si="15"/>
        <v>3311.3112148259115</v>
      </c>
      <c r="M129" s="24">
        <f t="shared" si="11"/>
        <v>0.43344962442694068</v>
      </c>
      <c r="N129" s="24">
        <f t="shared" si="12"/>
        <v>2.3607735725725942E-2</v>
      </c>
      <c r="O129" s="24">
        <f t="shared" si="13"/>
        <v>2.7784053152378529E-2</v>
      </c>
      <c r="P129" s="24">
        <f t="shared" si="16"/>
        <v>0.9217844273366429</v>
      </c>
      <c r="Q129" s="27">
        <f t="shared" si="17"/>
        <v>-0.70741266276093961</v>
      </c>
    </row>
    <row r="130" spans="4:17" x14ac:dyDescent="0.25">
      <c r="D130" s="23">
        <f t="shared" si="21"/>
        <v>48000</v>
      </c>
      <c r="E130" s="24">
        <f t="shared" si="21"/>
        <v>3.4430040315647776</v>
      </c>
      <c r="F130" s="24">
        <f t="shared" si="21"/>
        <v>-4.7186574985700247</v>
      </c>
      <c r="G130" s="24">
        <f t="shared" si="21"/>
        <v>1.3332808151938838</v>
      </c>
      <c r="H130" s="24">
        <f t="shared" si="21"/>
        <v>3.4548414458000076</v>
      </c>
      <c r="I130" s="24">
        <f t="shared" si="21"/>
        <v>-4.7186574985700247</v>
      </c>
      <c r="J130" s="24">
        <f t="shared" si="21"/>
        <v>1.3214434009586531</v>
      </c>
      <c r="K130" s="68">
        <f t="shared" si="18"/>
        <v>177</v>
      </c>
      <c r="L130" s="26">
        <f t="shared" si="15"/>
        <v>3467.3685045253224</v>
      </c>
      <c r="M130" s="24">
        <f t="shared" si="11"/>
        <v>0.45387747587939081</v>
      </c>
      <c r="N130" s="24">
        <f t="shared" si="12"/>
        <v>2.2749393773069615E-2</v>
      </c>
      <c r="O130" s="24">
        <f t="shared" si="13"/>
        <v>2.7300682154444811E-2</v>
      </c>
      <c r="P130" s="24">
        <f t="shared" si="16"/>
        <v>0.91284736156082935</v>
      </c>
      <c r="Q130" s="27">
        <f t="shared" si="17"/>
        <v>-0.79203670722797714</v>
      </c>
    </row>
    <row r="131" spans="4:17" x14ac:dyDescent="0.25">
      <c r="D131" s="23">
        <f t="shared" si="21"/>
        <v>48000</v>
      </c>
      <c r="E131" s="24">
        <f t="shared" si="21"/>
        <v>3.4430040315647776</v>
      </c>
      <c r="F131" s="24">
        <f t="shared" si="21"/>
        <v>-4.7186574985700247</v>
      </c>
      <c r="G131" s="24">
        <f t="shared" si="21"/>
        <v>1.3332808151938838</v>
      </c>
      <c r="H131" s="24">
        <f t="shared" si="21"/>
        <v>3.4548414458000076</v>
      </c>
      <c r="I131" s="24">
        <f t="shared" si="21"/>
        <v>-4.7186574985700247</v>
      </c>
      <c r="J131" s="24">
        <f t="shared" si="21"/>
        <v>1.3214434009586531</v>
      </c>
      <c r="K131" s="68">
        <f t="shared" si="18"/>
        <v>178</v>
      </c>
      <c r="L131" s="26">
        <f t="shared" si="15"/>
        <v>3630.7805477010188</v>
      </c>
      <c r="M131" s="24">
        <f t="shared" ref="M131:M170" si="22" xml:space="preserve"> 2*PI()*L131/D131</f>
        <v>0.4752680623105936</v>
      </c>
      <c r="N131" s="24">
        <f t="shared" ref="N131:N170" si="23">E131+F131*COS(M131)+G131*COS(2*M131)</f>
        <v>2.2280256849386615E-2</v>
      </c>
      <c r="O131" s="24">
        <f t="shared" ref="O131:O170" si="24">H131+I131*COS(M131) + J131*COS(2*M131)</f>
        <v>2.7237210592910843E-2</v>
      </c>
      <c r="P131" s="24">
        <f t="shared" si="16"/>
        <v>0.90443796095247031</v>
      </c>
      <c r="Q131" s="27">
        <f t="shared" si="17"/>
        <v>-0.87242435585240319</v>
      </c>
    </row>
    <row r="132" spans="4:17" x14ac:dyDescent="0.25">
      <c r="D132" s="23">
        <f t="shared" ref="D132:J147" si="25">D131</f>
        <v>48000</v>
      </c>
      <c r="E132" s="24">
        <f t="shared" si="25"/>
        <v>3.4430040315647776</v>
      </c>
      <c r="F132" s="24">
        <f t="shared" si="25"/>
        <v>-4.7186574985700247</v>
      </c>
      <c r="G132" s="24">
        <f t="shared" si="25"/>
        <v>1.3332808151938838</v>
      </c>
      <c r="H132" s="24">
        <f t="shared" si="25"/>
        <v>3.4548414458000076</v>
      </c>
      <c r="I132" s="24">
        <f t="shared" si="25"/>
        <v>-4.7186574985700247</v>
      </c>
      <c r="J132" s="24">
        <f t="shared" si="25"/>
        <v>1.3214434009586531</v>
      </c>
      <c r="K132" s="68">
        <f t="shared" si="18"/>
        <v>179</v>
      </c>
      <c r="L132" s="26">
        <f t="shared" ref="L132:L170" si="26">10 ^ (K132/50)</f>
        <v>3801.8939632056172</v>
      </c>
      <c r="M132" s="24">
        <f t="shared" si="22"/>
        <v>0.49766675602225624</v>
      </c>
      <c r="N132" s="24">
        <f t="shared" si="23"/>
        <v>2.2327651725149167E-2</v>
      </c>
      <c r="O132" s="24">
        <f t="shared" si="24"/>
        <v>2.7722871417016792E-2</v>
      </c>
      <c r="P132" s="24">
        <f t="shared" ref="P132:P170" si="27">SQRT(N132/O132)</f>
        <v>0.89743379377778598</v>
      </c>
      <c r="Q132" s="27">
        <f t="shared" ref="Q132:Q170" si="28">20*LOG(P132,10)</f>
        <v>-0.93995161393534876</v>
      </c>
    </row>
    <row r="133" spans="4:17" x14ac:dyDescent="0.25">
      <c r="D133" s="23">
        <f t="shared" si="25"/>
        <v>48000</v>
      </c>
      <c r="E133" s="24">
        <f t="shared" si="25"/>
        <v>3.4430040315647776</v>
      </c>
      <c r="F133" s="24">
        <f t="shared" si="25"/>
        <v>-4.7186574985700247</v>
      </c>
      <c r="G133" s="24">
        <f t="shared" si="25"/>
        <v>1.3332808151938838</v>
      </c>
      <c r="H133" s="24">
        <f t="shared" si="25"/>
        <v>3.4548414458000076</v>
      </c>
      <c r="I133" s="24">
        <f t="shared" si="25"/>
        <v>-4.7186574985700247</v>
      </c>
      <c r="J133" s="24">
        <f t="shared" si="25"/>
        <v>1.3214434009586531</v>
      </c>
      <c r="K133" s="68">
        <f t="shared" ref="K133:K170" si="29">K132+1</f>
        <v>180</v>
      </c>
      <c r="L133" s="26">
        <f t="shared" si="26"/>
        <v>3981.0717055349769</v>
      </c>
      <c r="M133" s="24">
        <f t="shared" si="22"/>
        <v>0.52112106764678634</v>
      </c>
      <c r="N133" s="24">
        <f t="shared" si="23"/>
        <v>2.3047583099584212E-2</v>
      </c>
      <c r="O133" s="24">
        <f t="shared" si="24"/>
        <v>2.8915562642001125E-2</v>
      </c>
      <c r="P133" s="24">
        <f t="shared" si="27"/>
        <v>0.89278497165565807</v>
      </c>
      <c r="Q133" s="27">
        <f t="shared" si="28"/>
        <v>-0.98506257740304926</v>
      </c>
    </row>
    <row r="134" spans="4:17" x14ac:dyDescent="0.25">
      <c r="D134" s="23">
        <f t="shared" si="25"/>
        <v>48000</v>
      </c>
      <c r="E134" s="24">
        <f t="shared" si="25"/>
        <v>3.4430040315647776</v>
      </c>
      <c r="F134" s="24">
        <f t="shared" si="25"/>
        <v>-4.7186574985700247</v>
      </c>
      <c r="G134" s="24">
        <f t="shared" si="25"/>
        <v>1.3332808151938838</v>
      </c>
      <c r="H134" s="24">
        <f t="shared" si="25"/>
        <v>3.4548414458000076</v>
      </c>
      <c r="I134" s="24">
        <f t="shared" si="25"/>
        <v>-4.7186574985700247</v>
      </c>
      <c r="J134" s="24">
        <f t="shared" si="25"/>
        <v>1.3214434009586531</v>
      </c>
      <c r="K134" s="68">
        <f t="shared" si="29"/>
        <v>181</v>
      </c>
      <c r="L134" s="26">
        <f t="shared" si="26"/>
        <v>4168.6938347033583</v>
      </c>
      <c r="M134" s="24">
        <f t="shared" si="22"/>
        <v>0.54568074692371393</v>
      </c>
      <c r="N134" s="24">
        <f t="shared" si="23"/>
        <v>2.4630275340847829E-2</v>
      </c>
      <c r="O134" s="24">
        <f t="shared" si="24"/>
        <v>3.1007353162055051E-2</v>
      </c>
      <c r="P134" s="24">
        <f t="shared" si="27"/>
        <v>0.89125562849665751</v>
      </c>
      <c r="Q134" s="27">
        <f t="shared" si="28"/>
        <v>-0.99995428911693351</v>
      </c>
    </row>
    <row r="135" spans="4:17" x14ac:dyDescent="0.25">
      <c r="D135" s="23">
        <f t="shared" si="25"/>
        <v>48000</v>
      </c>
      <c r="E135" s="24">
        <f t="shared" si="25"/>
        <v>3.4430040315647776</v>
      </c>
      <c r="F135" s="24">
        <f t="shared" si="25"/>
        <v>-4.7186574985700247</v>
      </c>
      <c r="G135" s="24">
        <f t="shared" si="25"/>
        <v>1.3332808151938838</v>
      </c>
      <c r="H135" s="24">
        <f t="shared" si="25"/>
        <v>3.4548414458000076</v>
      </c>
      <c r="I135" s="24">
        <f t="shared" si="25"/>
        <v>-4.7186574985700247</v>
      </c>
      <c r="J135" s="24">
        <f t="shared" si="25"/>
        <v>1.3214434009586531</v>
      </c>
      <c r="K135" s="68">
        <f t="shared" si="29"/>
        <v>182</v>
      </c>
      <c r="L135" s="26">
        <f t="shared" si="26"/>
        <v>4365.1583224016631</v>
      </c>
      <c r="M135" s="24">
        <f t="shared" si="22"/>
        <v>0.5713978882255587</v>
      </c>
      <c r="N135" s="24">
        <f t="shared" si="23"/>
        <v>2.7306647082718905E-2</v>
      </c>
      <c r="O135" s="24">
        <f t="shared" si="24"/>
        <v>3.4230912483215303E-2</v>
      </c>
      <c r="P135" s="24">
        <f t="shared" si="27"/>
        <v>0.89315112716175649</v>
      </c>
      <c r="Q135" s="27">
        <f t="shared" si="28"/>
        <v>-0.98150098708298361</v>
      </c>
    </row>
    <row r="136" spans="4:17" x14ac:dyDescent="0.25">
      <c r="D136" s="23">
        <f t="shared" si="25"/>
        <v>48000</v>
      </c>
      <c r="E136" s="24">
        <f t="shared" si="25"/>
        <v>3.4430040315647776</v>
      </c>
      <c r="F136" s="24">
        <f t="shared" si="25"/>
        <v>-4.7186574985700247</v>
      </c>
      <c r="G136" s="24">
        <f t="shared" si="25"/>
        <v>1.3332808151938838</v>
      </c>
      <c r="H136" s="24">
        <f t="shared" si="25"/>
        <v>3.4548414458000076</v>
      </c>
      <c r="I136" s="24">
        <f t="shared" si="25"/>
        <v>-4.7186574985700247</v>
      </c>
      <c r="J136" s="24">
        <f t="shared" si="25"/>
        <v>1.3214434009586531</v>
      </c>
      <c r="K136" s="68">
        <f t="shared" si="29"/>
        <v>183</v>
      </c>
      <c r="L136" s="26">
        <f t="shared" si="26"/>
        <v>4570.8818961487532</v>
      </c>
      <c r="M136" s="24">
        <f t="shared" si="22"/>
        <v>0.59832704105697943</v>
      </c>
      <c r="N136" s="24">
        <f t="shared" si="23"/>
        <v>3.1355841249208816E-2</v>
      </c>
      <c r="O136" s="24">
        <f t="shared" si="24"/>
        <v>3.8866985435358214E-2</v>
      </c>
      <c r="P136" s="24">
        <f t="shared" si="27"/>
        <v>0.89819120815067321</v>
      </c>
      <c r="Q136" s="27">
        <f t="shared" si="28"/>
        <v>-0.93262400595896733</v>
      </c>
    </row>
    <row r="137" spans="4:17" x14ac:dyDescent="0.25">
      <c r="D137" s="23">
        <f t="shared" si="25"/>
        <v>48000</v>
      </c>
      <c r="E137" s="24">
        <f t="shared" si="25"/>
        <v>3.4430040315647776</v>
      </c>
      <c r="F137" s="24">
        <f t="shared" si="25"/>
        <v>-4.7186574985700247</v>
      </c>
      <c r="G137" s="24">
        <f t="shared" si="25"/>
        <v>1.3332808151938838</v>
      </c>
      <c r="H137" s="24">
        <f t="shared" si="25"/>
        <v>3.4548414458000076</v>
      </c>
      <c r="I137" s="24">
        <f t="shared" si="25"/>
        <v>-4.7186574985700247</v>
      </c>
      <c r="J137" s="24">
        <f t="shared" si="25"/>
        <v>1.3214434009586531</v>
      </c>
      <c r="K137" s="68">
        <f t="shared" si="29"/>
        <v>184</v>
      </c>
      <c r="L137" s="26">
        <f t="shared" si="26"/>
        <v>4786.3009232263848</v>
      </c>
      <c r="M137" s="24">
        <f t="shared" si="22"/>
        <v>0.62652532576158559</v>
      </c>
      <c r="N137" s="24">
        <f t="shared" si="23"/>
        <v>3.7113937909759642E-2</v>
      </c>
      <c r="O137" s="24">
        <f t="shared" si="24"/>
        <v>4.5253037606427293E-2</v>
      </c>
      <c r="P137" s="24">
        <f t="shared" si="27"/>
        <v>0.90561717473574599</v>
      </c>
      <c r="Q137" s="27">
        <f t="shared" si="28"/>
        <v>-0.86110699647662259</v>
      </c>
    </row>
    <row r="138" spans="4:17" x14ac:dyDescent="0.25">
      <c r="D138" s="23">
        <f t="shared" si="25"/>
        <v>48000</v>
      </c>
      <c r="E138" s="24">
        <f t="shared" si="25"/>
        <v>3.4430040315647776</v>
      </c>
      <c r="F138" s="24">
        <f t="shared" si="25"/>
        <v>-4.7186574985700247</v>
      </c>
      <c r="G138" s="24">
        <f t="shared" si="25"/>
        <v>1.3332808151938838</v>
      </c>
      <c r="H138" s="24">
        <f t="shared" si="25"/>
        <v>3.4548414458000076</v>
      </c>
      <c r="I138" s="24">
        <f t="shared" si="25"/>
        <v>-4.7186574985700247</v>
      </c>
      <c r="J138" s="24">
        <f t="shared" si="25"/>
        <v>1.3214434009586531</v>
      </c>
      <c r="K138" s="68">
        <f t="shared" si="29"/>
        <v>185</v>
      </c>
      <c r="L138" s="26">
        <f t="shared" si="26"/>
        <v>5011.8723362727324</v>
      </c>
      <c r="M138" s="24">
        <f t="shared" si="22"/>
        <v>0.65605255468184709</v>
      </c>
      <c r="N138" s="24">
        <f t="shared" si="23"/>
        <v>4.4983977640708328E-2</v>
      </c>
      <c r="O138" s="24">
        <f t="shared" si="24"/>
        <v>5.379319738817312E-2</v>
      </c>
      <c r="P138" s="24">
        <f t="shared" si="27"/>
        <v>0.91446112527955126</v>
      </c>
      <c r="Q138" s="27">
        <f t="shared" si="28"/>
        <v>-0.77669504236102194</v>
      </c>
    </row>
    <row r="139" spans="4:17" x14ac:dyDescent="0.25">
      <c r="D139" s="23">
        <f t="shared" si="25"/>
        <v>48000</v>
      </c>
      <c r="E139" s="24">
        <f t="shared" si="25"/>
        <v>3.4430040315647776</v>
      </c>
      <c r="F139" s="24">
        <f t="shared" si="25"/>
        <v>-4.7186574985700247</v>
      </c>
      <c r="G139" s="24">
        <f t="shared" si="25"/>
        <v>1.3332808151938838</v>
      </c>
      <c r="H139" s="24">
        <f t="shared" si="25"/>
        <v>3.4548414458000076</v>
      </c>
      <c r="I139" s="24">
        <f t="shared" si="25"/>
        <v>-4.7186574985700247</v>
      </c>
      <c r="J139" s="24">
        <f t="shared" si="25"/>
        <v>1.3214434009586531</v>
      </c>
      <c r="K139" s="68">
        <f t="shared" si="29"/>
        <v>186</v>
      </c>
      <c r="L139" s="26">
        <f t="shared" si="26"/>
        <v>5248.0746024977352</v>
      </c>
      <c r="M139" s="24">
        <f t="shared" si="22"/>
        <v>0.68697135902908579</v>
      </c>
      <c r="N139" s="24">
        <f t="shared" si="23"/>
        <v>5.5447416475420119E-2</v>
      </c>
      <c r="O139" s="24">
        <f t="shared" si="24"/>
        <v>6.4969613840459128E-2</v>
      </c>
      <c r="P139" s="24">
        <f t="shared" si="27"/>
        <v>0.92381607495247209</v>
      </c>
      <c r="Q139" s="27">
        <f t="shared" si="28"/>
        <v>-0.68828970079753748</v>
      </c>
    </row>
    <row r="140" spans="4:17" x14ac:dyDescent="0.25">
      <c r="D140" s="23">
        <f t="shared" si="25"/>
        <v>48000</v>
      </c>
      <c r="E140" s="24">
        <f t="shared" si="25"/>
        <v>3.4430040315647776</v>
      </c>
      <c r="F140" s="24">
        <f t="shared" si="25"/>
        <v>-4.7186574985700247</v>
      </c>
      <c r="G140" s="24">
        <f t="shared" si="25"/>
        <v>1.3332808151938838</v>
      </c>
      <c r="H140" s="24">
        <f t="shared" si="25"/>
        <v>3.4548414458000076</v>
      </c>
      <c r="I140" s="24">
        <f t="shared" si="25"/>
        <v>-4.7186574985700247</v>
      </c>
      <c r="J140" s="24">
        <f t="shared" si="25"/>
        <v>1.3214434009586531</v>
      </c>
      <c r="K140" s="68">
        <f t="shared" si="29"/>
        <v>187</v>
      </c>
      <c r="L140" s="26">
        <f t="shared" si="26"/>
        <v>5495.4087385762541</v>
      </c>
      <c r="M140" s="24">
        <f t="shared" si="22"/>
        <v>0.71934732173267968</v>
      </c>
      <c r="N140" s="24">
        <f t="shared" si="23"/>
        <v>6.9077117005667543E-2</v>
      </c>
      <c r="O140" s="24">
        <f t="shared" si="24"/>
        <v>7.9355333034142383E-2</v>
      </c>
      <c r="P140" s="24">
        <f t="shared" si="27"/>
        <v>0.93299441173118902</v>
      </c>
      <c r="Q140" s="27">
        <f t="shared" si="28"/>
        <v>-0.60241914996981327</v>
      </c>
    </row>
    <row r="141" spans="4:17" x14ac:dyDescent="0.25">
      <c r="D141" s="23">
        <f t="shared" si="25"/>
        <v>48000</v>
      </c>
      <c r="E141" s="24">
        <f t="shared" si="25"/>
        <v>3.4430040315647776</v>
      </c>
      <c r="F141" s="24">
        <f t="shared" si="25"/>
        <v>-4.7186574985700247</v>
      </c>
      <c r="G141" s="24">
        <f t="shared" si="25"/>
        <v>1.3332808151938838</v>
      </c>
      <c r="H141" s="24">
        <f t="shared" si="25"/>
        <v>3.4548414458000076</v>
      </c>
      <c r="I141" s="24">
        <f t="shared" si="25"/>
        <v>-4.7186574985700247</v>
      </c>
      <c r="J141" s="24">
        <f t="shared" si="25"/>
        <v>1.3214434009586531</v>
      </c>
      <c r="K141" s="68">
        <f t="shared" si="29"/>
        <v>188</v>
      </c>
      <c r="L141" s="26">
        <f t="shared" si="26"/>
        <v>5754.399373371567</v>
      </c>
      <c r="M141" s="24">
        <f t="shared" si="22"/>
        <v>0.75324911655024263</v>
      </c>
      <c r="N141" s="24">
        <f t="shared" si="23"/>
        <v>8.6551949758034222E-2</v>
      </c>
      <c r="O141" s="24">
        <f t="shared" si="24"/>
        <v>9.7628765160193642E-2</v>
      </c>
      <c r="P141" s="24">
        <f t="shared" si="27"/>
        <v>0.94156331596734899</v>
      </c>
      <c r="Q141" s="27">
        <f t="shared" si="28"/>
        <v>-0.52300940565661025</v>
      </c>
    </row>
    <row r="142" spans="4:17" x14ac:dyDescent="0.25">
      <c r="D142" s="23">
        <f t="shared" si="25"/>
        <v>48000</v>
      </c>
      <c r="E142" s="24">
        <f t="shared" si="25"/>
        <v>3.4430040315647776</v>
      </c>
      <c r="F142" s="24">
        <f t="shared" si="25"/>
        <v>-4.7186574985700247</v>
      </c>
      <c r="G142" s="24">
        <f t="shared" si="25"/>
        <v>1.3332808151938838</v>
      </c>
      <c r="H142" s="24">
        <f t="shared" si="25"/>
        <v>3.4548414458000076</v>
      </c>
      <c r="I142" s="24">
        <f t="shared" si="25"/>
        <v>-4.7186574985700247</v>
      </c>
      <c r="J142" s="24">
        <f t="shared" si="25"/>
        <v>1.3214434009586531</v>
      </c>
      <c r="K142" s="68">
        <f t="shared" si="29"/>
        <v>189</v>
      </c>
      <c r="L142" s="26">
        <f t="shared" si="26"/>
        <v>6025.595860743585</v>
      </c>
      <c r="M142" s="24">
        <f t="shared" si="22"/>
        <v>0.7887486537338797</v>
      </c>
      <c r="N142" s="24">
        <f t="shared" si="23"/>
        <v>0.10867302948299315</v>
      </c>
      <c r="O142" s="24">
        <f t="shared" si="24"/>
        <v>0.1205897654085948</v>
      </c>
      <c r="P142" s="24">
        <f t="shared" si="27"/>
        <v>0.94930476737175395</v>
      </c>
      <c r="Q142" s="27">
        <f t="shared" si="28"/>
        <v>-0.45188676222061375</v>
      </c>
    </row>
    <row r="143" spans="4:17" x14ac:dyDescent="0.25">
      <c r="D143" s="23">
        <f t="shared" si="25"/>
        <v>48000</v>
      </c>
      <c r="E143" s="24">
        <f t="shared" si="25"/>
        <v>3.4430040315647776</v>
      </c>
      <c r="F143" s="24">
        <f t="shared" si="25"/>
        <v>-4.7186574985700247</v>
      </c>
      <c r="G143" s="24">
        <f t="shared" si="25"/>
        <v>1.3332808151938838</v>
      </c>
      <c r="H143" s="24">
        <f t="shared" si="25"/>
        <v>3.4548414458000076</v>
      </c>
      <c r="I143" s="24">
        <f t="shared" si="25"/>
        <v>-4.7186574985700247</v>
      </c>
      <c r="J143" s="24">
        <f t="shared" si="25"/>
        <v>1.3214434009586531</v>
      </c>
      <c r="K143" s="68">
        <f t="shared" si="29"/>
        <v>190</v>
      </c>
      <c r="L143" s="26">
        <f t="shared" si="26"/>
        <v>6309.5734448019384</v>
      </c>
      <c r="M143" s="24">
        <f t="shared" si="22"/>
        <v>0.825921232561459</v>
      </c>
      <c r="N143" s="24">
        <f t="shared" si="23"/>
        <v>0.13638153597886205</v>
      </c>
      <c r="O143" s="24">
        <f t="shared" si="24"/>
        <v>0.1491772769966242</v>
      </c>
      <c r="P143" s="24">
        <f t="shared" si="27"/>
        <v>0.95615092806264745</v>
      </c>
      <c r="Q143" s="27">
        <f t="shared" si="28"/>
        <v>-0.38947098185880213</v>
      </c>
    </row>
    <row r="144" spans="4:17" x14ac:dyDescent="0.25">
      <c r="D144" s="23">
        <f t="shared" si="25"/>
        <v>48000</v>
      </c>
      <c r="E144" s="24">
        <f t="shared" si="25"/>
        <v>3.4430040315647776</v>
      </c>
      <c r="F144" s="24">
        <f t="shared" si="25"/>
        <v>-4.7186574985700247</v>
      </c>
      <c r="G144" s="24">
        <f t="shared" si="25"/>
        <v>1.3332808151938838</v>
      </c>
      <c r="H144" s="24">
        <f t="shared" si="25"/>
        <v>3.4548414458000076</v>
      </c>
      <c r="I144" s="24">
        <f t="shared" si="25"/>
        <v>-4.7186574985700247</v>
      </c>
      <c r="J144" s="24">
        <f t="shared" si="25"/>
        <v>1.3214434009586531</v>
      </c>
      <c r="K144" s="68">
        <f t="shared" si="29"/>
        <v>191</v>
      </c>
      <c r="L144" s="26">
        <f t="shared" si="26"/>
        <v>6606.9344800759654</v>
      </c>
      <c r="M144" s="24">
        <f t="shared" si="22"/>
        <v>0.86484570105648961</v>
      </c>
      <c r="N144" s="24">
        <f t="shared" si="23"/>
        <v>0.17077796047597638</v>
      </c>
      <c r="O144" s="24">
        <f t="shared" si="24"/>
        <v>0.18448837677848731</v>
      </c>
      <c r="P144" s="24">
        <f t="shared" si="27"/>
        <v>0.9621247937456191</v>
      </c>
      <c r="Q144" s="27">
        <f t="shared" si="28"/>
        <v>-0.33537187067654228</v>
      </c>
    </row>
    <row r="145" spans="4:17" x14ac:dyDescent="0.25">
      <c r="D145" s="23">
        <f t="shared" si="25"/>
        <v>48000</v>
      </c>
      <c r="E145" s="24">
        <f t="shared" si="25"/>
        <v>3.4430040315647776</v>
      </c>
      <c r="F145" s="24">
        <f t="shared" si="25"/>
        <v>-4.7186574985700247</v>
      </c>
      <c r="G145" s="24">
        <f t="shared" si="25"/>
        <v>1.3332808151938838</v>
      </c>
      <c r="H145" s="24">
        <f t="shared" si="25"/>
        <v>3.4548414458000076</v>
      </c>
      <c r="I145" s="24">
        <f t="shared" si="25"/>
        <v>-4.7186574985700247</v>
      </c>
      <c r="J145" s="24">
        <f t="shared" si="25"/>
        <v>1.3214434009586531</v>
      </c>
      <c r="K145" s="68">
        <f t="shared" si="29"/>
        <v>192</v>
      </c>
      <c r="L145" s="26">
        <f t="shared" si="26"/>
        <v>6918.3097091893687</v>
      </c>
      <c r="M145" s="24">
        <f t="shared" si="22"/>
        <v>0.90560462323534408</v>
      </c>
      <c r="N145" s="24">
        <f t="shared" si="23"/>
        <v>0.21314246661738306</v>
      </c>
      <c r="O145" s="24">
        <f t="shared" si="24"/>
        <v>0.22779841287051927</v>
      </c>
      <c r="P145" s="24">
        <f t="shared" si="27"/>
        <v>0.96729656768079819</v>
      </c>
      <c r="Q145" s="27">
        <f t="shared" si="28"/>
        <v>-0.28880706516649263</v>
      </c>
    </row>
    <row r="146" spans="4:17" x14ac:dyDescent="0.25">
      <c r="D146" s="23">
        <f t="shared" si="25"/>
        <v>48000</v>
      </c>
      <c r="E146" s="24">
        <f t="shared" si="25"/>
        <v>3.4430040315647776</v>
      </c>
      <c r="F146" s="24">
        <f t="shared" si="25"/>
        <v>-4.7186574985700247</v>
      </c>
      <c r="G146" s="24">
        <f t="shared" si="25"/>
        <v>1.3332808151938838</v>
      </c>
      <c r="H146" s="24">
        <f t="shared" si="25"/>
        <v>3.4548414458000076</v>
      </c>
      <c r="I146" s="24">
        <f t="shared" si="25"/>
        <v>-4.7186574985700247</v>
      </c>
      <c r="J146" s="24">
        <f t="shared" si="25"/>
        <v>1.3214434009586531</v>
      </c>
      <c r="K146" s="68">
        <f t="shared" si="29"/>
        <v>193</v>
      </c>
      <c r="L146" s="26">
        <f t="shared" si="26"/>
        <v>7244.3596007499036</v>
      </c>
      <c r="M146" s="24">
        <f t="shared" si="22"/>
        <v>0.94828445423660768</v>
      </c>
      <c r="N146" s="24">
        <f t="shared" si="23"/>
        <v>0.26495584800763777</v>
      </c>
      <c r="O146" s="24">
        <f t="shared" si="24"/>
        <v>0.2805817180970126</v>
      </c>
      <c r="P146" s="24">
        <f t="shared" si="27"/>
        <v>0.9717556394043293</v>
      </c>
      <c r="Q146" s="27">
        <f t="shared" si="28"/>
        <v>-0.24885860683178843</v>
      </c>
    </row>
    <row r="147" spans="4:17" x14ac:dyDescent="0.25">
      <c r="D147" s="23">
        <f t="shared" si="25"/>
        <v>48000</v>
      </c>
      <c r="E147" s="24">
        <f t="shared" si="25"/>
        <v>3.4430040315647776</v>
      </c>
      <c r="F147" s="24">
        <f t="shared" si="25"/>
        <v>-4.7186574985700247</v>
      </c>
      <c r="G147" s="24">
        <f t="shared" si="25"/>
        <v>1.3332808151938838</v>
      </c>
      <c r="H147" s="24">
        <f t="shared" si="25"/>
        <v>3.4548414458000076</v>
      </c>
      <c r="I147" s="24">
        <f t="shared" si="25"/>
        <v>-4.7186574985700247</v>
      </c>
      <c r="J147" s="24">
        <f t="shared" si="25"/>
        <v>1.3214434009586531</v>
      </c>
      <c r="K147" s="68">
        <f t="shared" si="29"/>
        <v>194</v>
      </c>
      <c r="L147" s="26">
        <f t="shared" si="26"/>
        <v>7585.7757502918394</v>
      </c>
      <c r="M147" s="24">
        <f t="shared" si="22"/>
        <v>0.99297572370401854</v>
      </c>
      <c r="N147" s="24">
        <f t="shared" si="23"/>
        <v>0.32792028863172651</v>
      </c>
      <c r="O147" s="24">
        <f t="shared" si="24"/>
        <v>0.34453210939223045</v>
      </c>
      <c r="P147" s="24">
        <f t="shared" si="27"/>
        <v>0.97559438532723497</v>
      </c>
      <c r="Q147" s="27">
        <f t="shared" si="28"/>
        <v>-0.21461415544855603</v>
      </c>
    </row>
    <row r="148" spans="4:17" x14ac:dyDescent="0.25">
      <c r="D148" s="23">
        <f t="shared" ref="D148:J163" si="30">D147</f>
        <v>48000</v>
      </c>
      <c r="E148" s="24">
        <f t="shared" si="30"/>
        <v>3.4430040315647776</v>
      </c>
      <c r="F148" s="24">
        <f t="shared" si="30"/>
        <v>-4.7186574985700247</v>
      </c>
      <c r="G148" s="24">
        <f t="shared" si="30"/>
        <v>1.3332808151938838</v>
      </c>
      <c r="H148" s="24">
        <f t="shared" si="30"/>
        <v>3.4548414458000076</v>
      </c>
      <c r="I148" s="24">
        <f t="shared" si="30"/>
        <v>-4.7186574985700247</v>
      </c>
      <c r="J148" s="24">
        <f t="shared" si="30"/>
        <v>1.3214434009586531</v>
      </c>
      <c r="K148" s="68">
        <f t="shared" si="29"/>
        <v>195</v>
      </c>
      <c r="L148" s="26">
        <f t="shared" si="26"/>
        <v>7943.2823472428154</v>
      </c>
      <c r="M148" s="24">
        <f t="shared" si="22"/>
        <v>1.0397732278119798</v>
      </c>
      <c r="N148" s="24">
        <f t="shared" si="23"/>
        <v>0.40397877306905106</v>
      </c>
      <c r="O148" s="24">
        <f t="shared" si="24"/>
        <v>0.421582026618603</v>
      </c>
      <c r="P148" s="24">
        <f t="shared" si="27"/>
        <v>0.97889977639167547</v>
      </c>
      <c r="Q148" s="27">
        <f t="shared" si="28"/>
        <v>-0.18523541395125617</v>
      </c>
    </row>
    <row r="149" spans="4:17" x14ac:dyDescent="0.25">
      <c r="D149" s="23">
        <f t="shared" si="30"/>
        <v>48000</v>
      </c>
      <c r="E149" s="24">
        <f t="shared" si="30"/>
        <v>3.4430040315647776</v>
      </c>
      <c r="F149" s="24">
        <f t="shared" si="30"/>
        <v>-4.7186574985700247</v>
      </c>
      <c r="G149" s="24">
        <f t="shared" si="30"/>
        <v>1.3332808151938838</v>
      </c>
      <c r="H149" s="24">
        <f t="shared" si="30"/>
        <v>3.4548414458000076</v>
      </c>
      <c r="I149" s="24">
        <f t="shared" si="30"/>
        <v>-4.7186574985700247</v>
      </c>
      <c r="J149" s="24">
        <f t="shared" si="30"/>
        <v>1.3214434009586531</v>
      </c>
      <c r="K149" s="68">
        <f t="shared" si="29"/>
        <v>196</v>
      </c>
      <c r="L149" s="26">
        <f t="shared" si="26"/>
        <v>8317.6377110267094</v>
      </c>
      <c r="M149" s="24">
        <f t="shared" si="22"/>
        <v>1.0887762303409556</v>
      </c>
      <c r="N149" s="24">
        <f t="shared" si="23"/>
        <v>0.49533153432928723</v>
      </c>
      <c r="O149" s="24">
        <f t="shared" si="24"/>
        <v>0.5139187087148166</v>
      </c>
      <c r="P149" s="24">
        <f t="shared" si="27"/>
        <v>0.98174969420898628</v>
      </c>
      <c r="Q149" s="27">
        <f t="shared" si="28"/>
        <v>-0.1599845065926056</v>
      </c>
    </row>
    <row r="150" spans="4:17" x14ac:dyDescent="0.25">
      <c r="D150" s="23">
        <f t="shared" si="30"/>
        <v>48000</v>
      </c>
      <c r="E150" s="24">
        <f t="shared" si="30"/>
        <v>3.4430040315647776</v>
      </c>
      <c r="F150" s="24">
        <f t="shared" si="30"/>
        <v>-4.7186574985700247</v>
      </c>
      <c r="G150" s="24">
        <f t="shared" si="30"/>
        <v>1.3332808151938838</v>
      </c>
      <c r="H150" s="24">
        <f t="shared" si="30"/>
        <v>3.4548414458000076</v>
      </c>
      <c r="I150" s="24">
        <f t="shared" si="30"/>
        <v>-4.7186574985700247</v>
      </c>
      <c r="J150" s="24">
        <f t="shared" si="30"/>
        <v>1.3214434009586531</v>
      </c>
      <c r="K150" s="68">
        <f t="shared" si="29"/>
        <v>197</v>
      </c>
      <c r="L150" s="26">
        <f t="shared" si="26"/>
        <v>8709.6358995608189</v>
      </c>
      <c r="M150" s="24">
        <f t="shared" si="22"/>
        <v>1.1400886732292581</v>
      </c>
      <c r="N150" s="24">
        <f t="shared" si="23"/>
        <v>0.60444735264891936</v>
      </c>
      <c r="O150" s="24">
        <f t="shared" si="24"/>
        <v>0.62399523515294408</v>
      </c>
      <c r="P150" s="24">
        <f t="shared" si="27"/>
        <v>0.98421188064663512</v>
      </c>
      <c r="Q150" s="27">
        <f t="shared" si="28"/>
        <v>-0.13822793604621825</v>
      </c>
    </row>
    <row r="151" spans="4:17" x14ac:dyDescent="0.25">
      <c r="D151" s="23">
        <f t="shared" si="30"/>
        <v>48000</v>
      </c>
      <c r="E151" s="24">
        <f t="shared" si="30"/>
        <v>3.4430040315647776</v>
      </c>
      <c r="F151" s="24">
        <f t="shared" si="30"/>
        <v>-4.7186574985700247</v>
      </c>
      <c r="G151" s="24">
        <f t="shared" si="30"/>
        <v>1.3332808151938838</v>
      </c>
      <c r="H151" s="24">
        <f t="shared" si="30"/>
        <v>3.4548414458000076</v>
      </c>
      <c r="I151" s="24">
        <f t="shared" si="30"/>
        <v>-4.7186574985700247</v>
      </c>
      <c r="J151" s="24">
        <f t="shared" si="30"/>
        <v>1.3214434009586531</v>
      </c>
      <c r="K151" s="68">
        <f t="shared" si="29"/>
        <v>198</v>
      </c>
      <c r="L151" s="26">
        <f t="shared" si="26"/>
        <v>9120.1083935591087</v>
      </c>
      <c r="M151" s="24">
        <f t="shared" si="22"/>
        <v>1.1938193970478292</v>
      </c>
      <c r="N151" s="24">
        <f t="shared" si="23"/>
        <v>0.73406681550547592</v>
      </c>
      <c r="O151" s="24">
        <f t="shared" si="24"/>
        <v>0.75453356329390986</v>
      </c>
      <c r="P151" s="24">
        <f t="shared" si="27"/>
        <v>0.98634424366981044</v>
      </c>
      <c r="Q151" s="27">
        <f t="shared" si="28"/>
        <v>-0.1194297126529465</v>
      </c>
    </row>
    <row r="152" spans="4:17" x14ac:dyDescent="0.25">
      <c r="D152" s="23">
        <f t="shared" si="30"/>
        <v>48000</v>
      </c>
      <c r="E152" s="24">
        <f t="shared" si="30"/>
        <v>3.4430040315647776</v>
      </c>
      <c r="F152" s="24">
        <f t="shared" si="30"/>
        <v>-4.7186574985700247</v>
      </c>
      <c r="G152" s="24">
        <f t="shared" si="30"/>
        <v>1.3332808151938838</v>
      </c>
      <c r="H152" s="24">
        <f t="shared" si="30"/>
        <v>3.4548414458000076</v>
      </c>
      <c r="I152" s="24">
        <f t="shared" si="30"/>
        <v>-4.7186574985700247</v>
      </c>
      <c r="J152" s="24">
        <f t="shared" si="30"/>
        <v>1.3214434009586531</v>
      </c>
      <c r="K152" s="68">
        <f t="shared" si="29"/>
        <v>199</v>
      </c>
      <c r="L152" s="26">
        <f t="shared" si="26"/>
        <v>9549.9258602143691</v>
      </c>
      <c r="M152" s="24">
        <f t="shared" si="22"/>
        <v>1.2500823718656937</v>
      </c>
      <c r="N152" s="24">
        <f t="shared" si="23"/>
        <v>0.88719381002768682</v>
      </c>
      <c r="O152" s="24">
        <f t="shared" si="24"/>
        <v>0.90851586007770013</v>
      </c>
      <c r="P152" s="24">
        <f t="shared" si="27"/>
        <v>0.98819577993107055</v>
      </c>
      <c r="Q152" s="27">
        <f t="shared" si="28"/>
        <v>-0.10314010175864782</v>
      </c>
    </row>
    <row r="153" spans="4:17" x14ac:dyDescent="0.25">
      <c r="D153" s="23">
        <f t="shared" si="30"/>
        <v>48000</v>
      </c>
      <c r="E153" s="24">
        <f t="shared" si="30"/>
        <v>3.4430040315647776</v>
      </c>
      <c r="F153" s="24">
        <f t="shared" si="30"/>
        <v>-4.7186574985700247</v>
      </c>
      <c r="G153" s="24">
        <f t="shared" si="30"/>
        <v>1.3332808151938838</v>
      </c>
      <c r="H153" s="24">
        <f t="shared" si="30"/>
        <v>3.4548414458000076</v>
      </c>
      <c r="I153" s="24">
        <f t="shared" si="30"/>
        <v>-4.7186574985700247</v>
      </c>
      <c r="J153" s="24">
        <f t="shared" si="30"/>
        <v>1.3214434009586531</v>
      </c>
      <c r="K153" s="68">
        <f t="shared" si="29"/>
        <v>200</v>
      </c>
      <c r="L153" s="26">
        <f t="shared" si="26"/>
        <v>10000</v>
      </c>
      <c r="M153" s="24">
        <f t="shared" si="22"/>
        <v>1.3089969389957472</v>
      </c>
      <c r="N153" s="24">
        <f t="shared" si="23"/>
        <v>1.0670705472827062</v>
      </c>
      <c r="O153" s="24">
        <f t="shared" si="24"/>
        <v>1.0891594629607655</v>
      </c>
      <c r="P153" s="24">
        <f t="shared" si="27"/>
        <v>0.9898077088959355</v>
      </c>
      <c r="Q153" s="27">
        <f t="shared" si="28"/>
        <v>-8.8983362125276938E-2</v>
      </c>
    </row>
    <row r="154" spans="4:17" x14ac:dyDescent="0.25">
      <c r="D154" s="23">
        <f t="shared" si="30"/>
        <v>48000</v>
      </c>
      <c r="E154" s="24">
        <f t="shared" si="30"/>
        <v>3.4430040315647776</v>
      </c>
      <c r="F154" s="24">
        <f t="shared" si="30"/>
        <v>-4.7186574985700247</v>
      </c>
      <c r="G154" s="24">
        <f t="shared" si="30"/>
        <v>1.3332808151938838</v>
      </c>
      <c r="H154" s="24">
        <f t="shared" si="30"/>
        <v>3.4548414458000076</v>
      </c>
      <c r="I154" s="24">
        <f t="shared" si="30"/>
        <v>-4.7186574985700247</v>
      </c>
      <c r="J154" s="24">
        <f t="shared" si="30"/>
        <v>1.3214434009586531</v>
      </c>
      <c r="K154" s="68">
        <f t="shared" si="29"/>
        <v>201</v>
      </c>
      <c r="L154" s="26">
        <f t="shared" si="26"/>
        <v>10471.285480509003</v>
      </c>
      <c r="M154" s="24">
        <f t="shared" si="22"/>
        <v>1.3706880641336896</v>
      </c>
      <c r="N154" s="24">
        <f t="shared" si="23"/>
        <v>1.2771303348995473</v>
      </c>
      <c r="O154" s="24">
        <f t="shared" si="24"/>
        <v>1.2998697312829999</v>
      </c>
      <c r="P154" s="24">
        <f t="shared" si="27"/>
        <v>0.9912146102900512</v>
      </c>
      <c r="Q154" s="27">
        <f t="shared" si="28"/>
        <v>-7.6646103552191536E-2</v>
      </c>
    </row>
    <row r="155" spans="4:17" x14ac:dyDescent="0.25">
      <c r="D155" s="23">
        <f t="shared" si="30"/>
        <v>48000</v>
      </c>
      <c r="E155" s="24">
        <f t="shared" si="30"/>
        <v>3.4430040315647776</v>
      </c>
      <c r="F155" s="24">
        <f t="shared" si="30"/>
        <v>-4.7186574985700247</v>
      </c>
      <c r="G155" s="24">
        <f t="shared" si="30"/>
        <v>1.3332808151938838</v>
      </c>
      <c r="H155" s="24">
        <f t="shared" si="30"/>
        <v>3.4548414458000076</v>
      </c>
      <c r="I155" s="24">
        <f t="shared" si="30"/>
        <v>-4.7186574985700247</v>
      </c>
      <c r="J155" s="24">
        <f t="shared" si="30"/>
        <v>1.3214434009586531</v>
      </c>
      <c r="K155" s="68">
        <f t="shared" si="29"/>
        <v>202</v>
      </c>
      <c r="L155" s="26">
        <f t="shared" si="26"/>
        <v>10964.781961431856</v>
      </c>
      <c r="M155" s="24">
        <f t="shared" si="22"/>
        <v>1.4352866024270086</v>
      </c>
      <c r="N155" s="24">
        <f t="shared" si="23"/>
        <v>1.5209211691568811</v>
      </c>
      <c r="O155" s="24">
        <f t="shared" si="24"/>
        <v>1.5441639139743462</v>
      </c>
      <c r="P155" s="24">
        <f t="shared" si="27"/>
        <v>0.99244546789493104</v>
      </c>
      <c r="Q155" s="27">
        <f t="shared" si="28"/>
        <v>-6.5866943548094525E-2</v>
      </c>
    </row>
    <row r="156" spans="4:17" x14ac:dyDescent="0.25">
      <c r="D156" s="23">
        <f t="shared" si="30"/>
        <v>48000</v>
      </c>
      <c r="E156" s="24">
        <f t="shared" si="30"/>
        <v>3.4430040315647776</v>
      </c>
      <c r="F156" s="24">
        <f t="shared" si="30"/>
        <v>-4.7186574985700247</v>
      </c>
      <c r="G156" s="24">
        <f t="shared" si="30"/>
        <v>1.3332808151938838</v>
      </c>
      <c r="H156" s="24">
        <f t="shared" si="30"/>
        <v>3.4548414458000076</v>
      </c>
      <c r="I156" s="24">
        <f t="shared" si="30"/>
        <v>-4.7186574985700247</v>
      </c>
      <c r="J156" s="24">
        <f t="shared" si="30"/>
        <v>1.3214434009586531</v>
      </c>
      <c r="K156" s="68">
        <f t="shared" si="29"/>
        <v>203</v>
      </c>
      <c r="L156" s="26">
        <f t="shared" si="26"/>
        <v>11481.536214968832</v>
      </c>
      <c r="M156" s="24">
        <f t="shared" si="22"/>
        <v>1.5029295760363017</v>
      </c>
      <c r="N156" s="24">
        <f t="shared" si="23"/>
        <v>1.8019920997251759</v>
      </c>
      <c r="O156" s="24">
        <f t="shared" si="24"/>
        <v>1.8255580517132413</v>
      </c>
      <c r="P156" s="24">
        <f t="shared" si="27"/>
        <v>0.99352458293828749</v>
      </c>
      <c r="Q156" s="27">
        <f t="shared" si="28"/>
        <v>-5.6427652062399983E-2</v>
      </c>
    </row>
    <row r="157" spans="4:17" x14ac:dyDescent="0.25">
      <c r="D157" s="23">
        <f t="shared" si="30"/>
        <v>48000</v>
      </c>
      <c r="E157" s="24">
        <f t="shared" si="30"/>
        <v>3.4430040315647776</v>
      </c>
      <c r="F157" s="24">
        <f t="shared" si="30"/>
        <v>-4.7186574985700247</v>
      </c>
      <c r="G157" s="24">
        <f t="shared" si="30"/>
        <v>1.3332808151938838</v>
      </c>
      <c r="H157" s="24">
        <f t="shared" si="30"/>
        <v>3.4548414458000076</v>
      </c>
      <c r="I157" s="24">
        <f t="shared" si="30"/>
        <v>-4.7186574985700247</v>
      </c>
      <c r="J157" s="24">
        <f t="shared" si="30"/>
        <v>1.3214434009586531</v>
      </c>
      <c r="K157" s="68">
        <f t="shared" si="29"/>
        <v>204</v>
      </c>
      <c r="L157" s="26">
        <f t="shared" si="26"/>
        <v>12022.644346174151</v>
      </c>
      <c r="M157" s="24">
        <f t="shared" si="22"/>
        <v>1.5737604647776489</v>
      </c>
      <c r="N157" s="24">
        <f t="shared" si="23"/>
        <v>2.1237333764542856</v>
      </c>
      <c r="O157" s="24">
        <f t="shared" si="24"/>
        <v>2.1474079969156143</v>
      </c>
      <c r="P157" s="24">
        <f t="shared" si="27"/>
        <v>0.99447235124071365</v>
      </c>
      <c r="Q157" s="27">
        <f t="shared" si="28"/>
        <v>-4.8145736371801834E-2</v>
      </c>
    </row>
    <row r="158" spans="4:17" x14ac:dyDescent="0.25">
      <c r="D158" s="23">
        <f t="shared" si="30"/>
        <v>48000</v>
      </c>
      <c r="E158" s="24">
        <f t="shared" si="30"/>
        <v>3.4430040315647776</v>
      </c>
      <c r="F158" s="24">
        <f t="shared" si="30"/>
        <v>-4.7186574985700247</v>
      </c>
      <c r="G158" s="24">
        <f t="shared" si="30"/>
        <v>1.3332808151938838</v>
      </c>
      <c r="H158" s="24">
        <f t="shared" si="30"/>
        <v>3.4548414458000076</v>
      </c>
      <c r="I158" s="24">
        <f t="shared" si="30"/>
        <v>-4.7186574985700247</v>
      </c>
      <c r="J158" s="24">
        <f t="shared" si="30"/>
        <v>1.3214434009586531</v>
      </c>
      <c r="K158" s="68">
        <f t="shared" si="29"/>
        <v>205</v>
      </c>
      <c r="L158" s="26">
        <f t="shared" si="26"/>
        <v>12589.254117941671</v>
      </c>
      <c r="M158" s="24">
        <f t="shared" si="22"/>
        <v>1.6479295104625253</v>
      </c>
      <c r="N158" s="24">
        <f t="shared" si="23"/>
        <v>2.4891608412498574</v>
      </c>
      <c r="O158" s="24">
        <f t="shared" si="24"/>
        <v>2.5126950947817868</v>
      </c>
      <c r="P158" s="24">
        <f t="shared" si="27"/>
        <v>0.9953059128731363</v>
      </c>
      <c r="Q158" s="27">
        <f t="shared" si="28"/>
        <v>-4.0868317676593283E-2</v>
      </c>
    </row>
    <row r="159" spans="4:17" x14ac:dyDescent="0.25">
      <c r="D159" s="23">
        <f t="shared" si="30"/>
        <v>48000</v>
      </c>
      <c r="E159" s="24">
        <f t="shared" si="30"/>
        <v>3.4430040315647776</v>
      </c>
      <c r="F159" s="24">
        <f t="shared" si="30"/>
        <v>-4.7186574985700247</v>
      </c>
      <c r="G159" s="24">
        <f t="shared" si="30"/>
        <v>1.3332808151938838</v>
      </c>
      <c r="H159" s="24">
        <f t="shared" si="30"/>
        <v>3.4548414458000076</v>
      </c>
      <c r="I159" s="24">
        <f t="shared" si="30"/>
        <v>-4.7186574985700247</v>
      </c>
      <c r="J159" s="24">
        <f t="shared" si="30"/>
        <v>1.3214434009586531</v>
      </c>
      <c r="K159" s="68">
        <f t="shared" si="29"/>
        <v>206</v>
      </c>
      <c r="L159" s="26">
        <f t="shared" si="26"/>
        <v>13182.567385564091</v>
      </c>
      <c r="M159" s="24">
        <f t="shared" si="22"/>
        <v>1.7255940355808566</v>
      </c>
      <c r="N159" s="24">
        <f t="shared" si="23"/>
        <v>2.9006352005642126</v>
      </c>
      <c r="O159" s="24">
        <f t="shared" si="24"/>
        <v>2.9237472418234303</v>
      </c>
      <c r="P159" s="24">
        <f t="shared" si="27"/>
        <v>0.996039688867837</v>
      </c>
      <c r="Q159" s="27">
        <f t="shared" si="28"/>
        <v>-3.4467120825657241E-2</v>
      </c>
    </row>
    <row r="160" spans="4:17" x14ac:dyDescent="0.25">
      <c r="D160" s="23">
        <f t="shared" si="30"/>
        <v>48000</v>
      </c>
      <c r="E160" s="24">
        <f t="shared" si="30"/>
        <v>3.4430040315647776</v>
      </c>
      <c r="F160" s="24">
        <f t="shared" si="30"/>
        <v>-4.7186574985700247</v>
      </c>
      <c r="G160" s="24">
        <f t="shared" si="30"/>
        <v>1.3332808151938838</v>
      </c>
      <c r="H160" s="24">
        <f t="shared" si="30"/>
        <v>3.4548414458000076</v>
      </c>
      <c r="I160" s="24">
        <f t="shared" si="30"/>
        <v>-4.7186574985700247</v>
      </c>
      <c r="J160" s="24">
        <f t="shared" si="30"/>
        <v>1.3214434009586531</v>
      </c>
      <c r="K160" s="68">
        <f t="shared" si="29"/>
        <v>207</v>
      </c>
      <c r="L160" s="26">
        <f t="shared" si="26"/>
        <v>13803.842646028841</v>
      </c>
      <c r="M160" s="24">
        <f t="shared" si="22"/>
        <v>1.8069187770030706</v>
      </c>
      <c r="N160" s="24">
        <f t="shared" si="23"/>
        <v>3.3595081455472773</v>
      </c>
      <c r="O160" s="24">
        <f t="shared" si="24"/>
        <v>3.3818873614286007</v>
      </c>
      <c r="P160" s="24">
        <f t="shared" si="27"/>
        <v>0.9966858207553716</v>
      </c>
      <c r="Q160" s="27">
        <f t="shared" si="28"/>
        <v>-2.8834402785627752E-2</v>
      </c>
    </row>
    <row r="161" spans="4:17" x14ac:dyDescent="0.25">
      <c r="D161" s="23">
        <f t="shared" si="30"/>
        <v>48000</v>
      </c>
      <c r="E161" s="24">
        <f t="shared" si="30"/>
        <v>3.4430040315647776</v>
      </c>
      <c r="F161" s="24">
        <f t="shared" si="30"/>
        <v>-4.7186574985700247</v>
      </c>
      <c r="G161" s="24">
        <f t="shared" si="30"/>
        <v>1.3332808151938838</v>
      </c>
      <c r="H161" s="24">
        <f t="shared" si="30"/>
        <v>3.4548414458000076</v>
      </c>
      <c r="I161" s="24">
        <f t="shared" si="30"/>
        <v>-4.7186574985700247</v>
      </c>
      <c r="J161" s="24">
        <f t="shared" si="30"/>
        <v>1.3214434009586531</v>
      </c>
      <c r="K161" s="68">
        <f t="shared" si="29"/>
        <v>208</v>
      </c>
      <c r="L161" s="26">
        <f t="shared" si="26"/>
        <v>14454.397707459291</v>
      </c>
      <c r="M161" s="24">
        <f t="shared" si="22"/>
        <v>1.8920762354091358</v>
      </c>
      <c r="N161" s="24">
        <f t="shared" si="23"/>
        <v>3.865690351361569</v>
      </c>
      <c r="O161" s="24">
        <f t="shared" si="24"/>
        <v>3.887004378263577</v>
      </c>
      <c r="P161" s="24">
        <f t="shared" si="27"/>
        <v>0.99725452770570688</v>
      </c>
      <c r="Q161" s="27">
        <f t="shared" si="28"/>
        <v>-2.3879664851995275E-2</v>
      </c>
    </row>
    <row r="162" spans="4:17" x14ac:dyDescent="0.25">
      <c r="D162" s="23">
        <f t="shared" si="30"/>
        <v>48000</v>
      </c>
      <c r="E162" s="24">
        <f t="shared" si="30"/>
        <v>3.4430040315647776</v>
      </c>
      <c r="F162" s="24">
        <f t="shared" si="30"/>
        <v>-4.7186574985700247</v>
      </c>
      <c r="G162" s="24">
        <f t="shared" si="30"/>
        <v>1.3332808151938838</v>
      </c>
      <c r="H162" s="24">
        <f t="shared" si="30"/>
        <v>3.4548414458000076</v>
      </c>
      <c r="I162" s="24">
        <f t="shared" si="30"/>
        <v>-4.7186574985700247</v>
      </c>
      <c r="J162" s="24">
        <f t="shared" si="30"/>
        <v>1.3214434009586531</v>
      </c>
      <c r="K162" s="68">
        <f t="shared" si="29"/>
        <v>209</v>
      </c>
      <c r="L162" s="26">
        <f t="shared" si="26"/>
        <v>15135.612484362096</v>
      </c>
      <c r="M162" s="24">
        <f t="shared" si="22"/>
        <v>1.9812470411855798</v>
      </c>
      <c r="N162" s="24">
        <f t="shared" si="23"/>
        <v>4.4171418923867627</v>
      </c>
      <c r="O162" s="24">
        <f t="shared" si="24"/>
        <v>4.4370472366183336</v>
      </c>
      <c r="P162" s="24">
        <f t="shared" si="27"/>
        <v>0.99775439407437505</v>
      </c>
      <c r="Q162" s="27">
        <f t="shared" si="28"/>
        <v>-1.9527018449776268E-2</v>
      </c>
    </row>
    <row r="163" spans="4:17" x14ac:dyDescent="0.25">
      <c r="D163" s="23">
        <f t="shared" si="30"/>
        <v>48000</v>
      </c>
      <c r="E163" s="24">
        <f t="shared" si="30"/>
        <v>3.4430040315647776</v>
      </c>
      <c r="F163" s="24">
        <f t="shared" si="30"/>
        <v>-4.7186574985700247</v>
      </c>
      <c r="G163" s="24">
        <f t="shared" si="30"/>
        <v>1.3332808151938838</v>
      </c>
      <c r="H163" s="24">
        <f t="shared" si="30"/>
        <v>3.4548414458000076</v>
      </c>
      <c r="I163" s="24">
        <f t="shared" si="30"/>
        <v>-4.7186574985700247</v>
      </c>
      <c r="J163" s="24">
        <f t="shared" si="30"/>
        <v>1.3214434009586531</v>
      </c>
      <c r="K163" s="68">
        <f t="shared" si="29"/>
        <v>210</v>
      </c>
      <c r="L163" s="26">
        <f t="shared" si="26"/>
        <v>15848.931924611146</v>
      </c>
      <c r="M163" s="24">
        <f t="shared" si="22"/>
        <v>2.0746203375667966</v>
      </c>
      <c r="N163" s="24">
        <f t="shared" si="23"/>
        <v>5.0092943698853372</v>
      </c>
      <c r="O163" s="24">
        <f t="shared" si="24"/>
        <v>5.0274511992955473</v>
      </c>
      <c r="P163" s="24">
        <f t="shared" si="27"/>
        <v>0.9981925978116889</v>
      </c>
      <c r="Q163" s="27">
        <f t="shared" si="28"/>
        <v>-1.5713100166452675E-2</v>
      </c>
    </row>
    <row r="164" spans="4:17" x14ac:dyDescent="0.25">
      <c r="D164" s="23">
        <f t="shared" ref="D164:J170" si="31">D163</f>
        <v>48000</v>
      </c>
      <c r="E164" s="24">
        <f t="shared" si="31"/>
        <v>3.4430040315647776</v>
      </c>
      <c r="F164" s="24">
        <f t="shared" si="31"/>
        <v>-4.7186574985700247</v>
      </c>
      <c r="G164" s="24">
        <f t="shared" si="31"/>
        <v>1.3332808151938838</v>
      </c>
      <c r="H164" s="24">
        <f t="shared" si="31"/>
        <v>3.4548414458000076</v>
      </c>
      <c r="I164" s="24">
        <f t="shared" si="31"/>
        <v>-4.7186574985700247</v>
      </c>
      <c r="J164" s="24">
        <f t="shared" si="31"/>
        <v>1.3214434009586531</v>
      </c>
      <c r="K164" s="68">
        <f t="shared" si="29"/>
        <v>211</v>
      </c>
      <c r="L164" s="26">
        <f t="shared" si="26"/>
        <v>16595.869074375616</v>
      </c>
      <c r="M164" s="24">
        <f t="shared" si="22"/>
        <v>2.1723941818331864</v>
      </c>
      <c r="N164" s="24">
        <f t="shared" si="23"/>
        <v>5.6344269074506474</v>
      </c>
      <c r="O164" s="24">
        <f t="shared" si="24"/>
        <v>5.6505184206298784</v>
      </c>
      <c r="P164" s="24">
        <f t="shared" si="27"/>
        <v>0.99857508774846648</v>
      </c>
      <c r="Q164" s="27">
        <f t="shared" si="28"/>
        <v>-1.2385456752368304E-2</v>
      </c>
    </row>
    <row r="165" spans="4:17" x14ac:dyDescent="0.25">
      <c r="D165" s="23">
        <f t="shared" si="31"/>
        <v>48000</v>
      </c>
      <c r="E165" s="24">
        <f t="shared" si="31"/>
        <v>3.4430040315647776</v>
      </c>
      <c r="F165" s="24">
        <f t="shared" si="31"/>
        <v>-4.7186574985700247</v>
      </c>
      <c r="G165" s="24">
        <f t="shared" si="31"/>
        <v>1.3332808151938838</v>
      </c>
      <c r="H165" s="24">
        <f t="shared" si="31"/>
        <v>3.4548414458000076</v>
      </c>
      <c r="I165" s="24">
        <f t="shared" si="31"/>
        <v>-4.7186574985700247</v>
      </c>
      <c r="J165" s="24">
        <f t="shared" si="31"/>
        <v>1.3214434009586531</v>
      </c>
      <c r="K165" s="68">
        <f t="shared" si="29"/>
        <v>212</v>
      </c>
      <c r="L165" s="26">
        <f t="shared" si="26"/>
        <v>17378.008287493791</v>
      </c>
      <c r="M165" s="24">
        <f t="shared" si="22"/>
        <v>2.2747759654172097</v>
      </c>
      <c r="N165" s="24">
        <f t="shared" si="23"/>
        <v>6.2810358525953722</v>
      </c>
      <c r="O165" s="24">
        <f t="shared" si="24"/>
        <v>6.2947923291836787</v>
      </c>
      <c r="P165" s="24">
        <f t="shared" si="27"/>
        <v>0.99890671527714503</v>
      </c>
      <c r="Q165" s="27">
        <f t="shared" si="28"/>
        <v>-9.501345230402556E-3</v>
      </c>
    </row>
    <row r="166" spans="4:17" x14ac:dyDescent="0.25">
      <c r="D166" s="23">
        <f t="shared" si="31"/>
        <v>48000</v>
      </c>
      <c r="E166" s="24">
        <f t="shared" si="31"/>
        <v>3.4430040315647776</v>
      </c>
      <c r="F166" s="24">
        <f t="shared" si="31"/>
        <v>-4.7186574985700247</v>
      </c>
      <c r="G166" s="24">
        <f t="shared" si="31"/>
        <v>1.3332808151938838</v>
      </c>
      <c r="H166" s="24">
        <f t="shared" si="31"/>
        <v>3.4548414458000076</v>
      </c>
      <c r="I166" s="24">
        <f t="shared" si="31"/>
        <v>-4.7186574985700247</v>
      </c>
      <c r="J166" s="24">
        <f t="shared" si="31"/>
        <v>1.3214434009586531</v>
      </c>
      <c r="K166" s="68">
        <f t="shared" si="29"/>
        <v>213</v>
      </c>
      <c r="L166" s="26">
        <f t="shared" si="26"/>
        <v>18197.008586099837</v>
      </c>
      <c r="M166" s="24">
        <f t="shared" si="22"/>
        <v>2.3819828538084016</v>
      </c>
      <c r="N166" s="24">
        <f t="shared" si="23"/>
        <v>6.9332608820210027</v>
      </c>
      <c r="O166" s="24">
        <f t="shared" si="24"/>
        <v>6.944488031821801</v>
      </c>
      <c r="P166" s="24">
        <f t="shared" si="27"/>
        <v>0.99919132330902083</v>
      </c>
      <c r="Q166" s="27">
        <f t="shared" si="28"/>
        <v>-7.0269181262671235E-3</v>
      </c>
    </row>
    <row r="167" spans="4:17" x14ac:dyDescent="0.25">
      <c r="D167" s="23">
        <f t="shared" si="31"/>
        <v>48000</v>
      </c>
      <c r="E167" s="24">
        <f t="shared" si="31"/>
        <v>3.4430040315647776</v>
      </c>
      <c r="F167" s="24">
        <f t="shared" si="31"/>
        <v>-4.7186574985700247</v>
      </c>
      <c r="G167" s="24">
        <f t="shared" si="31"/>
        <v>1.3332808151938838</v>
      </c>
      <c r="H167" s="24">
        <f t="shared" si="31"/>
        <v>3.4548414458000076</v>
      </c>
      <c r="I167" s="24">
        <f t="shared" si="31"/>
        <v>-4.7186574985700247</v>
      </c>
      <c r="J167" s="24">
        <f t="shared" si="31"/>
        <v>1.3214434009586531</v>
      </c>
      <c r="K167" s="68">
        <f t="shared" si="29"/>
        <v>214</v>
      </c>
      <c r="L167" s="26">
        <f t="shared" si="26"/>
        <v>19054.607179632505</v>
      </c>
      <c r="M167" s="24">
        <f t="shared" si="22"/>
        <v>2.4942422471905337</v>
      </c>
      <c r="N167" s="24">
        <f t="shared" si="23"/>
        <v>7.5704578293719571</v>
      </c>
      <c r="O167" s="24">
        <f t="shared" si="24"/>
        <v>7.5790683511805685</v>
      </c>
      <c r="P167" s="24">
        <f t="shared" si="27"/>
        <v>0.99943179237956614</v>
      </c>
      <c r="Q167" s="27">
        <f t="shared" si="28"/>
        <v>-4.936791376698486E-3</v>
      </c>
    </row>
    <row r="168" spans="4:17" x14ac:dyDescent="0.25">
      <c r="D168" s="23">
        <f t="shared" si="31"/>
        <v>48000</v>
      </c>
      <c r="E168" s="24">
        <f t="shared" si="31"/>
        <v>3.4430040315647776</v>
      </c>
      <c r="F168" s="24">
        <f t="shared" si="31"/>
        <v>-4.7186574985700247</v>
      </c>
      <c r="G168" s="24">
        <f t="shared" si="31"/>
        <v>1.3332808151938838</v>
      </c>
      <c r="H168" s="24">
        <f t="shared" si="31"/>
        <v>3.4548414458000076</v>
      </c>
      <c r="I168" s="24">
        <f t="shared" si="31"/>
        <v>-4.7186574985700247</v>
      </c>
      <c r="J168" s="24">
        <f t="shared" si="31"/>
        <v>1.3214434009586531</v>
      </c>
      <c r="K168" s="68">
        <f t="shared" si="29"/>
        <v>215</v>
      </c>
      <c r="L168" s="26">
        <f t="shared" si="26"/>
        <v>19952.623149688792</v>
      </c>
      <c r="M168" s="24">
        <f t="shared" si="22"/>
        <v>2.6117922627878314</v>
      </c>
      <c r="N168" s="24">
        <f t="shared" si="23"/>
        <v>8.1670392037889989</v>
      </c>
      <c r="O168" s="24">
        <f t="shared" si="24"/>
        <v>8.1730855146423647</v>
      </c>
      <c r="P168" s="24">
        <f t="shared" si="27"/>
        <v>0.99963003999554045</v>
      </c>
      <c r="Q168" s="27">
        <f t="shared" si="28"/>
        <v>-3.2140263364980994E-3</v>
      </c>
    </row>
    <row r="169" spans="4:17" x14ac:dyDescent="0.25">
      <c r="D169" s="23">
        <f t="shared" si="31"/>
        <v>48000</v>
      </c>
      <c r="E169" s="24">
        <f t="shared" si="31"/>
        <v>3.4430040315647776</v>
      </c>
      <c r="F169" s="24">
        <f t="shared" si="31"/>
        <v>-4.7186574985700247</v>
      </c>
      <c r="G169" s="24">
        <f t="shared" si="31"/>
        <v>1.3332808151938838</v>
      </c>
      <c r="H169" s="24">
        <f t="shared" si="31"/>
        <v>3.4548414458000076</v>
      </c>
      <c r="I169" s="24">
        <f t="shared" si="31"/>
        <v>-4.7186574985700247</v>
      </c>
      <c r="J169" s="24">
        <f t="shared" si="31"/>
        <v>1.3214434009586531</v>
      </c>
      <c r="K169" s="68">
        <f t="shared" si="29"/>
        <v>216</v>
      </c>
      <c r="L169" s="26">
        <f t="shared" si="26"/>
        <v>20892.961308540423</v>
      </c>
      <c r="M169" s="24">
        <f t="shared" si="22"/>
        <v>2.7348822399435995</v>
      </c>
      <c r="N169" s="24">
        <f t="shared" si="23"/>
        <v>8.6927332808987376</v>
      </c>
      <c r="O169" s="24">
        <f t="shared" si="24"/>
        <v>8.6964381933702608</v>
      </c>
      <c r="P169" s="24">
        <f t="shared" si="27"/>
        <v>0.99978696409548007</v>
      </c>
      <c r="Q169" s="27">
        <f t="shared" si="28"/>
        <v>-1.8506034850989369E-3</v>
      </c>
    </row>
    <row r="170" spans="4:17" ht="14.4" thickBot="1" x14ac:dyDescent="0.3">
      <c r="D170" s="28">
        <f t="shared" si="31"/>
        <v>48000</v>
      </c>
      <c r="E170" s="29">
        <f t="shared" si="31"/>
        <v>3.4430040315647776</v>
      </c>
      <c r="F170" s="29">
        <f t="shared" si="31"/>
        <v>-4.7186574985700247</v>
      </c>
      <c r="G170" s="29">
        <f t="shared" si="31"/>
        <v>1.3332808151938838</v>
      </c>
      <c r="H170" s="29">
        <f t="shared" si="31"/>
        <v>3.4548414458000076</v>
      </c>
      <c r="I170" s="29">
        <f t="shared" si="31"/>
        <v>-4.7186574985700247</v>
      </c>
      <c r="J170" s="29">
        <f t="shared" si="31"/>
        <v>1.3214434009586531</v>
      </c>
      <c r="K170" s="30">
        <f t="shared" si="29"/>
        <v>217</v>
      </c>
      <c r="L170" s="31">
        <f t="shared" si="26"/>
        <v>21877.61623949555</v>
      </c>
      <c r="M170" s="29">
        <f t="shared" si="22"/>
        <v>2.8637732690023325</v>
      </c>
      <c r="N170" s="29">
        <f t="shared" si="23"/>
        <v>9.1134352255972413</v>
      </c>
      <c r="O170" s="29">
        <f t="shared" si="24"/>
        <v>9.1152160027305875</v>
      </c>
      <c r="P170" s="29">
        <f t="shared" si="27"/>
        <v>0.99990231366344706</v>
      </c>
      <c r="Q170" s="32">
        <f t="shared" si="28"/>
        <v>-8.4853418421844797E-4</v>
      </c>
    </row>
  </sheetData>
  <mergeCells count="9">
    <mergeCell ref="A35:B35"/>
    <mergeCell ref="A1:B1"/>
    <mergeCell ref="D1:J1"/>
    <mergeCell ref="K1:M1"/>
    <mergeCell ref="N1:P1"/>
    <mergeCell ref="A6:B6"/>
    <mergeCell ref="A12:B12"/>
    <mergeCell ref="A19:B19"/>
    <mergeCell ref="A25:B2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注意事项</vt:lpstr>
      <vt:lpstr>NasalEQ</vt:lpstr>
      <vt:lpstr>Low Shelif</vt:lpstr>
      <vt:lpstr>EQ1</vt:lpstr>
      <vt:lpstr>EQ2</vt:lpstr>
      <vt:lpstr>EQ3</vt:lpstr>
      <vt:lpstr>EQ4</vt:lpstr>
      <vt:lpstr>EQ5</vt:lpstr>
      <vt:lpstr>EQ6</vt:lpstr>
      <vt:lpstr>High Shelif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ControlAD</dc:creator>
  <cp:keywords/>
  <dc:description/>
  <cp:lastModifiedBy>Rong Bai</cp:lastModifiedBy>
  <cp:lastPrinted>2018-04-26T12:07:07Z</cp:lastPrinted>
  <dcterms:created xsi:type="dcterms:W3CDTF">2018-04-17T10:46:47Z</dcterms:created>
  <dcterms:modified xsi:type="dcterms:W3CDTF">2022-12-07T11:46:05Z</dcterms:modified>
  <cp:category/>
</cp:coreProperties>
</file>