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86156\Desktop\TI&amp;ADI资料\新建文件夹\"/>
    </mc:Choice>
  </mc:AlternateContent>
  <xr:revisionPtr revIDLastSave="0" documentId="13_ncr:1_{DFF2C73F-EECD-4A1F-9439-0F4D31ACBD55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音频模数转换器" sheetId="1" r:id="rId1"/>
    <sheet name="音频数模转换器" sheetId="2" r:id="rId2"/>
    <sheet name="数模&amp;模数结合" sheetId="5" r:id="rId3"/>
    <sheet name="音频信号处理器" sheetId="6" r:id="rId4"/>
    <sheet name="音频编解码器" sheetId="3" r:id="rId5"/>
  </sheets>
  <definedNames>
    <definedName name="_xlnm._FilterDatabase" localSheetId="2" hidden="1">'数模&amp;模数结合'!$A$1:$M$1</definedName>
    <definedName name="_xlnm._FilterDatabase" localSheetId="4" hidden="1">音频编解码器!$A$1:$Q$27</definedName>
    <definedName name="_xlnm._FilterDatabase" localSheetId="0" hidden="1">音频模数转换器!$A$1:$N$1</definedName>
    <definedName name="_xlnm._FilterDatabase" localSheetId="3" hidden="1">音频信号处理器!$A$1:$N$106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6" l="1"/>
  <c r="A84" i="6" l="1"/>
  <c r="A71" i="6"/>
  <c r="A70" i="6"/>
  <c r="A69" i="6"/>
  <c r="A23" i="6"/>
  <c r="A22" i="6"/>
  <c r="A21" i="6"/>
  <c r="A74" i="6"/>
  <c r="A73" i="6"/>
  <c r="A28" i="6"/>
  <c r="A27" i="6"/>
  <c r="A26" i="6"/>
  <c r="A25" i="6"/>
  <c r="A24" i="6"/>
  <c r="A72" i="6"/>
  <c r="A29" i="6"/>
  <c r="A16" i="6"/>
  <c r="A15" i="6"/>
  <c r="A78" i="6"/>
  <c r="A77" i="6"/>
  <c r="A76" i="6"/>
  <c r="A75" i="6"/>
  <c r="A30" i="6"/>
  <c r="A20" i="6"/>
  <c r="A19" i="6"/>
  <c r="A31" i="6"/>
  <c r="A67" i="6"/>
  <c r="A83" i="6"/>
  <c r="A82" i="6"/>
  <c r="A81" i="6"/>
  <c r="A80" i="6"/>
  <c r="A79" i="6"/>
  <c r="A17" i="6"/>
  <c r="A5" i="6"/>
  <c r="A68" i="6"/>
  <c r="A64" i="6"/>
  <c r="A63" i="6"/>
  <c r="A60" i="6"/>
  <c r="A59" i="6"/>
  <c r="A6" i="6"/>
  <c r="A56" i="6"/>
  <c r="A55" i="6"/>
  <c r="A54" i="6"/>
  <c r="A53" i="6"/>
  <c r="A66" i="6"/>
  <c r="A65" i="6"/>
  <c r="A62" i="6"/>
  <c r="A61" i="6"/>
  <c r="A58" i="6"/>
  <c r="A57" i="6"/>
  <c r="A4" i="6"/>
  <c r="A3" i="6"/>
  <c r="A32" i="6"/>
  <c r="A52" i="6"/>
  <c r="A40" i="6"/>
  <c r="A39" i="6"/>
  <c r="A38" i="6"/>
  <c r="A37" i="6"/>
  <c r="A36" i="6"/>
  <c r="A85" i="6"/>
  <c r="A35" i="6"/>
  <c r="A34" i="6"/>
  <c r="A33" i="6"/>
  <c r="A89" i="6"/>
  <c r="A88" i="6"/>
  <c r="A87" i="6"/>
  <c r="A86" i="6"/>
  <c r="A9" i="6"/>
  <c r="A8" i="6"/>
  <c r="A7" i="6"/>
  <c r="A96" i="6"/>
  <c r="A94" i="6"/>
  <c r="A92" i="6"/>
  <c r="A90" i="6"/>
  <c r="A97" i="6"/>
  <c r="A95" i="6"/>
  <c r="A93" i="6"/>
  <c r="A91" i="6"/>
  <c r="A106" i="6"/>
  <c r="A105" i="6"/>
  <c r="A104" i="6"/>
  <c r="A103" i="6"/>
  <c r="A102" i="6"/>
  <c r="A51" i="6"/>
  <c r="A50" i="6"/>
  <c r="A49" i="6"/>
  <c r="A101" i="6"/>
  <c r="A100" i="6"/>
  <c r="A99" i="6"/>
  <c r="A48" i="6"/>
  <c r="A47" i="6"/>
  <c r="A98" i="6"/>
  <c r="A13" i="6"/>
  <c r="A12" i="6"/>
  <c r="A11" i="6"/>
  <c r="A10" i="6"/>
  <c r="A14" i="6"/>
  <c r="A43" i="6"/>
  <c r="A42" i="6"/>
  <c r="A41" i="6"/>
  <c r="A46" i="6"/>
  <c r="A45" i="6"/>
  <c r="A44" i="6"/>
  <c r="A7" i="5"/>
  <c r="A6" i="5"/>
  <c r="A12" i="5"/>
  <c r="A3" i="5"/>
  <c r="A16" i="5"/>
  <c r="A20" i="5"/>
  <c r="A19" i="5"/>
  <c r="A18" i="5"/>
  <c r="A10" i="5"/>
  <c r="A17" i="5"/>
  <c r="A13" i="5"/>
  <c r="A5" i="5"/>
  <c r="A4" i="5"/>
  <c r="A11" i="5"/>
  <c r="A8" i="5"/>
  <c r="A14" i="5"/>
  <c r="A9" i="5"/>
  <c r="A15" i="5"/>
  <c r="A6" i="3" l="1"/>
  <c r="A8" i="3"/>
  <c r="A7" i="3"/>
  <c r="A9" i="3"/>
  <c r="A10" i="3"/>
  <c r="A24" i="3"/>
  <c r="A23" i="3"/>
  <c r="A11" i="3"/>
  <c r="A5" i="3"/>
  <c r="A4" i="3"/>
  <c r="A16" i="3"/>
  <c r="A15" i="3"/>
  <c r="A26" i="3"/>
  <c r="A27" i="3"/>
  <c r="A3" i="3"/>
  <c r="A17" i="3"/>
  <c r="A12" i="3"/>
  <c r="A14" i="3"/>
  <c r="A22" i="3"/>
  <c r="A18" i="3"/>
  <c r="A13" i="3"/>
  <c r="A19" i="3"/>
  <c r="A20" i="3"/>
  <c r="A21" i="3"/>
  <c r="A13" i="2" l="1"/>
  <c r="A12" i="2"/>
  <c r="A11" i="2"/>
  <c r="A10" i="2"/>
  <c r="A9" i="2"/>
  <c r="A8" i="2"/>
  <c r="A7" i="2"/>
  <c r="A6" i="2"/>
  <c r="A5" i="2"/>
  <c r="A4" i="2"/>
  <c r="A3" i="2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<sst xmlns="http://schemas.openxmlformats.org/spreadsheetml/2006/main" count="1698" uniqueCount="468">
  <si>
    <t>产品型号</t>
  </si>
  <si>
    <t>Channels</t>
  </si>
  <si>
    <t>Resolution</t>
  </si>
  <si>
    <t>Update Rate</t>
  </si>
  <si>
    <t>DNR (typ)</t>
  </si>
  <si>
    <t>ADC THD+N (typ)</t>
  </si>
  <si>
    <t>Vs+ (min)</t>
  </si>
  <si>
    <t>Vs+ (max)</t>
  </si>
  <si>
    <t>Power (typ)</t>
  </si>
  <si>
    <t>Is (typ)</t>
    <phoneticPr fontId="3" type="noConversion"/>
  </si>
  <si>
    <t>Special Features</t>
  </si>
  <si>
    <t>Price (1000+)</t>
  </si>
  <si>
    <t>Package</t>
  </si>
  <si>
    <t>Product Description</t>
  </si>
  <si>
    <t/>
  </si>
  <si>
    <t>bits</t>
  </si>
  <si>
    <t>Hz</t>
  </si>
  <si>
    <t>dB</t>
  </si>
  <si>
    <t>V</t>
  </si>
  <si>
    <t>W</t>
  </si>
  <si>
    <t>A</t>
  </si>
  <si>
    <t>$ US</t>
  </si>
  <si>
    <t>8.76m</t>
  </si>
  <si>
    <t>3.4m</t>
  </si>
  <si>
    <t>PDM to PCM Converter</t>
  </si>
  <si>
    <t>$2.53 (ADAU7118ACPZRL)</t>
  </si>
  <si>
    <t>16-Lead LFCSP (3mm x 3mm w/ EP)</t>
  </si>
  <si>
    <t>8 通道 PDM 至 I2S/TDM 转换器</t>
  </si>
  <si>
    <t>6m</t>
  </si>
  <si>
    <t>1.6m</t>
  </si>
  <si>
    <t>$1.01 (ADAU7112ACBZR7)</t>
  </si>
  <si>
    <t>9-Ball WLCSP (1.26mm x 1.26mm x 0.50mm)</t>
  </si>
  <si>
    <t>立体声 PDM 至 I2S/TDM 转换器</t>
  </si>
  <si>
    <t>192k</t>
  </si>
  <si>
    <t>26.4m</t>
  </si>
  <si>
    <t>Diagnostics, Diff Inputs</t>
  </si>
  <si>
    <t>$5.95 (AD7768-1BCPZ)</t>
  </si>
  <si>
    <t>28-Lead LFCSP (4mm x 5mm x 0.75mm w/ EP)</t>
  </si>
  <si>
    <t>具功率调节功能的 DC 至 204 kHz、动态信号分析、精准型 24 位 ADC</t>
  </si>
  <si>
    <t>235m</t>
  </si>
  <si>
    <t>$10.75 (AD7768-4BSTZ)</t>
  </si>
  <si>
    <t>64-Lead LQFP (10mm x 10mm)</t>
  </si>
  <si>
    <t>4通道、24位同步采样ADC，具备功耗调节功能、110.8 kHz带宽</t>
  </si>
  <si>
    <t>412m</t>
  </si>
  <si>
    <t>$18.95 (AD7768BSTZ)</t>
  </si>
  <si>
    <t>8通道、24位同步采样ADC，具备功耗调节功能、110.8 kHz带宽</t>
  </si>
  <si>
    <t>48m</t>
  </si>
  <si>
    <t>4.5 Vrms Inputs, PLL on chip, Serial I2C, Serial SPI</t>
  </si>
  <si>
    <t>$2.67 (ADAU1979WBCPZ)</t>
  </si>
  <si>
    <t>40-Lead LFCSP (6mm x 6mm w/ EP)</t>
  </si>
  <si>
    <t>四通道ADC（4.5V输入）</t>
  </si>
  <si>
    <t>2 Vrms Inputs, PLL on chip, Serial I2C, Serial SPI</t>
  </si>
  <si>
    <t>$2.43 (ADAU1978WBCPZ)</t>
  </si>
  <si>
    <t>四通道ADC（2 V输入）</t>
  </si>
  <si>
    <t>265m</t>
  </si>
  <si>
    <t>10 Vrms Inputs, Diagnostics, PLL on chip, Serial I2C, Serial SPI</t>
  </si>
  <si>
    <t>$3.32 (ADAU1977WBCPZ)</t>
  </si>
  <si>
    <t>集成诊断功能的四通道ADC</t>
  </si>
  <si>
    <t>96k</t>
  </si>
  <si>
    <t>4.4m</t>
  </si>
  <si>
    <t>1.75m</t>
  </si>
  <si>
    <t>$0.65 (ADAU7002ACBZ-R7)</t>
  </si>
  <si>
    <t>8-Ball WLCSP (0.8mm x 1.56mm)</t>
  </si>
  <si>
    <t>立体声 PDM至I2S或TDM 转换IC</t>
  </si>
  <si>
    <t>429m</t>
  </si>
  <si>
    <t>130m</t>
  </si>
  <si>
    <t>Diff Inputs, Low EMI, PLL on chip, Serial SPI</t>
  </si>
  <si>
    <t>$4.13 (AD1974WBSTZ)</t>
  </si>
  <si>
    <t>48-Lead LQFP (7mm x 7mm)</t>
  </si>
  <si>
    <t>295m</t>
  </si>
  <si>
    <t>59m</t>
  </si>
  <si>
    <t>28-Lead SSOP</t>
  </si>
  <si>
    <t>立体声音频、24位、96 kHz、多位Σ-Δ型ADC</t>
  </si>
  <si>
    <t>52m</t>
  </si>
  <si>
    <t>$9.60 (AD1877JRZ)</t>
  </si>
  <si>
    <t>28-Lead SOIC (Wide)</t>
  </si>
  <si>
    <t>单电源、16位(Σ-Δ)立体声ADC</t>
  </si>
  <si>
    <t>48K</t>
    <phoneticPr fontId="1" type="noConversion"/>
  </si>
  <si>
    <t>255m</t>
    <phoneticPr fontId="1" type="noConversion"/>
  </si>
  <si>
    <t>SNC8600</t>
    <phoneticPr fontId="1" type="noConversion"/>
  </si>
  <si>
    <t>192K</t>
    <phoneticPr fontId="1" type="noConversion"/>
  </si>
  <si>
    <t>BGA</t>
    <phoneticPr fontId="1" type="noConversion"/>
  </si>
  <si>
    <t>Interface</t>
  </si>
  <si>
    <t>Vs span (max)</t>
  </si>
  <si>
    <t>Vs span (min)</t>
  </si>
  <si>
    <t>Vs- (max)</t>
  </si>
  <si>
    <t>Vs- (min)</t>
  </si>
  <si>
    <t>SNR (typ)</t>
  </si>
  <si>
    <t>DAC Outputs</t>
  </si>
  <si>
    <t>DAC DNR (typ)</t>
  </si>
  <si>
    <t>Vs I/O (min)</t>
  </si>
  <si>
    <t>Vs I/O (max)</t>
  </si>
  <si>
    <t>SPS</t>
  </si>
  <si>
    <t>I²C, SPI</t>
  </si>
  <si>
    <t>299m</t>
  </si>
  <si>
    <t>Integrated Temp Sensor, On-Chip Vref and I to V Amp, Serial Input</t>
  </si>
  <si>
    <t>$5.43 (ADAU1966AWBSTZ)</t>
  </si>
  <si>
    <t>80-Lead LQFP (14mm x 14mm)</t>
  </si>
  <si>
    <t>421m</t>
  </si>
  <si>
    <t>249m</t>
  </si>
  <si>
    <t>$4.34 (ADAU1962AWBSTZ)</t>
  </si>
  <si>
    <t>521m</t>
  </si>
  <si>
    <t>SPI</t>
  </si>
  <si>
    <t>Integrated LDO, On-Chip Vref and I to V Amp, Serial Input</t>
  </si>
  <si>
    <t>$3.78 (AD1933WBSTZ)</t>
  </si>
  <si>
    <t>$3.24 (AD1934WBSTZ)</t>
  </si>
  <si>
    <t>Serial</t>
  </si>
  <si>
    <t>210m</t>
  </si>
  <si>
    <t>SACD Playback</t>
  </si>
  <si>
    <t>$7.07 (AD1955ARSZ)</t>
  </si>
  <si>
    <t>50m</t>
  </si>
  <si>
    <t>On-Chip Vref and I to V Amp, Serial Input</t>
  </si>
  <si>
    <t>$13.19 (AD1866RZ)</t>
  </si>
  <si>
    <t>16 ld SOIC</t>
  </si>
  <si>
    <t>100m</t>
  </si>
  <si>
    <t>$6.27 (AD1851RZ)</t>
  </si>
  <si>
    <t>110m</t>
  </si>
  <si>
    <t>$12.86 (AD1856RZ)</t>
  </si>
  <si>
    <t>192k</t>
    <phoneticPr fontId="1" type="noConversion"/>
  </si>
  <si>
    <t>96K</t>
    <phoneticPr fontId="1" type="noConversion"/>
  </si>
  <si>
    <t>ADC SNR (typ)</t>
  </si>
  <si>
    <t>ADC DNR (typ)</t>
  </si>
  <si>
    <t>DAC SNR (typ)</t>
  </si>
  <si>
    <t>ADC Sample Rate (max)</t>
  </si>
  <si>
    <t>DAC THD+N (typ)</t>
  </si>
  <si>
    <t>Data Output Interface</t>
  </si>
  <si>
    <t>dBc</t>
  </si>
  <si>
    <t>8.03m</t>
  </si>
  <si>
    <t>768k</t>
  </si>
  <si>
    <t>$7.16 (ADAU1788BCBZRL)</t>
  </si>
  <si>
    <t>42-Ball WLCSP (2.695mm x 2.320mm x 0.47mm)</t>
  </si>
  <si>
    <t>11m</t>
  </si>
  <si>
    <t>I²S, PDM, TDM</t>
  </si>
  <si>
    <t>$8.95 (ADAU1787BCBZRL)</t>
  </si>
  <si>
    <t>13.79m</t>
  </si>
  <si>
    <t>Serial I2C, Serial SPI</t>
  </si>
  <si>
    <t>$6.04 (ADAU1777BCBZRL)</t>
  </si>
  <si>
    <t>36-Ball WLCSP (3.765mm x 3.195mm)</t>
  </si>
  <si>
    <t>15.5m</t>
  </si>
  <si>
    <t>$3.50 (ADAU1372BCPZ)</t>
  </si>
  <si>
    <t>$4.53 (ADAU1772BCPZ)</t>
  </si>
  <si>
    <t>Serial I2C</t>
  </si>
  <si>
    <t>$2.36 (ADAU1961WBCPZ)</t>
  </si>
  <si>
    <t>32-Lead LFCSP (5mm x 5mm w/ EP)</t>
  </si>
  <si>
    <t>Serial I2C, Serial SPI, Stand Alone</t>
  </si>
  <si>
    <t>$3.73 (ADAU1401AWBSTZ)</t>
  </si>
  <si>
    <t>10m</t>
  </si>
  <si>
    <t>$2.74 (ADAU1361BCPZ)</t>
  </si>
  <si>
    <t>$4.03 (ADAU1761BCPZ)</t>
  </si>
  <si>
    <t>$4.45 (AD1937WBSTZ)</t>
  </si>
  <si>
    <t>$2.13 (SSM2604CPZ-REEL7)</t>
  </si>
  <si>
    <t>20-Lead LFCSP (4mm x 4mm w/ EP)</t>
  </si>
  <si>
    <t>14m</t>
  </si>
  <si>
    <t>$2.64 (SSM2603CPZ-REEL7)</t>
  </si>
  <si>
    <t>28-Lead LFCSP (5mm x 5mm x 0.75mm w/ EP)</t>
  </si>
  <si>
    <t>$4.52 (ADAU1701JSTZ)</t>
  </si>
  <si>
    <t>$3.68 (ADAU1702JSTZ)</t>
  </si>
  <si>
    <t>$4.34 (AD1938WBSTZ)</t>
  </si>
  <si>
    <t>$4.58 (AD1939WBSTZ)</t>
  </si>
  <si>
    <t>$5.01 (ADAU1328BSTZ)</t>
  </si>
  <si>
    <t>440m</t>
  </si>
  <si>
    <t>$6.94 (ADAV801ASTZ)</t>
  </si>
  <si>
    <t>$8.54 (ADAV803ASTZ)</t>
  </si>
  <si>
    <t>38m</t>
  </si>
  <si>
    <t>48k</t>
  </si>
  <si>
    <t>SPORT</t>
  </si>
  <si>
    <t>$2.77 (AD74111YRUZ)</t>
  </si>
  <si>
    <t>16-Lead TSSOP</t>
  </si>
  <si>
    <t>64k</t>
  </si>
  <si>
    <t>28-Lead TSSOP (4.4mm x 9.7mm),28-Lead SOIC (Wide)</t>
  </si>
  <si>
    <t>33m</t>
  </si>
  <si>
    <t>$2.77 (AD73311LARSZ)</t>
  </si>
  <si>
    <t>20-Lead SSOP,20-Lead TSSOP,20-Lead SOIC (Wide)</t>
  </si>
  <si>
    <t>73m</t>
  </si>
  <si>
    <t>28-Lead SOIC (Wide),44-Lead LQFP (14mm x 14mm)</t>
  </si>
  <si>
    <t>$4.59 (AD73311ARSZ)</t>
  </si>
  <si>
    <t>20-Lead SSOP,20-Lead SOIC (Wide)</t>
  </si>
  <si>
    <t>Sample Rate (max)</t>
  </si>
  <si>
    <t>Processor Product Family</t>
  </si>
  <si>
    <t>SHARC +</t>
  </si>
  <si>
    <t>$15.24 (ADSP-21567KBCZ6)</t>
  </si>
  <si>
    <t>$16.89 (ADSP-21569KBCZ8)</t>
  </si>
  <si>
    <t>$14.47 (ADSP-21566KBCZ4)</t>
  </si>
  <si>
    <t>I²C, JTAG, PDM, QSPI, Self-boot, SPI</t>
  </si>
  <si>
    <t>SigmaDSP</t>
  </si>
  <si>
    <t>144 Ball WLCSP (6.095 x 6.135 x 0.6)</t>
  </si>
  <si>
    <t>$12.39 (ADSP-21562KSWZ4)</t>
  </si>
  <si>
    <t>120-Lead LQFP (14mm x 14mm w/ EP)</t>
  </si>
  <si>
    <t>$12.91 (ADSP-21563KSWZ8)</t>
  </si>
  <si>
    <t>$13.19 (ADSP-21565KSWZ8)</t>
  </si>
  <si>
    <t>FastDSP, SigmaDSP</t>
  </si>
  <si>
    <t>I²C, Self-boot, SPI</t>
  </si>
  <si>
    <t>$6.66 (ADAU1462WBCPZ300)</t>
  </si>
  <si>
    <t>72-Lead LFCSP (10mm x 10mm w/ EP)</t>
  </si>
  <si>
    <t>$7.32 (ADAU1463WBCPZ300)</t>
  </si>
  <si>
    <t>88-Lead LFCSP (12mm x 12mm x 0.85mm w/ EP)</t>
  </si>
  <si>
    <t>$7.99 (ADAU1466WBCPZ300)</t>
  </si>
  <si>
    <t>$8.78 (ADAU1467WBCPZ300)</t>
  </si>
  <si>
    <t>$13.99 (ADSP-SC570KSWZ-42)</t>
  </si>
  <si>
    <t>176-Lead LQFP (24mm x 24mm w/ EP)</t>
  </si>
  <si>
    <t>$16.12 (ADSP-21571KSWZ-4)</t>
  </si>
  <si>
    <t>$18.13 (ADSP-21573KBCZ-4)</t>
  </si>
  <si>
    <t>$17.24 (ADSP-SC571KSWZ-3)</t>
  </si>
  <si>
    <t>$15.39 (ADSP-SC572KBCZ-42)</t>
  </si>
  <si>
    <t>$19.39 (ADSP-SC573KBCZ-3)</t>
  </si>
  <si>
    <t>$21.68 (ADSP-21583KBCZ-4A)</t>
  </si>
  <si>
    <t>349-Ball CSPBGA (19mm x 19mm)</t>
  </si>
  <si>
    <t>$22.82 (ADSP-21584KBCZ-4A)</t>
  </si>
  <si>
    <t>$26.25 (ADSP-21587KBCZ-4B)</t>
  </si>
  <si>
    <t>529-Ball CSP-BGA (19mm x 19mm x 1.36mm)</t>
  </si>
  <si>
    <t>$21.23 (ADSP-SC582KBCZ-4A)</t>
  </si>
  <si>
    <t>$23.19 (ADSP-SC583KBCZ-3A)</t>
  </si>
  <si>
    <t>$24.41 (ADSP-SC584KBCZ-3A)</t>
  </si>
  <si>
    <t>$30.88 (ADSP-SC587KBCZ-4B)</t>
  </si>
  <si>
    <t>$33.96 (ADSP-SC589KBCZ-4B)</t>
  </si>
  <si>
    <t>Blackfin, Blackfin+</t>
  </si>
  <si>
    <t>$4.95 (ADSP-BF701KBCZ-1)</t>
  </si>
  <si>
    <t>184-Ball CSPBGA (12mm x 12mm x 1.7mm)</t>
  </si>
  <si>
    <t>$7.23 (ADSP-BF703KBCZ-3)</t>
  </si>
  <si>
    <t>$7.96 (ADSP-BF705KBCZ-3)</t>
  </si>
  <si>
    <t>$8.75 (ADSP-BF707KBCZ-3)</t>
  </si>
  <si>
    <t>$3.99 (ADSP-BF700KCPZ-1)</t>
  </si>
  <si>
    <t>88-Lead LFCSP (12mm x 12mm w/ EP)</t>
  </si>
  <si>
    <t>$6.18 (ADSP-BF702KCPZ-3)</t>
  </si>
  <si>
    <t>$6.80 (ADSP-BF704KCPZ-3)</t>
  </si>
  <si>
    <t>$7.48 (ADSP-BF706KCPZ-3)</t>
  </si>
  <si>
    <t>$4.22 (ADAU1450WBCPZ)</t>
  </si>
  <si>
    <t>$5.20 (ADAU1451WBCPZ)</t>
  </si>
  <si>
    <t>$5.58 (ADAU1452WBCPZ150)</t>
  </si>
  <si>
    <t>Blackfin</t>
  </si>
  <si>
    <t>$14.99 (ADSP-BF606KBCZ-4)</t>
  </si>
  <si>
    <t>$16.49 (ADSP-BF607KBCZ-5)</t>
  </si>
  <si>
    <t>$18.96 (ADSP-BF608KBCZ-5)</t>
  </si>
  <si>
    <t>$21.81 (ADSP-BF609KBCZ-5)</t>
  </si>
  <si>
    <t>SHARC</t>
  </si>
  <si>
    <t>88-Lead LFCSP (12mm x 12mm w/ EP),100-Lead LQFP (14mm x 14mm w/ heatsink)</t>
  </si>
  <si>
    <t>$7.99 (ADSP-21478KSWZ-1A)</t>
  </si>
  <si>
    <t>196-Ball CSPBGA (12mm x 12mm x 1.41mm),88-Lead LFCSP (12mm x 12mm w/ EP),100-Lead LQFP (14mm x 14mm w/ heatsink)</t>
  </si>
  <si>
    <t>$8.77 (ADSP-21479KCPZ-1A)</t>
  </si>
  <si>
    <t>$1.99 (ADSP-BF592KCPZ-2)</t>
  </si>
  <si>
    <t>64-Lead LFCSP (9mm x 9mm w/ EP)</t>
  </si>
  <si>
    <t>$10.77 (ADSP-21488KSWZ-3A)</t>
  </si>
  <si>
    <t>100-Lead LQFP (14mm x 14mm w/ heatsink),176-Lead LQFP (24mm x 24mm w/ heatsink)</t>
  </si>
  <si>
    <t>$11.21 (ADSP-21489KCPZ-4)</t>
  </si>
  <si>
    <t>88-Lead LFCSP (12mm x 12mm w/ EP),100-Lead LQFP (14mm x 14mm w/ heatsink),176-Lead LQFP (24mm x 24mm w/ heatsink)</t>
  </si>
  <si>
    <t>$5.18 (ADSP-BF504KCPZ-4)</t>
  </si>
  <si>
    <t>$15.33 (ADSP-21469KBCZ-3)</t>
  </si>
  <si>
    <t>324-Ball CSPBGA (19mm x 19mm)</t>
  </si>
  <si>
    <t>I²C, SPI, Stand Alone</t>
  </si>
  <si>
    <t>$8.58 (ADAU1442YSVZ-3A)</t>
  </si>
  <si>
    <t>100-Lead TQFP (14mm x 14mm w/ EP)</t>
  </si>
  <si>
    <t>$8.18 (ADSP-BF522BBCZ-3A)</t>
  </si>
  <si>
    <t>208-Ball CSPBGA (17mm x 17mm x 1.75mm),289-Ball CSPBGA (12mm x 12mm x 1.26mm)</t>
  </si>
  <si>
    <t>$9.89 (ADSP-BF522KBCZ-3C2)</t>
  </si>
  <si>
    <t>289-Ball CSPBGA (12mm x 12mm x 1.26mm)</t>
  </si>
  <si>
    <t>$9.58 (ADSP-BF524BBCZ-3A)</t>
  </si>
  <si>
    <t>$11.29 (ADSP-BF524KBCZ-3C2)</t>
  </si>
  <si>
    <t>$10.76 (ADSP-BF526BBCZ-3A)</t>
  </si>
  <si>
    <t>$12.47 (ADSP-BF526KBCZ-3C2)</t>
  </si>
  <si>
    <t>$6.26 (ADSP-BF512KSWZ-3)</t>
  </si>
  <si>
    <t>168-Ball CSPBGA (12mm x 12mm x 1.6mm),176-Lead LQFP (24mm x 24mm w/ EP)</t>
  </si>
  <si>
    <t>$7.77 (ADSP-BF514KBCZ-3)</t>
  </si>
  <si>
    <t>$8.92 (ADSP-BF516KBCZ-3)</t>
  </si>
  <si>
    <t>$13.07 (ADSP-BF518BBCZ-4)</t>
  </si>
  <si>
    <t>$7.20 (ADAU1446YSTZ-3A)</t>
  </si>
  <si>
    <t>100-Lead LQFP (14mm x 14mm)</t>
  </si>
  <si>
    <t>$13.86 (ADSP-BF523BBCZ-5A)</t>
  </si>
  <si>
    <t>$16.10 (ADSP-BF523KBCZ-5C2)</t>
  </si>
  <si>
    <t>$15.63 (ADSP-BF525BBCZ-5A)</t>
  </si>
  <si>
    <t>$21.63 (ADSP-BF525KBCZ-6C2)</t>
  </si>
  <si>
    <t>$19.82 (ADSP-BF527KBCZ-5C2)</t>
  </si>
  <si>
    <t>$8.06 (ADAU1445YSVZ-3A)</t>
  </si>
  <si>
    <t>$17.20 (ADSP-BF542BBCZ-4A)</t>
  </si>
  <si>
    <t>400-Ball CSPBGA (17mm x 17mm x 1.7mm)</t>
  </si>
  <si>
    <t>$20.20 (ADSP-BF544BBCZ-5A)</t>
  </si>
  <si>
    <t>$22.10 (ADSP-BF547BBCZ-5A)</t>
  </si>
  <si>
    <t>$22.80 (ADSP-BF548BBCZ-5A)</t>
  </si>
  <si>
    <t>$17.50 (ADSP-BF527BBCZ-5A)</t>
  </si>
  <si>
    <t>$10.12 (ADSP-21375KSWZ-2B)</t>
  </si>
  <si>
    <t>208-Lead LQFP (28mm x 28mm w/ EP)</t>
  </si>
  <si>
    <t>ATV</t>
  </si>
  <si>
    <t>$6.40 (ADAV4601BSTZ)</t>
  </si>
  <si>
    <t>I²C</t>
  </si>
  <si>
    <t>$9.87 (ADAV4622BSTZ)</t>
  </si>
  <si>
    <t>$13.67 (ADSP-21371KSWZ-2B)</t>
  </si>
  <si>
    <t>$17.60 (ADSP-BF538BBCZ-4A)</t>
  </si>
  <si>
    <t>316-Ball CSPBGA (17mm x 17mm)</t>
  </si>
  <si>
    <t>$22.30 (ADSP-BF538BBCZ-4F8)</t>
  </si>
  <si>
    <t>$20.28 (ADSP-21369KSWZ-1A)</t>
  </si>
  <si>
    <t>256-Ball BGA (27mm x 27mm x 2.65mm w/EP),208-Lead LQFP (28mm x 28mm w/ EP)</t>
  </si>
  <si>
    <t>$12.77 (ADSP-BF534BBCZ-4A)</t>
  </si>
  <si>
    <t>182-Ball CSPBGA (12mm x 12mm x 1.7mm),208-Ball CSPBGA (17mm x 17mm x 1.75mm)</t>
  </si>
  <si>
    <t>$20.83 (ADSP-21363KBCZ-1AA)</t>
  </si>
  <si>
    <t>136-Ball CSPBGA (12mm x 12mm),144-Lead LQFP (10mm x 10mm w/ EP)</t>
  </si>
  <si>
    <t>$32.70 (ADSP-21364KBCZ-1AA)</t>
  </si>
  <si>
    <t>$10.37 (ADSP-BF536BBCZ-3A)</t>
  </si>
  <si>
    <t>$17.66 (ADSP-BF537BBCZ-5A)</t>
  </si>
  <si>
    <t>$6.84 (ADSP-21261SKBCZ150)</t>
  </si>
  <si>
    <t>136-Ball CSPBGA (12mm x 12mm),144-Lead LQFP (20mm x 20mm)</t>
  </si>
  <si>
    <t>$17.66 (ADSP-21262SKBCZ200)</t>
  </si>
  <si>
    <t>$9.17 (ADSP-BF531SBSTZ400)</t>
  </si>
  <si>
    <t>169-Ball PBGA (19mm x 19mm),160-Ball CSPBGA (12mm x 12mm x 1.7mm),176-Lead LQFP (24mm x 24mm)</t>
  </si>
  <si>
    <t>$9.61 (ADSP-BF532SBSTZ400)</t>
  </si>
  <si>
    <t>160-Ball CSPBGA (12mm x 12mm x 1.7mm),176-Lead LQFP (24mm x 24mm)</t>
  </si>
  <si>
    <t>$12.56 (ADSP-BF533SBSTZ400)</t>
  </si>
  <si>
    <t>$22.44 (ADSP-BF561SKBCZ-5A)</t>
  </si>
  <si>
    <t>297-Ball PBGA (27mm x 27mm),256-Ball CSPBGA (12mm x 12mm),256-Ball CSPBGA (17mm x 17mm),256-Ball CSPBGA (17mm x 17mm x 1.76mm)</t>
  </si>
  <si>
    <t>I²S, TDM</t>
    <phoneticPr fontId="1" type="noConversion"/>
  </si>
  <si>
    <t>Serial I2C</t>
    <phoneticPr fontId="1" type="noConversion"/>
  </si>
  <si>
    <t>SPORT</t>
    <phoneticPr fontId="1" type="noConversion"/>
  </si>
  <si>
    <t>Low Power, PDM to PCM Converter</t>
    <phoneticPr fontId="1" type="noConversion"/>
  </si>
  <si>
    <t>四路ADC，内置PLL，192 kHz，24位编解码器</t>
    <phoneticPr fontId="1" type="noConversion"/>
  </si>
  <si>
    <t>18.5m</t>
    <phoneticPr fontId="1" type="noConversion"/>
  </si>
  <si>
    <t>Serial</t>
    <phoneticPr fontId="1" type="noConversion"/>
  </si>
  <si>
    <t>DAC Outputs</t>
    <phoneticPr fontId="1" type="noConversion"/>
  </si>
  <si>
    <t>On-Chip Vref and I to V Amp, Serial Input</t>
    <phoneticPr fontId="1" type="noConversion"/>
  </si>
  <si>
    <t>Output Range</t>
  </si>
  <si>
    <t>Device Primary Function</t>
  </si>
  <si>
    <t>Input Span</t>
  </si>
  <si>
    <t>DAC Resolution</t>
  </si>
  <si>
    <t>Integration Level</t>
  </si>
  <si>
    <t>0mA to 25mA 0V to 11V</t>
  </si>
  <si>
    <t>Configurable Input/Output</t>
  </si>
  <si>
    <t>0 to 25mA 0V to 10V 0V to 2.5V -2.5V to 0V -2.5V to 2.5V</t>
  </si>
  <si>
    <t>Serial SPI</t>
  </si>
  <si>
    <t>软件可配置的四通道输入/输出</t>
  </si>
  <si>
    <t>ADC DAC Reference Temp Sensor</t>
  </si>
  <si>
    <t>0.2V to 2.4V</t>
  </si>
  <si>
    <t>Electrochemical AFE</t>
  </si>
  <si>
    <t>0.2V to 2.1V</t>
  </si>
  <si>
    <t>高精度、阻抗和电化学前端</t>
  </si>
  <si>
    <t>ADC Buffer DAC Integrated Amplifier Integrated PGA Integrated TIA Reference</t>
  </si>
  <si>
    <t>48-Lead LFCSP (7mm x 7mm x 0.85mm w/ EP)</t>
  </si>
  <si>
    <t>四通道、软件可配置输入/输出</t>
  </si>
  <si>
    <t>高精度、阻抗&amp;电化学前端</t>
  </si>
  <si>
    <t>56-Ball WLCSP (4.16 mm x 3.56 mm)</t>
  </si>
  <si>
    <t>0 to 5V -5V to 0V</t>
  </si>
  <si>
    <t>A/D &amp; D/A Combo</t>
  </si>
  <si>
    <t>0V to 5V</t>
  </si>
  <si>
    <t>集成ADC、DAC、温度和电流传感器的12位功率放大器电流控制器</t>
  </si>
  <si>
    <t>ADC Current Sense DAC Power Amp Controller Reference Temp Sensor</t>
  </si>
  <si>
    <t>56-Lead LFCSP (8mm x 8mm w/ EP)</t>
  </si>
  <si>
    <t>0 to 5V</t>
  </si>
  <si>
    <t>内置片内基准电压源和SPI接口的8通道、12位、可配置ADC/DAC</t>
  </si>
  <si>
    <t>16-Ball WLCSP (1.96mm x 1.96mm) 16-Lead LFCSP (3mm x 3mm x 0.75mm) CHIPS OR DIE 16-Lead TSSOP</t>
  </si>
  <si>
    <t>内置片内基准电压源和I2C接口的8通道、12位、可配置ADC/DAC</t>
  </si>
  <si>
    <t>16-Ball WLCSP (1.96mm x 1.96mm) 16-Lead LFCSP (3mm x 3mm x 0.75mm) 16-Lead TSSOP</t>
  </si>
  <si>
    <t>集成多通道ADC、DAC、温度传感器和电流检测功能的12位监控和控制系统</t>
  </si>
  <si>
    <t>ADC Current Sense DAC Reference Supply Monitor Temp Sensor</t>
  </si>
  <si>
    <t>64-Lead TQFP (7mm x 7mm)</t>
  </si>
  <si>
    <t>0.3V to 2.3V</t>
  </si>
  <si>
    <t>Electrocardiogram AFE</t>
  </si>
  <si>
    <t>低功耗、5电极ECG模拟前端</t>
  </si>
  <si>
    <t>ADC DAC Integrated Amplifier Reference</t>
  </si>
  <si>
    <t>56-Lead LFCSP (9mm x 9mm x 0.85mm w/ EP)</t>
  </si>
  <si>
    <t>集成ADC、DAC、温度传感器和GPIO的10位监控和控制系统</t>
  </si>
  <si>
    <t>ADC DAC Reference Supply Monitor Temp Sensor</t>
  </si>
  <si>
    <t>36-Lead LFCSP (6mm x 6mm x 0.85mm w/ EP)</t>
  </si>
  <si>
    <t>低功耗、5电极ECG模拟前端配套芯片</t>
  </si>
  <si>
    <t>56-Lead LFCSP (9mm x 9mm x 0.85mm w/ EP) 64-Lead LQFP (10mm x 10mm)</t>
  </si>
  <si>
    <t>低功耗、3电极心电图 (ECG) 模拟前端</t>
  </si>
  <si>
    <t>低功耗、3电极心电图 (ECG) 模拟前端，提供呼吸测量和起搏信号检测</t>
  </si>
  <si>
    <t>低功耗、5电极心电图(ECG)模拟前端，提供呼吸测量和脉搏检测</t>
  </si>
  <si>
    <t>16输入/16输出模拟I/O端口，集成放大器</t>
  </si>
  <si>
    <t>80-Ball CSPBGA (10mm x 10mm)</t>
  </si>
  <si>
    <t>56-Lead LFCSP (8mm x 8mm) 64-Lead TQFP (7mm x 7mm)</t>
  </si>
  <si>
    <t>1.98Vpp</t>
  </si>
  <si>
    <t>DDS Impedence Calculator-DDS Core</t>
  </si>
  <si>
    <t>1 MSPS、12位阻抗转换器网络分析仪</t>
  </si>
  <si>
    <t>ADC DAC Integrated Amplifier Integrated PGA Reference Temp Sensor</t>
  </si>
  <si>
    <t>16-Lead SSOP</t>
  </si>
  <si>
    <t>250 kSPS、12位阻抗转换器网络分析仪</t>
  </si>
  <si>
    <t>400MHz SHARC+ DSP 带 640KB L1，256KB 共享 L2 SRAM，400 球 CSP_BGA</t>
  </si>
  <si>
    <t>400-Ball CSPBGA (17mm x 17mm x 1.28mm)</t>
  </si>
  <si>
    <t>高达800MHz的SHARC+ DSP（带640KB L1）、512KB共用的L2 SRAM、400引脚CSP_BGA封装</t>
  </si>
  <si>
    <t>高达 1GHz SHARC+ DSP 带 640KB L1，1024KB 共享 L2 SRAM，400 球 CSP_BGA</t>
  </si>
  <si>
    <t>400MHz SHARC+ DSP（带640KB L1）、256KB共用的L2 SRAM、120引脚LQFP_EP封装</t>
  </si>
  <si>
    <t>高达 800MHz SHARC+ DSP 带 640KB L1，512KB 共享 L2 SRAM，120 球 LQFP_EP</t>
  </si>
  <si>
    <t>高达 1GHz SHARC+ DSP 带 640KB L1，1024KB 共享 L2 SRAM，120 球 LQFP_EP</t>
  </si>
  <si>
    <t>SigmaDSP 数字音频处理器</t>
  </si>
  <si>
    <t>具有音频 DSP 的四 ADC 二 DAC 低功耗编解码器</t>
  </si>
  <si>
    <t>SigmaDSP 紧凑型数字音频处理器</t>
  </si>
  <si>
    <t>具有更高 I2S 灵活性的 Sigma DSP 数字音频处理器</t>
  </si>
  <si>
    <t>SigmaDSP 紧凑型数字音频处理器（带扩展内部存储器）</t>
  </si>
  <si>
    <t>具有扩展内部存储器和 I/O 功能的 Sigma DSP 数字音频处理器</t>
  </si>
  <si>
    <t>单核SHARC+（带384KB L1）、ARM Cortex-A5、1MB共用的L2、10/100以太网、176-LQFP</t>
  </si>
  <si>
    <t>双核SHARC+ DSP（带384KB L1）、1MB共用的L2、176-LQFP</t>
  </si>
  <si>
    <t>双核SHARC+ DSP（带768KB L1）、1MB共用的L2、DDR、400-cspBGA</t>
  </si>
  <si>
    <t>400-Ball CSPBGA (17mm x 17mm x 1.5mm)</t>
  </si>
  <si>
    <t>双核SHARC+（带768KB L1）、ARM Cortex-A5、1MB共用的L2、10/100以太网、176-LQFP</t>
  </si>
  <si>
    <t>单核SHARC+（带384KB L1）、ARM Cortex-A5、1MB共用的L2、DDR、千兆以太网、USB、SDIO、400-cspBGA</t>
  </si>
  <si>
    <t>双核SHARC+（带768KB L1）、ARM Cortex-A5、1MB共用的L2、DDR、千兆以太网、USB、SDIO、400-cspBGA</t>
  </si>
  <si>
    <t>双核SHARC+ DSP、DDR、349-cspBGA</t>
  </si>
  <si>
    <t>Dual-core SHARC+ DSP, DDR, 349-cspBGA</t>
  </si>
  <si>
    <t>Dual-core SHARC+ DSP, dual DDR, 529-cspBGA</t>
  </si>
  <si>
    <t>单核SHARC+和ARM Cortex-A5 SOC、DDR、以太网、USB、349-cspBGA</t>
  </si>
  <si>
    <t>双核SHARC+和ARM Cortex-A5 SOC、DDR、以太网、USB、349-cspBGA</t>
  </si>
  <si>
    <t>双核SHARC+和ARM Cortex-A5 SOC、双通道DDR、2x以太网、2xUSB、SDIO、529-cspBGA</t>
  </si>
  <si>
    <t>双核SHARC+和ARM Cortex-A5 SOC、双通道DDR、2x以太网、2xUSB、SDIO、PCIe、529-cspBGA</t>
  </si>
  <si>
    <t>低功耗 200MHz BLACKFIN+嵌入式处理器，带128KB L2 SRAM和DDR2/LPDDR接口</t>
  </si>
  <si>
    <t>低功耗400MHz BLACKFIN+嵌入式处理器，带256KB L2 SRAM和DDR2/LPDDR接口</t>
  </si>
  <si>
    <t>低功耗 400MHz BLACKFIN+嵌入式处理器，带512KB L2 SRAM和DDR2/LPDDR接口</t>
  </si>
  <si>
    <t>低功耗400MHz BLACKFIN+嵌入式处理器，带1 MB L2 SRAM和DDR2/LPDDR接口</t>
  </si>
  <si>
    <t>低功耗200 MHz BLACKFIN+ 嵌入式处理器，带128KB L2 SRAM</t>
  </si>
  <si>
    <t>低功耗 400MHz BLACKFIN+嵌入式处理器，带256KB L2 SRAM</t>
  </si>
  <si>
    <t>低功耗400MHz BLACKFIN+ 嵌入式处理器，带512KB L2 SRAM</t>
  </si>
  <si>
    <t>低功耗 400MHz BLACKFIN+嵌入式处理器，带1MB L2 SRAM</t>
  </si>
  <si>
    <t>SigmaDSP 数字音频处理器</t>
  </si>
  <si>
    <t>工作频率高达800 MHZ的BLACKFIN双核处理器，适合高性能数字信号处理应用</t>
  </si>
  <si>
    <t>最高1GHZ的BLACKFIN双核处理器，适合高性能数字信号处理应用</t>
  </si>
  <si>
    <t>最高500 MHZ的BLACKFIN对称多处理器，采用支持VGA视频分析的硬件</t>
  </si>
  <si>
    <t>最高1GHz的Blackfin双核处理器，硬件支持高清视频</t>
  </si>
  <si>
    <t>高性能第四代DSP</t>
  </si>
  <si>
    <t>第四代高性能DSP</t>
  </si>
  <si>
    <t>具有优化外设集的低成本Blackfin处理器，适合工业和通用应用</t>
  </si>
  <si>
    <t>高性能第四代 DSP</t>
  </si>
  <si>
    <t>低成本BLACKFIN处理器，具有优化的外设集，适合工业和通用应用</t>
  </si>
  <si>
    <t>SigmaDSP®数字音频处理器，具有灵活的音频路由矩阵</t>
  </si>
  <si>
    <t>具有高级外设和低待机功耗的Blackfin处理器</t>
  </si>
  <si>
    <t>低功耗Blackfin处理器，配有高级外设和嵌入式立体声音频编解码器</t>
  </si>
  <si>
    <t>低成本Blackfin处理器，具有消费类设备可连通性</t>
  </si>
  <si>
    <t>低成本Blackfin处理器，具有消费类设备连通性</t>
  </si>
  <si>
    <t>具有低功耗、先进的嵌入式连接性能的Blackfin处理器</t>
  </si>
  <si>
    <t>SigmaDSP® 数字音频处理器，内置灵活的音频路由矩阵</t>
  </si>
  <si>
    <t>具有先进外设功能的低功耗Blackfin处理器</t>
  </si>
  <si>
    <t>具有高级外设的低功耗Blackfin处理器</t>
  </si>
  <si>
    <t>集成 PLL 的 SIGMADSP® 立体声、低功耗、96 KHZ、24 位音频编解码器</t>
  </si>
  <si>
    <t>高性能汇聚多媒体Blackfin处理器</t>
  </si>
  <si>
    <t>高性能汇聚式多媒体Blackfin处理器</t>
  </si>
  <si>
    <t>高性能融合多媒体Blackfin处理器</t>
  </si>
  <si>
    <t>32位高性能浮点SHARC处理器</t>
  </si>
  <si>
    <t>高级电视音频处理器</t>
  </si>
  <si>
    <t>高级电视音频处理器，内置声音IF解调器和立体声解码器</t>
  </si>
  <si>
    <t>面向汽车音频的32位高性能浮点SHARC处理器</t>
  </si>
  <si>
    <t>用于工业和外设密集型应用的Blackfin处理器</t>
  </si>
  <si>
    <t>适合工业和外设密集型应用的Blackfin处理器</t>
  </si>
  <si>
    <t>Blackfin处理器，用于汽车导航、娱乐和音频系统</t>
  </si>
  <si>
    <t>适合汽车导航、娱乐和音频系统的Blackfin处理器</t>
  </si>
  <si>
    <t>SigmaDSP® 28/56 Bit音频处理器，内置2个ADC和4个DAC</t>
  </si>
  <si>
    <t>SigmaDSP® 28/56位音频处理器，内置两个ADC和四个DAC</t>
  </si>
  <si>
    <t>通用高性能32位浮点SHARC处理器</t>
  </si>
  <si>
    <t>面向汽车和工业应用的Blackfin处理器，具有CAN连接能力</t>
  </si>
  <si>
    <t>高性能32位浮点SHARC处理器，适合汽车音频</t>
  </si>
  <si>
    <t>ADSP-21363 —— 面向通用型应用的高性能32位浮点SHARC处理器</t>
  </si>
  <si>
    <t>面向专业音频的高精度32位浮点SHARC处理器</t>
  </si>
  <si>
    <t>汽车音频用高性能32位浮点SHARC处理器</t>
  </si>
  <si>
    <t>家庭影院用高性能32位浮点SHARC处理器</t>
  </si>
  <si>
    <t>有嵌入式网络连接性的Blackfin处理器</t>
  </si>
  <si>
    <t>具备嵌入式网络连接能力的Blackfin处理器</t>
  </si>
  <si>
    <t>第三代、低成本、150MHz SHARC处理器</t>
  </si>
  <si>
    <t>第三代低成本32位浮点SHARC DSP</t>
  </si>
  <si>
    <t>家庭影院用高集成度32位浮点SHARC处理器</t>
  </si>
  <si>
    <t>400MHz低成本Blackfin处理器</t>
  </si>
  <si>
    <t>400 MHz高性能Blackfin处理器</t>
  </si>
  <si>
    <t>High Performance General Purpose Blackfin Processor</t>
  </si>
  <si>
    <t>Blackfin对称多处理器，用于消费类多媒体</t>
  </si>
  <si>
    <t>SigmaDSP 28/56位音频处理器，内置两个ADC和四个DAC</t>
    <phoneticPr fontId="1" type="noConversion"/>
  </si>
  <si>
    <t>$8.95 (ADAU1787BCBZRL)</t>
    <phoneticPr fontId="1" type="noConversion"/>
  </si>
  <si>
    <t>$3.73 (ADAU1401AWBSTZ)</t>
    <phoneticPr fontId="1" type="noConversion"/>
  </si>
  <si>
    <t>$4.52 (ADAU1701JSTZ)</t>
    <phoneticPr fontId="1" type="noConversion"/>
  </si>
  <si>
    <t>$3.68 (ADAU1702JSTZ)</t>
    <phoneticPr fontId="1" type="noConversion"/>
  </si>
  <si>
    <t>$4.03 (ADAU1761BCPZ)</t>
    <phoneticPr fontId="1" type="noConversion"/>
  </si>
  <si>
    <t>cost</t>
    <phoneticPr fontId="1" type="noConversion"/>
  </si>
  <si>
    <t>$2.3  $4.1</t>
    <phoneticPr fontId="1" type="noConversion"/>
  </si>
  <si>
    <t>$2.3  $4.2</t>
    <phoneticPr fontId="1" type="noConversion"/>
  </si>
  <si>
    <t>$1.69,$1.75,$2.9 $3.4</t>
    <phoneticPr fontId="1" type="noConversion"/>
  </si>
  <si>
    <t>$2.3 $2.6  $18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</si>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</sst>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  <font>
      <u/>
      <sz val="11"/>
      <color rgb="FF0563C1"/>
      <name val="Calibri"/>
      <family val="2"/>
    </font>
    <font>
      <u/>
      <sz val="11"/>
      <color theme="1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D9F1"/>
        <bgColor rgb="FFC5D9F1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5D9F1"/>
      </patternFill>
    </fill>
    <fill>
      <patternFill patternType="solid">
        <fgColor theme="4" tint="0.59999389629810485"/>
        <bgColor rgb="FFC5D9F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C5D9F1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5" borderId="1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0" xfId="0" applyFont="1"/>
    <xf numFmtId="0" fontId="5" fillId="6" borderId="0" xfId="1" applyFill="1"/>
    <xf numFmtId="0" fontId="4" fillId="6" borderId="0" xfId="0" applyFont="1" applyFill="1"/>
    <xf numFmtId="0" fontId="4" fillId="0" borderId="0" xfId="0" applyFont="1" applyFill="1"/>
    <xf numFmtId="0" fontId="0" fillId="7" borderId="0" xfId="0" applyFill="1"/>
    <xf numFmtId="0" fontId="0" fillId="8" borderId="0" xfId="0" applyFill="1"/>
    <xf numFmtId="26" fontId="0" fillId="0" borderId="0" xfId="0" applyNumberFormat="1"/>
    <xf numFmtId="0" fontId="4" fillId="6" borderId="1" xfId="0" applyFont="1" applyFill="1" applyBorder="1"/>
    <xf numFmtId="0" fontId="0" fillId="6" borderId="1" xfId="0" applyFill="1" applyBorder="1"/>
    <xf numFmtId="0" fontId="0" fillId="2" borderId="2" xfId="0" applyFill="1" applyBorder="1"/>
  </cellXfs>
  <cellStyles count="2">
    <cellStyle name="常规" xfId="0" builtinId="0"/>
    <cellStyle name="超链接" xfId="1" builtinId="8"/>
  </cellStyles>
  <dxfs count="3">
    <dxf>
      <fill>
        <patternFill patternType="solid">
          <fgColor rgb="FFFFFF00"/>
          <bgColor rgb="FF000000"/>
        </patternFill>
      </fill>
    </dxf>
    <dxf>
      <font>
        <color auto="1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E21" sqref="E21"/>
    </sheetView>
  </sheetViews>
  <sheetFormatPr defaultRowHeight="13.8"/>
  <cols>
    <col min="1" max="1" width="12.109375" customWidth="1"/>
    <col min="2" max="2" width="9.33203125" customWidth="1"/>
    <col min="3" max="3" width="13.21875" customWidth="1"/>
    <col min="4" max="4" width="14.33203125" customWidth="1"/>
    <col min="5" max="5" width="10.5546875" customWidth="1"/>
    <col min="6" max="6" width="16.6640625" customWidth="1"/>
    <col min="7" max="7" width="11.44140625" customWidth="1"/>
    <col min="8" max="8" width="10.44140625" customWidth="1"/>
    <col min="9" max="9" width="11.6640625" customWidth="1"/>
    <col min="10" max="10" width="10.5546875" customWidth="1"/>
    <col min="11" max="11" width="26.21875" customWidth="1"/>
    <col min="12" max="12" width="24.6640625" customWidth="1"/>
    <col min="13" max="13" width="15.44140625" customWidth="1"/>
    <col min="14" max="14" width="32.21875" customWidth="1"/>
  </cols>
  <sheetData>
    <row r="1" spans="1:14" ht="14.4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14</v>
      </c>
      <c r="B2" s="4" t="s">
        <v>14</v>
      </c>
      <c r="C2" s="6" t="s">
        <v>15</v>
      </c>
      <c r="D2" s="6" t="s">
        <v>16</v>
      </c>
      <c r="E2" s="6" t="s">
        <v>17</v>
      </c>
      <c r="F2" s="6" t="s">
        <v>17</v>
      </c>
      <c r="G2" s="4" t="s">
        <v>18</v>
      </c>
      <c r="H2" s="4" t="s">
        <v>18</v>
      </c>
      <c r="I2" s="5" t="s">
        <v>19</v>
      </c>
      <c r="J2" s="5" t="s">
        <v>20</v>
      </c>
      <c r="K2" s="4" t="s">
        <v>14</v>
      </c>
      <c r="L2" s="4" t="s">
        <v>21</v>
      </c>
      <c r="M2" s="4" t="s">
        <v>14</v>
      </c>
      <c r="N2" s="4" t="s">
        <v>14</v>
      </c>
    </row>
    <row r="3" spans="1:14" ht="14.4">
      <c r="A3" s="7" t="str">
        <f>HYPERLINK("https://www.analog.com/zh/ADAU7118#details", "ADAU7118")</f>
        <v>ADAU7118</v>
      </c>
      <c r="B3" s="8">
        <v>8</v>
      </c>
      <c r="C3" s="8">
        <v>24</v>
      </c>
      <c r="D3" s="8" t="s">
        <v>33</v>
      </c>
      <c r="E3" s="8">
        <v>126</v>
      </c>
      <c r="F3" s="8" t="s">
        <v>14</v>
      </c>
      <c r="G3" s="8">
        <v>1.7</v>
      </c>
      <c r="H3" s="8">
        <v>3.63</v>
      </c>
      <c r="I3" s="8" t="s">
        <v>22</v>
      </c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</row>
    <row r="4" spans="1:14" ht="14.4">
      <c r="A4" s="7" t="str">
        <f>HYPERLINK("https://www.analog.com/zh/ADAU7112#details", "ADAU7112")</f>
        <v>ADAU7112</v>
      </c>
      <c r="B4" s="8">
        <v>2</v>
      </c>
      <c r="C4" s="8">
        <v>24</v>
      </c>
      <c r="D4" s="8" t="s">
        <v>58</v>
      </c>
      <c r="E4" s="8">
        <v>126</v>
      </c>
      <c r="F4" s="8" t="s">
        <v>14</v>
      </c>
      <c r="G4" s="8">
        <v>1.1000000000000001</v>
      </c>
      <c r="H4" s="8">
        <v>1.98</v>
      </c>
      <c r="I4" s="8" t="s">
        <v>28</v>
      </c>
      <c r="J4" s="8" t="s">
        <v>29</v>
      </c>
      <c r="K4" s="8" t="s">
        <v>310</v>
      </c>
      <c r="L4" s="8" t="s">
        <v>30</v>
      </c>
      <c r="M4" s="8" t="s">
        <v>31</v>
      </c>
      <c r="N4" s="8" t="s">
        <v>32</v>
      </c>
    </row>
    <row r="5" spans="1:14" ht="14.4">
      <c r="A5" s="7" t="str">
        <f>HYPERLINK("https://www.analog.com/zh/AD7768-1#details", "AD7768-1")</f>
        <v>AD7768-1</v>
      </c>
      <c r="B5" s="8">
        <v>1</v>
      </c>
      <c r="C5" s="8">
        <v>24</v>
      </c>
      <c r="D5" s="8" t="s">
        <v>33</v>
      </c>
      <c r="E5" s="8">
        <v>115</v>
      </c>
      <c r="F5" s="8">
        <v>-107.3</v>
      </c>
      <c r="G5" s="8">
        <v>3</v>
      </c>
      <c r="H5" s="8">
        <v>5.5</v>
      </c>
      <c r="I5" s="8" t="s">
        <v>34</v>
      </c>
      <c r="J5" s="8" t="s">
        <v>14</v>
      </c>
      <c r="K5" s="8" t="s">
        <v>35</v>
      </c>
      <c r="L5" s="8" t="s">
        <v>36</v>
      </c>
      <c r="M5" s="8" t="s">
        <v>37</v>
      </c>
      <c r="N5" s="8" t="s">
        <v>38</v>
      </c>
    </row>
    <row r="6" spans="1:14" ht="14.4">
      <c r="A6" s="7" t="str">
        <f>HYPERLINK("https://www.analog.com/zh/AD7768-4#details", "AD7768-4")</f>
        <v>AD7768-4</v>
      </c>
      <c r="B6" s="8">
        <v>4</v>
      </c>
      <c r="C6" s="8">
        <v>24</v>
      </c>
      <c r="D6" s="8" t="s">
        <v>33</v>
      </c>
      <c r="E6" s="8">
        <v>108</v>
      </c>
      <c r="F6" s="8">
        <v>-107.5</v>
      </c>
      <c r="G6" s="8">
        <v>3</v>
      </c>
      <c r="H6" s="8">
        <v>5.5</v>
      </c>
      <c r="I6" s="8" t="s">
        <v>39</v>
      </c>
      <c r="J6" s="8" t="s">
        <v>14</v>
      </c>
      <c r="K6" s="8" t="s">
        <v>35</v>
      </c>
      <c r="L6" s="8" t="s">
        <v>40</v>
      </c>
      <c r="M6" s="8" t="s">
        <v>41</v>
      </c>
      <c r="N6" s="8" t="s">
        <v>42</v>
      </c>
    </row>
    <row r="7" spans="1:14" ht="14.4">
      <c r="A7" s="7" t="str">
        <f>HYPERLINK("https://www.analog.com/zh/AD7768#details", "AD7768")</f>
        <v>AD7768</v>
      </c>
      <c r="B7" s="8">
        <v>8</v>
      </c>
      <c r="C7" s="8">
        <v>24</v>
      </c>
      <c r="D7" s="8" t="s">
        <v>33</v>
      </c>
      <c r="E7" s="8">
        <v>108</v>
      </c>
      <c r="F7" s="8">
        <v>-107.5</v>
      </c>
      <c r="G7" s="8">
        <v>3</v>
      </c>
      <c r="H7" s="8">
        <v>5.5</v>
      </c>
      <c r="I7" s="8" t="s">
        <v>43</v>
      </c>
      <c r="J7" s="8" t="s">
        <v>14</v>
      </c>
      <c r="K7" s="8" t="s">
        <v>35</v>
      </c>
      <c r="L7" s="8" t="s">
        <v>44</v>
      </c>
      <c r="M7" s="8" t="s">
        <v>41</v>
      </c>
      <c r="N7" s="8" t="s">
        <v>45</v>
      </c>
    </row>
    <row r="8" spans="1:14" ht="14.4">
      <c r="A8" s="7" t="str">
        <f>HYPERLINK("https://www.analog.com/zh/ADAU1979#details", "ADAU1979")</f>
        <v>ADAU1979</v>
      </c>
      <c r="B8" s="8">
        <v>4</v>
      </c>
      <c r="C8" s="8">
        <v>24</v>
      </c>
      <c r="D8" s="8" t="s">
        <v>33</v>
      </c>
      <c r="E8" s="8">
        <v>109</v>
      </c>
      <c r="F8" s="8">
        <v>-95</v>
      </c>
      <c r="G8" s="8">
        <v>3</v>
      </c>
      <c r="H8" s="8">
        <v>3.6</v>
      </c>
      <c r="I8" s="8" t="s">
        <v>46</v>
      </c>
      <c r="J8" s="8" t="s">
        <v>14</v>
      </c>
      <c r="K8" s="8" t="s">
        <v>47</v>
      </c>
      <c r="L8" s="8" t="s">
        <v>48</v>
      </c>
      <c r="M8" s="8" t="s">
        <v>49</v>
      </c>
      <c r="N8" s="8" t="s">
        <v>50</v>
      </c>
    </row>
    <row r="9" spans="1:14" ht="14.4">
      <c r="A9" s="7" t="str">
        <f>HYPERLINK("https://www.analog.com/zh/ADAU1978#details", "ADAU1978")</f>
        <v>ADAU1978</v>
      </c>
      <c r="B9" s="8">
        <v>4</v>
      </c>
      <c r="C9" s="8">
        <v>24</v>
      </c>
      <c r="D9" s="8" t="s">
        <v>33</v>
      </c>
      <c r="E9" s="8">
        <v>109</v>
      </c>
      <c r="F9" s="8">
        <v>-95</v>
      </c>
      <c r="G9" s="8">
        <v>3</v>
      </c>
      <c r="H9" s="8">
        <v>3.6</v>
      </c>
      <c r="I9" s="8" t="s">
        <v>46</v>
      </c>
      <c r="J9" s="8" t="s">
        <v>312</v>
      </c>
      <c r="K9" s="8" t="s">
        <v>51</v>
      </c>
      <c r="L9" s="8" t="s">
        <v>52</v>
      </c>
      <c r="M9" s="8" t="s">
        <v>49</v>
      </c>
      <c r="N9" s="8" t="s">
        <v>53</v>
      </c>
    </row>
    <row r="10" spans="1:14" ht="14.4">
      <c r="A10" s="7" t="str">
        <f>HYPERLINK("https://www.analog.com/zh/ADAU1977#details", "ADAU1977")</f>
        <v>ADAU1977</v>
      </c>
      <c r="B10" s="8">
        <v>4</v>
      </c>
      <c r="C10" s="8">
        <v>24</v>
      </c>
      <c r="D10" s="8" t="s">
        <v>33</v>
      </c>
      <c r="E10" s="8">
        <v>109</v>
      </c>
      <c r="F10" s="8">
        <v>-95</v>
      </c>
      <c r="G10" s="8">
        <v>3</v>
      </c>
      <c r="H10" s="8">
        <v>3.6</v>
      </c>
      <c r="I10" s="8" t="s">
        <v>54</v>
      </c>
      <c r="J10" s="8" t="s">
        <v>14</v>
      </c>
      <c r="K10" s="8" t="s">
        <v>55</v>
      </c>
      <c r="L10" s="8" t="s">
        <v>56</v>
      </c>
      <c r="M10" s="8" t="s">
        <v>49</v>
      </c>
      <c r="N10" s="8" t="s">
        <v>57</v>
      </c>
    </row>
    <row r="11" spans="1:14" ht="14.4">
      <c r="A11" s="7" t="str">
        <f>HYPERLINK("https://www.analog.com/zh/ADAU7002#details", "ADAU7002")</f>
        <v>ADAU7002</v>
      </c>
      <c r="B11" s="8">
        <v>2</v>
      </c>
      <c r="C11" s="8" t="s">
        <v>14</v>
      </c>
      <c r="D11" s="8" t="s">
        <v>58</v>
      </c>
      <c r="E11" s="8">
        <v>110</v>
      </c>
      <c r="F11" s="8" t="s">
        <v>14</v>
      </c>
      <c r="G11" s="8">
        <v>1.62</v>
      </c>
      <c r="H11" s="8">
        <v>3.6</v>
      </c>
      <c r="I11" s="8" t="s">
        <v>59</v>
      </c>
      <c r="J11" s="8" t="s">
        <v>60</v>
      </c>
      <c r="K11" s="8" t="s">
        <v>24</v>
      </c>
      <c r="L11" s="8" t="s">
        <v>61</v>
      </c>
      <c r="M11" s="8" t="s">
        <v>62</v>
      </c>
      <c r="N11" s="8" t="s">
        <v>63</v>
      </c>
    </row>
    <row r="12" spans="1:14" ht="14.4">
      <c r="A12" s="7" t="str">
        <f>HYPERLINK("https://www.analog.com/zh/AD1974#details", "AD1974")</f>
        <v>AD1974</v>
      </c>
      <c r="B12" s="8">
        <v>4</v>
      </c>
      <c r="C12" s="8">
        <v>24</v>
      </c>
      <c r="D12" s="8" t="s">
        <v>33</v>
      </c>
      <c r="E12" s="8">
        <v>102</v>
      </c>
      <c r="F12" s="8">
        <v>-96</v>
      </c>
      <c r="G12" s="8">
        <v>3</v>
      </c>
      <c r="H12" s="8">
        <v>3.6</v>
      </c>
      <c r="I12" s="8" t="s">
        <v>64</v>
      </c>
      <c r="J12" s="8" t="s">
        <v>65</v>
      </c>
      <c r="K12" s="8" t="s">
        <v>66</v>
      </c>
      <c r="L12" s="8" t="s">
        <v>67</v>
      </c>
      <c r="M12" s="8" t="s">
        <v>68</v>
      </c>
      <c r="N12" s="8" t="s">
        <v>311</v>
      </c>
    </row>
    <row r="13" spans="1:14" ht="14.4">
      <c r="A13" s="7" t="str">
        <f>HYPERLINK("https://www.analog.com/zh/AD1871#details", "AD1871")</f>
        <v>AD1871</v>
      </c>
      <c r="B13" s="8">
        <v>2</v>
      </c>
      <c r="C13" s="8">
        <v>24</v>
      </c>
      <c r="D13" s="8" t="s">
        <v>58</v>
      </c>
      <c r="E13" s="8">
        <v>105</v>
      </c>
      <c r="F13" s="8">
        <v>-85</v>
      </c>
      <c r="G13" s="8">
        <v>4.5</v>
      </c>
      <c r="H13" s="8">
        <v>5.5</v>
      </c>
      <c r="I13" s="8" t="s">
        <v>69</v>
      </c>
      <c r="J13" s="8" t="s">
        <v>70</v>
      </c>
      <c r="K13" s="8" t="s">
        <v>14</v>
      </c>
      <c r="L13" s="8" t="s">
        <v>14</v>
      </c>
      <c r="M13" s="8" t="s">
        <v>71</v>
      </c>
      <c r="N13" s="8" t="s">
        <v>72</v>
      </c>
    </row>
    <row r="14" spans="1:14" ht="14.4">
      <c r="A14" s="7" t="str">
        <f>HYPERLINK("https://www.analog.com/zh/AD1877#details", "AD1877")</f>
        <v>AD1877</v>
      </c>
      <c r="B14" s="8">
        <v>2</v>
      </c>
      <c r="C14" s="8">
        <v>16</v>
      </c>
      <c r="D14" s="8" t="s">
        <v>77</v>
      </c>
      <c r="E14" s="8">
        <v>94</v>
      </c>
      <c r="F14" s="8">
        <v>-90</v>
      </c>
      <c r="G14" s="8">
        <v>4.75</v>
      </c>
      <c r="H14" s="8">
        <v>5.25</v>
      </c>
      <c r="I14" s="8" t="s">
        <v>78</v>
      </c>
      <c r="J14" s="8" t="s">
        <v>73</v>
      </c>
      <c r="K14" s="8" t="s">
        <v>14</v>
      </c>
      <c r="L14" s="8" t="s">
        <v>74</v>
      </c>
      <c r="M14" s="8" t="s">
        <v>75</v>
      </c>
      <c r="N14" s="8" t="s">
        <v>76</v>
      </c>
    </row>
    <row r="15" spans="1:14">
      <c r="A15" s="9" t="s">
        <v>79</v>
      </c>
      <c r="B15" s="8">
        <v>2</v>
      </c>
      <c r="C15" s="8">
        <v>24</v>
      </c>
      <c r="D15" s="8" t="s">
        <v>80</v>
      </c>
      <c r="E15" s="8">
        <v>106</v>
      </c>
      <c r="F15" s="8">
        <v>-88</v>
      </c>
      <c r="G15" s="8">
        <v>3.3</v>
      </c>
      <c r="H15" s="8">
        <v>5.5</v>
      </c>
      <c r="I15" s="8"/>
      <c r="J15" s="8"/>
      <c r="K15" s="8"/>
      <c r="L15" s="8"/>
      <c r="M15" s="8" t="s">
        <v>81</v>
      </c>
      <c r="N15" s="8"/>
    </row>
  </sheetData>
  <autoFilter ref="A1:N1" xr:uid="{937DCEFB-CC98-46D9-97EF-88E87826A7A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F960-4F06-4174-8D3D-6E3AA2B5E6C6}">
  <dimension ref="A1:T14"/>
  <sheetViews>
    <sheetView workbookViewId="0">
      <selection activeCell="B7" sqref="B7:B8"/>
    </sheetView>
  </sheetViews>
  <sheetFormatPr defaultRowHeight="13.8"/>
  <cols>
    <col min="1" max="1" width="14.5546875" customWidth="1"/>
    <col min="3" max="3" width="12.21875" customWidth="1"/>
    <col min="4" max="4" width="11.44140625" customWidth="1"/>
    <col min="5" max="5" width="11" customWidth="1"/>
    <col min="6" max="6" width="10.88671875" customWidth="1"/>
    <col min="7" max="7" width="10.44140625" customWidth="1"/>
    <col min="8" max="8" width="9.6640625" customWidth="1"/>
    <col min="14" max="14" width="12" customWidth="1"/>
    <col min="15" max="15" width="11.88671875" customWidth="1"/>
    <col min="16" max="16" width="11.33203125" customWidth="1"/>
    <col min="17" max="17" width="11.44140625" customWidth="1"/>
    <col min="18" max="18" width="23.21875" customWidth="1"/>
    <col min="19" max="19" width="21.5546875" customWidth="1"/>
    <col min="20" max="20" width="28.77734375" customWidth="1"/>
  </cols>
  <sheetData>
    <row r="1" spans="1:20">
      <c r="A1" s="1" t="s">
        <v>0</v>
      </c>
      <c r="B1" s="1" t="s">
        <v>82</v>
      </c>
      <c r="C1" s="2" t="s">
        <v>83</v>
      </c>
      <c r="D1" s="2" t="s">
        <v>84</v>
      </c>
      <c r="E1" s="2" t="s">
        <v>7</v>
      </c>
      <c r="F1" s="2" t="s">
        <v>6</v>
      </c>
      <c r="G1" s="2" t="s">
        <v>85</v>
      </c>
      <c r="H1" s="2" t="s">
        <v>86</v>
      </c>
      <c r="I1" s="3" t="s">
        <v>87</v>
      </c>
      <c r="J1" s="1" t="s">
        <v>314</v>
      </c>
      <c r="K1" s="3" t="s">
        <v>2</v>
      </c>
      <c r="L1" s="3" t="s">
        <v>3</v>
      </c>
      <c r="M1" s="3" t="s">
        <v>89</v>
      </c>
      <c r="N1" s="3" t="s">
        <v>5</v>
      </c>
      <c r="O1" s="2" t="s">
        <v>90</v>
      </c>
      <c r="P1" s="2" t="s">
        <v>91</v>
      </c>
      <c r="Q1" s="1" t="s">
        <v>8</v>
      </c>
      <c r="R1" s="1" t="s">
        <v>10</v>
      </c>
      <c r="S1" s="1" t="s">
        <v>11</v>
      </c>
      <c r="T1" s="1" t="s">
        <v>12</v>
      </c>
    </row>
    <row r="2" spans="1:20">
      <c r="A2" s="4" t="s">
        <v>14</v>
      </c>
      <c r="B2" s="4" t="s">
        <v>14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6" t="s">
        <v>17</v>
      </c>
      <c r="J2" s="4" t="s">
        <v>14</v>
      </c>
      <c r="K2" s="6" t="s">
        <v>15</v>
      </c>
      <c r="L2" s="6" t="s">
        <v>92</v>
      </c>
      <c r="M2" s="6" t="s">
        <v>17</v>
      </c>
      <c r="N2" s="6" t="s">
        <v>17</v>
      </c>
      <c r="O2" s="5" t="s">
        <v>18</v>
      </c>
      <c r="P2" s="5" t="s">
        <v>18</v>
      </c>
      <c r="Q2" s="4" t="s">
        <v>19</v>
      </c>
      <c r="R2" s="4" t="s">
        <v>14</v>
      </c>
      <c r="S2" s="4" t="s">
        <v>21</v>
      </c>
      <c r="T2" s="4" t="s">
        <v>14</v>
      </c>
    </row>
    <row r="3" spans="1:20" ht="14.4">
      <c r="A3" s="7" t="str">
        <f>HYPERLINK("https://www.analog.com/zh/ADAU1966A#details", "ADAU1966A")</f>
        <v>ADAU1966A</v>
      </c>
      <c r="B3" s="8" t="s">
        <v>93</v>
      </c>
      <c r="C3" s="8">
        <v>3.46</v>
      </c>
      <c r="D3" s="8">
        <v>3.14</v>
      </c>
      <c r="E3" s="8">
        <v>3.46</v>
      </c>
      <c r="F3" s="8">
        <v>3.14</v>
      </c>
      <c r="G3" s="8" t="s">
        <v>14</v>
      </c>
      <c r="H3" s="8" t="s">
        <v>14</v>
      </c>
      <c r="I3" s="8">
        <v>114</v>
      </c>
      <c r="J3" s="8">
        <v>16</v>
      </c>
      <c r="K3" s="8">
        <v>24</v>
      </c>
      <c r="L3" s="8" t="s">
        <v>118</v>
      </c>
      <c r="M3" s="8">
        <v>114</v>
      </c>
      <c r="N3" s="8">
        <v>-97</v>
      </c>
      <c r="O3" s="8">
        <v>3.14</v>
      </c>
      <c r="P3" s="8">
        <v>3.46</v>
      </c>
      <c r="Q3" s="8" t="s">
        <v>94</v>
      </c>
      <c r="R3" s="8" t="s">
        <v>95</v>
      </c>
      <c r="S3" s="8" t="s">
        <v>96</v>
      </c>
      <c r="T3" s="8" t="s">
        <v>97</v>
      </c>
    </row>
    <row r="4" spans="1:20" ht="14.4">
      <c r="A4" s="7" t="str">
        <f>HYPERLINK("https://www.analog.com/zh/ADAU1962#details", "ADAU1962")</f>
        <v>ADAU1962</v>
      </c>
      <c r="B4" s="8" t="s">
        <v>93</v>
      </c>
      <c r="C4" s="8">
        <v>5.5</v>
      </c>
      <c r="D4" s="8">
        <v>3</v>
      </c>
      <c r="E4" s="8">
        <v>5.5</v>
      </c>
      <c r="F4" s="8">
        <v>4.5</v>
      </c>
      <c r="G4" s="8" t="s">
        <v>14</v>
      </c>
      <c r="H4" s="8" t="s">
        <v>14</v>
      </c>
      <c r="I4" s="8">
        <v>118</v>
      </c>
      <c r="J4" s="8">
        <v>12</v>
      </c>
      <c r="K4" s="8">
        <v>24</v>
      </c>
      <c r="L4" s="8" t="s">
        <v>118</v>
      </c>
      <c r="M4" s="8">
        <v>118</v>
      </c>
      <c r="N4" s="8">
        <v>-98</v>
      </c>
      <c r="O4" s="8">
        <v>3</v>
      </c>
      <c r="P4" s="8">
        <v>5.5</v>
      </c>
      <c r="Q4" s="8" t="s">
        <v>98</v>
      </c>
      <c r="R4" s="8" t="s">
        <v>95</v>
      </c>
      <c r="S4" s="8" t="s">
        <v>14</v>
      </c>
      <c r="T4" s="8" t="s">
        <v>97</v>
      </c>
    </row>
    <row r="5" spans="1:20" ht="14.4">
      <c r="A5" s="7" t="str">
        <f>HYPERLINK("https://www.analog.com/zh/ADAU1962A#details", "ADAU1962A")</f>
        <v>ADAU1962A</v>
      </c>
      <c r="B5" s="8" t="s">
        <v>93</v>
      </c>
      <c r="C5" s="8">
        <v>3.46</v>
      </c>
      <c r="D5" s="8">
        <v>3.14</v>
      </c>
      <c r="E5" s="8">
        <v>3.46</v>
      </c>
      <c r="F5" s="8">
        <v>3.14</v>
      </c>
      <c r="G5" s="8" t="s">
        <v>14</v>
      </c>
      <c r="H5" s="8" t="s">
        <v>14</v>
      </c>
      <c r="I5" s="8">
        <v>114</v>
      </c>
      <c r="J5" s="8">
        <v>12</v>
      </c>
      <c r="K5" s="8">
        <v>24</v>
      </c>
      <c r="L5" s="8" t="s">
        <v>33</v>
      </c>
      <c r="M5" s="8">
        <v>114</v>
      </c>
      <c r="N5" s="8">
        <v>-97</v>
      </c>
      <c r="O5" s="8">
        <v>3.14</v>
      </c>
      <c r="P5" s="8">
        <v>3.46</v>
      </c>
      <c r="Q5" s="8" t="s">
        <v>99</v>
      </c>
      <c r="R5" s="8" t="s">
        <v>95</v>
      </c>
      <c r="S5" s="8" t="s">
        <v>100</v>
      </c>
      <c r="T5" s="8" t="s">
        <v>97</v>
      </c>
    </row>
    <row r="6" spans="1:20" ht="14.4">
      <c r="A6" s="7" t="str">
        <f>HYPERLINK("https://www.analog.com/zh/ADAU1966#details", "ADAU1966")</f>
        <v>ADAU1966</v>
      </c>
      <c r="B6" s="8" t="s">
        <v>93</v>
      </c>
      <c r="C6" s="8">
        <v>5.5</v>
      </c>
      <c r="D6" s="8">
        <v>3</v>
      </c>
      <c r="E6" s="8">
        <v>5.5</v>
      </c>
      <c r="F6" s="8">
        <v>4.5</v>
      </c>
      <c r="G6" s="8" t="s">
        <v>14</v>
      </c>
      <c r="H6" s="8" t="s">
        <v>14</v>
      </c>
      <c r="I6" s="8">
        <v>118</v>
      </c>
      <c r="J6" s="8">
        <v>16</v>
      </c>
      <c r="K6" s="8">
        <v>24</v>
      </c>
      <c r="L6" s="8" t="s">
        <v>33</v>
      </c>
      <c r="M6" s="8">
        <v>118</v>
      </c>
      <c r="N6" s="8">
        <v>-98</v>
      </c>
      <c r="O6" s="8">
        <v>3</v>
      </c>
      <c r="P6" s="8">
        <v>5.5</v>
      </c>
      <c r="Q6" s="8" t="s">
        <v>101</v>
      </c>
      <c r="R6" s="8" t="s">
        <v>95</v>
      </c>
      <c r="S6" s="8" t="s">
        <v>14</v>
      </c>
      <c r="T6" s="8" t="s">
        <v>97</v>
      </c>
    </row>
    <row r="7" spans="1:20" ht="14.4">
      <c r="A7" s="7" t="str">
        <f>HYPERLINK("https://www.analog.com/zh/AD1933#details", "AD1933")</f>
        <v>AD1933</v>
      </c>
      <c r="B7" s="8" t="s">
        <v>102</v>
      </c>
      <c r="C7" s="8">
        <v>3.6</v>
      </c>
      <c r="D7" s="8">
        <v>3</v>
      </c>
      <c r="E7" s="8">
        <v>3.6</v>
      </c>
      <c r="F7" s="8">
        <v>3</v>
      </c>
      <c r="G7" s="8" t="s">
        <v>14</v>
      </c>
      <c r="H7" s="8" t="s">
        <v>14</v>
      </c>
      <c r="I7" s="8">
        <v>112</v>
      </c>
      <c r="J7" s="8">
        <v>8</v>
      </c>
      <c r="K7" s="8">
        <v>24</v>
      </c>
      <c r="L7" s="8" t="s">
        <v>33</v>
      </c>
      <c r="M7" s="8">
        <v>112</v>
      </c>
      <c r="N7" s="8">
        <v>-96</v>
      </c>
      <c r="O7" s="8">
        <v>3</v>
      </c>
      <c r="P7" s="8">
        <v>3.6</v>
      </c>
      <c r="Q7" s="8" t="s">
        <v>64</v>
      </c>
      <c r="R7" s="8" t="s">
        <v>103</v>
      </c>
      <c r="S7" s="8" t="s">
        <v>104</v>
      </c>
      <c r="T7" s="8" t="s">
        <v>41</v>
      </c>
    </row>
    <row r="8" spans="1:20" ht="14.4">
      <c r="A8" s="7" t="str">
        <f>HYPERLINK("https://www.analog.com/zh/AD1934#details", "AD1934")</f>
        <v>AD1934</v>
      </c>
      <c r="B8" s="8" t="s">
        <v>102</v>
      </c>
      <c r="C8" s="8">
        <v>3.6</v>
      </c>
      <c r="D8" s="8">
        <v>3</v>
      </c>
      <c r="E8" s="8">
        <v>3.6</v>
      </c>
      <c r="F8" s="8">
        <v>3</v>
      </c>
      <c r="G8" s="8" t="s">
        <v>14</v>
      </c>
      <c r="H8" s="8" t="s">
        <v>14</v>
      </c>
      <c r="I8" s="8">
        <v>106</v>
      </c>
      <c r="J8" s="8">
        <v>8</v>
      </c>
      <c r="K8" s="8">
        <v>24</v>
      </c>
      <c r="L8" s="8" t="s">
        <v>33</v>
      </c>
      <c r="M8" s="8">
        <v>108</v>
      </c>
      <c r="N8" s="8">
        <v>-92</v>
      </c>
      <c r="O8" s="8">
        <v>3</v>
      </c>
      <c r="P8" s="8">
        <v>3.6</v>
      </c>
      <c r="Q8" s="8" t="s">
        <v>64</v>
      </c>
      <c r="R8" s="8" t="s">
        <v>103</v>
      </c>
      <c r="S8" s="8" t="s">
        <v>105</v>
      </c>
      <c r="T8" s="8" t="s">
        <v>68</v>
      </c>
    </row>
    <row r="9" spans="1:20" ht="14.4">
      <c r="A9" s="7" t="str">
        <f>HYPERLINK("https://www.analog.com/zh/AD1955#details", "AD1955")</f>
        <v>AD1955</v>
      </c>
      <c r="B9" s="8" t="s">
        <v>313</v>
      </c>
      <c r="C9" s="8">
        <v>5.5</v>
      </c>
      <c r="D9" s="8">
        <v>4.5</v>
      </c>
      <c r="E9" s="8">
        <v>5.5</v>
      </c>
      <c r="F9" s="8">
        <v>4.5</v>
      </c>
      <c r="G9" s="8" t="s">
        <v>14</v>
      </c>
      <c r="H9" s="8" t="s">
        <v>14</v>
      </c>
      <c r="I9" s="8">
        <v>120</v>
      </c>
      <c r="J9" s="8">
        <v>2</v>
      </c>
      <c r="K9" s="8">
        <v>24</v>
      </c>
      <c r="L9" s="8" t="s">
        <v>33</v>
      </c>
      <c r="M9" s="8">
        <v>123</v>
      </c>
      <c r="N9" s="8">
        <v>-110</v>
      </c>
      <c r="O9" s="8">
        <v>4.5</v>
      </c>
      <c r="P9" s="8">
        <v>5.5</v>
      </c>
      <c r="Q9" s="8" t="s">
        <v>107</v>
      </c>
      <c r="R9" s="8" t="s">
        <v>108</v>
      </c>
      <c r="S9" s="8" t="s">
        <v>109</v>
      </c>
      <c r="T9" s="8" t="s">
        <v>71</v>
      </c>
    </row>
    <row r="10" spans="1:20" ht="14.4">
      <c r="A10" s="7" t="str">
        <f>HYPERLINK("https://www.analog.com/zh/AD1852#details", "AD1852")</f>
        <v>AD1852</v>
      </c>
      <c r="B10" s="8" t="s">
        <v>106</v>
      </c>
      <c r="C10" s="8" t="s">
        <v>14</v>
      </c>
      <c r="D10" s="8" t="s">
        <v>14</v>
      </c>
      <c r="E10" s="8">
        <v>5.5</v>
      </c>
      <c r="F10" s="8">
        <v>4.5</v>
      </c>
      <c r="G10" s="8" t="s">
        <v>14</v>
      </c>
      <c r="H10" s="8" t="s">
        <v>14</v>
      </c>
      <c r="I10" s="8">
        <v>114</v>
      </c>
      <c r="J10" s="8">
        <v>2</v>
      </c>
      <c r="K10" s="8">
        <v>24</v>
      </c>
      <c r="L10" s="8" t="s">
        <v>33</v>
      </c>
      <c r="M10" s="8">
        <v>114</v>
      </c>
      <c r="N10" s="8">
        <v>-102</v>
      </c>
      <c r="O10" s="8">
        <v>5</v>
      </c>
      <c r="P10" s="8">
        <v>5</v>
      </c>
      <c r="Q10" s="8" t="s">
        <v>54</v>
      </c>
      <c r="R10" s="8" t="s">
        <v>14</v>
      </c>
      <c r="S10" s="8" t="s">
        <v>14</v>
      </c>
      <c r="T10" s="8" t="s">
        <v>71</v>
      </c>
    </row>
    <row r="11" spans="1:20" ht="14.4">
      <c r="A11" s="7" t="str">
        <f>HYPERLINK("https://www.analog.com/zh/AD1866#details", "AD1866")</f>
        <v>AD1866</v>
      </c>
      <c r="B11" s="8" t="s">
        <v>14</v>
      </c>
      <c r="C11" s="8">
        <v>5.25</v>
      </c>
      <c r="D11" s="8">
        <v>3.5</v>
      </c>
      <c r="E11" s="8">
        <v>5.25</v>
      </c>
      <c r="F11" s="8">
        <v>3.5</v>
      </c>
      <c r="G11" s="8" t="s">
        <v>14</v>
      </c>
      <c r="H11" s="8" t="s">
        <v>14</v>
      </c>
      <c r="I11" s="8">
        <v>95</v>
      </c>
      <c r="J11" s="8">
        <v>2</v>
      </c>
      <c r="K11" s="8">
        <v>16</v>
      </c>
      <c r="L11" s="8" t="s">
        <v>14</v>
      </c>
      <c r="M11" s="8">
        <v>90</v>
      </c>
      <c r="N11" s="8">
        <v>-86</v>
      </c>
      <c r="O11" s="8">
        <v>3.5</v>
      </c>
      <c r="P11" s="8">
        <v>5.25</v>
      </c>
      <c r="Q11" s="8" t="s">
        <v>110</v>
      </c>
      <c r="R11" s="8" t="s">
        <v>315</v>
      </c>
      <c r="S11" s="8" t="s">
        <v>112</v>
      </c>
      <c r="T11" s="8" t="s">
        <v>113</v>
      </c>
    </row>
    <row r="12" spans="1:20" ht="14.4">
      <c r="A12" s="7" t="str">
        <f>HYPERLINK("https://www.analog.com/zh/AD1851#details", "AD1851")</f>
        <v>AD1851</v>
      </c>
      <c r="B12" s="8" t="s">
        <v>14</v>
      </c>
      <c r="C12" s="8" t="s">
        <v>14</v>
      </c>
      <c r="D12" s="8" t="s">
        <v>14</v>
      </c>
      <c r="E12" s="8">
        <v>5.25</v>
      </c>
      <c r="F12" s="8">
        <v>4.75</v>
      </c>
      <c r="G12" s="8">
        <v>-4.75</v>
      </c>
      <c r="H12" s="8">
        <v>-5.25</v>
      </c>
      <c r="I12" s="8">
        <v>110</v>
      </c>
      <c r="J12" s="8">
        <v>1</v>
      </c>
      <c r="K12" s="8">
        <v>16</v>
      </c>
      <c r="L12" s="8" t="s">
        <v>14</v>
      </c>
      <c r="M12" s="8">
        <v>96</v>
      </c>
      <c r="N12" s="8">
        <v>-90</v>
      </c>
      <c r="O12" s="8">
        <v>5</v>
      </c>
      <c r="P12" s="8">
        <v>5</v>
      </c>
      <c r="Q12" s="8" t="s">
        <v>114</v>
      </c>
      <c r="R12" s="8" t="s">
        <v>14</v>
      </c>
      <c r="S12" s="8" t="s">
        <v>115</v>
      </c>
      <c r="T12" s="8" t="s">
        <v>113</v>
      </c>
    </row>
    <row r="13" spans="1:20" ht="14.4">
      <c r="A13" s="7" t="str">
        <f>HYPERLINK("https://www.analog.com/zh/AD1856#details", "AD1856")</f>
        <v>AD1856</v>
      </c>
      <c r="B13" s="8" t="s">
        <v>313</v>
      </c>
      <c r="C13" s="8">
        <v>26.4</v>
      </c>
      <c r="D13" s="8">
        <v>9.5</v>
      </c>
      <c r="E13" s="8">
        <v>13.2</v>
      </c>
      <c r="F13" s="8">
        <v>4.75</v>
      </c>
      <c r="G13" s="8">
        <v>-4.75</v>
      </c>
      <c r="H13" s="8">
        <v>-13.2</v>
      </c>
      <c r="I13" s="8">
        <v>113</v>
      </c>
      <c r="J13" s="8">
        <v>1</v>
      </c>
      <c r="K13" s="8">
        <v>16</v>
      </c>
      <c r="L13" s="8" t="s">
        <v>119</v>
      </c>
      <c r="M13" s="8">
        <v>96</v>
      </c>
      <c r="N13" s="8">
        <v>-100</v>
      </c>
      <c r="O13" s="8">
        <v>4.75</v>
      </c>
      <c r="P13" s="8">
        <v>13.2</v>
      </c>
      <c r="Q13" s="8" t="s">
        <v>116</v>
      </c>
      <c r="R13" s="8" t="s">
        <v>111</v>
      </c>
      <c r="S13" s="8" t="s">
        <v>117</v>
      </c>
      <c r="T13" s="8" t="s">
        <v>113</v>
      </c>
    </row>
    <row r="14" spans="1:20">
      <c r="A14" s="9" t="s">
        <v>79</v>
      </c>
      <c r="B14" s="8"/>
      <c r="C14" s="8">
        <v>5.5</v>
      </c>
      <c r="D14" s="8">
        <v>3.3</v>
      </c>
      <c r="E14" s="8">
        <v>5.5</v>
      </c>
      <c r="F14" s="8">
        <v>3.3</v>
      </c>
      <c r="G14" s="8"/>
      <c r="H14" s="8"/>
      <c r="I14" s="8">
        <v>100</v>
      </c>
      <c r="J14" s="8"/>
      <c r="K14" s="8">
        <v>24</v>
      </c>
      <c r="L14" s="8" t="s">
        <v>33</v>
      </c>
      <c r="M14" s="8">
        <v>106</v>
      </c>
      <c r="N14" s="8">
        <v>-88</v>
      </c>
      <c r="O14" s="8"/>
      <c r="P14" s="8"/>
      <c r="Q14" s="8"/>
      <c r="R14" s="8"/>
      <c r="S14" s="8"/>
      <c r="T14" s="8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8D3-EF54-4206-A277-7AF4B8565129}">
  <dimension ref="A1:M20"/>
  <sheetViews>
    <sheetView workbookViewId="0">
      <selection activeCell="F23" sqref="F23"/>
    </sheetView>
  </sheetViews>
  <sheetFormatPr defaultRowHeight="13.8"/>
  <cols>
    <col min="1" max="1" width="15.33203125" customWidth="1"/>
    <col min="2" max="2" width="18.77734375" customWidth="1"/>
    <col min="3" max="3" width="23.88671875" customWidth="1"/>
    <col min="4" max="4" width="6.88671875" customWidth="1"/>
    <col min="6" max="6" width="17.33203125" customWidth="1"/>
    <col min="9" max="9" width="14.5546875" customWidth="1"/>
    <col min="10" max="10" width="30.109375" customWidth="1"/>
    <col min="11" max="11" width="15.44140625" customWidth="1"/>
    <col min="13" max="13" width="37.5546875" customWidth="1"/>
  </cols>
  <sheetData>
    <row r="1" spans="1:13">
      <c r="A1" s="11" t="s">
        <v>0</v>
      </c>
      <c r="B1" s="11" t="s">
        <v>316</v>
      </c>
      <c r="C1" s="11" t="s">
        <v>317</v>
      </c>
      <c r="D1" s="11" t="s">
        <v>1</v>
      </c>
      <c r="E1" s="11" t="s">
        <v>2</v>
      </c>
      <c r="F1" s="11" t="s">
        <v>318</v>
      </c>
      <c r="G1" s="11" t="s">
        <v>319</v>
      </c>
      <c r="H1" s="11" t="s">
        <v>88</v>
      </c>
      <c r="I1" s="11" t="s">
        <v>125</v>
      </c>
      <c r="J1" s="11" t="s">
        <v>13</v>
      </c>
      <c r="K1" s="11" t="s">
        <v>320</v>
      </c>
      <c r="L1" s="11" t="s">
        <v>11</v>
      </c>
      <c r="M1" s="11" t="s">
        <v>12</v>
      </c>
    </row>
    <row r="2" spans="1:13">
      <c r="A2" s="12" t="s">
        <v>14</v>
      </c>
      <c r="B2" s="12" t="s">
        <v>14</v>
      </c>
      <c r="C2" s="12" t="s">
        <v>14</v>
      </c>
      <c r="D2" s="12" t="s">
        <v>14</v>
      </c>
      <c r="E2" s="12" t="s">
        <v>15</v>
      </c>
      <c r="F2" s="12" t="s">
        <v>14</v>
      </c>
      <c r="G2" s="12" t="s">
        <v>15</v>
      </c>
      <c r="H2" s="12" t="s">
        <v>14</v>
      </c>
      <c r="I2" s="12" t="s">
        <v>14</v>
      </c>
      <c r="J2" s="12" t="s">
        <v>14</v>
      </c>
      <c r="K2" s="12" t="s">
        <v>14</v>
      </c>
      <c r="L2" s="12" t="s">
        <v>21</v>
      </c>
      <c r="M2" s="12" t="s">
        <v>14</v>
      </c>
    </row>
    <row r="3" spans="1:13" ht="14.4">
      <c r="A3" s="13" t="str">
        <f>HYPERLINK("https://www.analog.com/zh/AD5590#details", "AD5590")</f>
        <v>AD5590</v>
      </c>
      <c r="B3" t="s">
        <v>342</v>
      </c>
      <c r="C3" t="s">
        <v>337</v>
      </c>
      <c r="D3">
        <v>16</v>
      </c>
      <c r="E3">
        <v>12</v>
      </c>
      <c r="F3" t="s">
        <v>338</v>
      </c>
      <c r="G3">
        <v>12</v>
      </c>
      <c r="H3">
        <v>16</v>
      </c>
      <c r="I3" t="s">
        <v>324</v>
      </c>
      <c r="J3" t="s">
        <v>363</v>
      </c>
      <c r="K3" t="s">
        <v>353</v>
      </c>
      <c r="L3">
        <v>20.09</v>
      </c>
      <c r="M3" t="s">
        <v>364</v>
      </c>
    </row>
    <row r="4" spans="1:13" ht="14.4">
      <c r="A4" s="13" t="str">
        <f>HYPERLINK("https://www.analog.com/zh/AD5592R#details", "AD5592R")</f>
        <v>AD5592R</v>
      </c>
      <c r="B4" t="s">
        <v>342</v>
      </c>
      <c r="C4" t="s">
        <v>337</v>
      </c>
      <c r="D4">
        <v>8</v>
      </c>
      <c r="E4">
        <v>12</v>
      </c>
      <c r="F4" t="s">
        <v>338</v>
      </c>
      <c r="G4">
        <v>12</v>
      </c>
      <c r="H4">
        <v>8</v>
      </c>
      <c r="I4" t="s">
        <v>324</v>
      </c>
      <c r="J4" t="s">
        <v>343</v>
      </c>
      <c r="K4" t="s">
        <v>326</v>
      </c>
      <c r="L4">
        <v>3.25</v>
      </c>
      <c r="M4" t="s">
        <v>344</v>
      </c>
    </row>
    <row r="5" spans="1:13" ht="14.4">
      <c r="A5" s="13" t="str">
        <f>HYPERLINK("https://www.analog.com/zh/AD5593R#details", "AD5593R")</f>
        <v>AD5593R</v>
      </c>
      <c r="B5" t="s">
        <v>342</v>
      </c>
      <c r="C5" t="s">
        <v>337</v>
      </c>
      <c r="D5">
        <v>8</v>
      </c>
      <c r="E5">
        <v>12</v>
      </c>
      <c r="F5" t="s">
        <v>338</v>
      </c>
      <c r="G5">
        <v>12</v>
      </c>
      <c r="H5">
        <v>8</v>
      </c>
      <c r="I5" t="s">
        <v>141</v>
      </c>
      <c r="J5" t="s">
        <v>345</v>
      </c>
      <c r="K5" t="s">
        <v>326</v>
      </c>
      <c r="L5">
        <v>3.25</v>
      </c>
      <c r="M5" t="s">
        <v>346</v>
      </c>
    </row>
    <row r="6" spans="1:13" ht="14.4">
      <c r="A6" s="13" t="str">
        <f>HYPERLINK("https://www.analog.com/zh/AD5933#details", "AD5933")</f>
        <v>AD5933</v>
      </c>
      <c r="B6" t="s">
        <v>366</v>
      </c>
      <c r="C6" t="s">
        <v>367</v>
      </c>
      <c r="D6">
        <v>1</v>
      </c>
      <c r="E6">
        <v>12</v>
      </c>
      <c r="F6" t="s">
        <v>14</v>
      </c>
      <c r="G6">
        <v>12</v>
      </c>
      <c r="H6">
        <v>1</v>
      </c>
      <c r="I6" t="s">
        <v>141</v>
      </c>
      <c r="J6" t="s">
        <v>368</v>
      </c>
      <c r="K6" t="s">
        <v>369</v>
      </c>
      <c r="L6">
        <v>8.4600000000000009</v>
      </c>
      <c r="M6" t="s">
        <v>370</v>
      </c>
    </row>
    <row r="7" spans="1:13" ht="14.4">
      <c r="A7" s="13" t="str">
        <f>HYPERLINK("https://www.analog.com/zh/AD5934#details", "AD5934")</f>
        <v>AD5934</v>
      </c>
      <c r="B7" t="s">
        <v>366</v>
      </c>
      <c r="C7" t="s">
        <v>367</v>
      </c>
      <c r="D7">
        <v>1</v>
      </c>
      <c r="E7">
        <v>12</v>
      </c>
      <c r="F7" t="s">
        <v>14</v>
      </c>
      <c r="G7">
        <v>12</v>
      </c>
      <c r="H7">
        <v>1</v>
      </c>
      <c r="I7" t="s">
        <v>141</v>
      </c>
      <c r="J7" t="s">
        <v>371</v>
      </c>
      <c r="K7" t="s">
        <v>369</v>
      </c>
      <c r="L7">
        <v>4.53</v>
      </c>
      <c r="M7" t="s">
        <v>370</v>
      </c>
    </row>
    <row r="8" spans="1:13" ht="14.4">
      <c r="A8" s="13" t="str">
        <f>HYPERLINK("https://www.analog.com/zh/AD5940#details", "AD5940")</f>
        <v>AD5940</v>
      </c>
      <c r="B8" t="s">
        <v>327</v>
      </c>
      <c r="C8" t="s">
        <v>328</v>
      </c>
      <c r="D8">
        <v>24</v>
      </c>
      <c r="E8">
        <v>12</v>
      </c>
      <c r="F8" t="s">
        <v>329</v>
      </c>
      <c r="G8">
        <v>12</v>
      </c>
      <c r="H8">
        <v>2</v>
      </c>
      <c r="I8" t="s">
        <v>324</v>
      </c>
      <c r="J8" t="s">
        <v>334</v>
      </c>
      <c r="K8" t="s">
        <v>331</v>
      </c>
      <c r="L8">
        <v>4.17</v>
      </c>
      <c r="M8" t="s">
        <v>335</v>
      </c>
    </row>
    <row r="9" spans="1:13" ht="14.4">
      <c r="A9" s="13" t="str">
        <f>HYPERLINK("https://www.analog.com/zh/AD5941#details", "AD5941")</f>
        <v>AD5941</v>
      </c>
      <c r="B9" t="s">
        <v>327</v>
      </c>
      <c r="C9" t="s">
        <v>328</v>
      </c>
      <c r="D9">
        <v>24</v>
      </c>
      <c r="E9">
        <v>12</v>
      </c>
      <c r="F9" t="s">
        <v>329</v>
      </c>
      <c r="G9">
        <v>12</v>
      </c>
      <c r="H9">
        <v>2</v>
      </c>
      <c r="I9" t="s">
        <v>324</v>
      </c>
      <c r="J9" t="s">
        <v>330</v>
      </c>
      <c r="K9" t="s">
        <v>331</v>
      </c>
      <c r="L9">
        <v>4.59</v>
      </c>
      <c r="M9" t="s">
        <v>332</v>
      </c>
    </row>
    <row r="10" spans="1:13" ht="14.4">
      <c r="A10" s="13" t="str">
        <f>HYPERLINK("https://www.analog.com/zh/AD7292#details", "AD7292")</f>
        <v>AD7292</v>
      </c>
      <c r="B10" t="s">
        <v>342</v>
      </c>
      <c r="C10" t="s">
        <v>337</v>
      </c>
      <c r="D10">
        <v>8</v>
      </c>
      <c r="E10">
        <v>10</v>
      </c>
      <c r="F10" t="s">
        <v>338</v>
      </c>
      <c r="G10">
        <v>10</v>
      </c>
      <c r="H10">
        <v>4</v>
      </c>
      <c r="I10" t="s">
        <v>324</v>
      </c>
      <c r="J10" t="s">
        <v>355</v>
      </c>
      <c r="K10" t="s">
        <v>356</v>
      </c>
      <c r="L10">
        <v>3.92</v>
      </c>
      <c r="M10" t="s">
        <v>357</v>
      </c>
    </row>
    <row r="11" spans="1:13" ht="14.4">
      <c r="A11" s="13" t="str">
        <f>HYPERLINK("https://www.analog.com/zh/AD7293#details", "AD7293")</f>
        <v>AD7293</v>
      </c>
      <c r="B11" t="s">
        <v>336</v>
      </c>
      <c r="C11" t="s">
        <v>337</v>
      </c>
      <c r="D11">
        <v>4</v>
      </c>
      <c r="E11">
        <v>12</v>
      </c>
      <c r="F11" t="s">
        <v>338</v>
      </c>
      <c r="G11">
        <v>12</v>
      </c>
      <c r="H11">
        <v>8</v>
      </c>
      <c r="I11" t="s">
        <v>324</v>
      </c>
      <c r="J11" t="s">
        <v>339</v>
      </c>
      <c r="K11" t="s">
        <v>340</v>
      </c>
      <c r="L11">
        <v>9.49</v>
      </c>
      <c r="M11" t="s">
        <v>341</v>
      </c>
    </row>
    <row r="12" spans="1:13" ht="14.4">
      <c r="A12" s="13" t="str">
        <f>HYPERLINK("https://www.analog.com/zh/AD7294#details", "AD7294")</f>
        <v>AD7294</v>
      </c>
      <c r="B12" t="s">
        <v>342</v>
      </c>
      <c r="C12" t="s">
        <v>337</v>
      </c>
      <c r="D12">
        <v>6</v>
      </c>
      <c r="E12">
        <v>12</v>
      </c>
      <c r="F12" t="s">
        <v>338</v>
      </c>
      <c r="G12">
        <v>12</v>
      </c>
      <c r="H12">
        <v>4</v>
      </c>
      <c r="I12" t="s">
        <v>141</v>
      </c>
      <c r="J12" t="s">
        <v>347</v>
      </c>
      <c r="K12" t="s">
        <v>348</v>
      </c>
      <c r="L12">
        <v>10.119999999999999</v>
      </c>
      <c r="M12" t="s">
        <v>365</v>
      </c>
    </row>
    <row r="13" spans="1:13" ht="14.4">
      <c r="A13" s="13" t="str">
        <f>HYPERLINK("https://www.analog.com/zh/AD7294-2#details", "AD7294-2")</f>
        <v>AD7294-2</v>
      </c>
      <c r="B13" t="s">
        <v>342</v>
      </c>
      <c r="C13" t="s">
        <v>337</v>
      </c>
      <c r="D13">
        <v>2</v>
      </c>
      <c r="E13">
        <v>12</v>
      </c>
      <c r="F13" t="s">
        <v>338</v>
      </c>
      <c r="G13">
        <v>12</v>
      </c>
      <c r="H13">
        <v>4</v>
      </c>
      <c r="I13" t="s">
        <v>141</v>
      </c>
      <c r="J13" t="s">
        <v>347</v>
      </c>
      <c r="K13" t="s">
        <v>348</v>
      </c>
      <c r="L13" t="s">
        <v>14</v>
      </c>
      <c r="M13" t="s">
        <v>349</v>
      </c>
    </row>
    <row r="14" spans="1:13" ht="14.4">
      <c r="A14" s="13" t="str">
        <f>HYPERLINK("https://www.analog.com/zh/AD74412R#details", "AD74412R")</f>
        <v>AD74412R</v>
      </c>
      <c r="B14" t="s">
        <v>321</v>
      </c>
      <c r="C14" t="s">
        <v>322</v>
      </c>
      <c r="D14">
        <v>4</v>
      </c>
      <c r="E14">
        <v>16</v>
      </c>
      <c r="F14" t="s">
        <v>323</v>
      </c>
      <c r="G14">
        <v>13</v>
      </c>
      <c r="H14">
        <v>1</v>
      </c>
      <c r="I14" t="s">
        <v>324</v>
      </c>
      <c r="J14" t="s">
        <v>333</v>
      </c>
      <c r="K14" t="s">
        <v>326</v>
      </c>
      <c r="L14">
        <v>7.47</v>
      </c>
      <c r="M14" t="s">
        <v>240</v>
      </c>
    </row>
    <row r="15" spans="1:13" ht="14.4">
      <c r="A15" s="13" t="str">
        <f>HYPERLINK("https://www.analog.com/zh/AD74413R#details", "AD74413R")</f>
        <v>AD74413R</v>
      </c>
      <c r="B15" t="s">
        <v>321</v>
      </c>
      <c r="C15" t="s">
        <v>322</v>
      </c>
      <c r="D15">
        <v>4</v>
      </c>
      <c r="E15">
        <v>16</v>
      </c>
      <c r="F15" t="s">
        <v>323</v>
      </c>
      <c r="G15">
        <v>13</v>
      </c>
      <c r="H15">
        <v>1</v>
      </c>
      <c r="I15" t="s">
        <v>324</v>
      </c>
      <c r="J15" t="s">
        <v>325</v>
      </c>
      <c r="K15" t="s">
        <v>326</v>
      </c>
      <c r="L15">
        <v>8.5500000000000007</v>
      </c>
      <c r="M15" t="s">
        <v>240</v>
      </c>
    </row>
    <row r="16" spans="1:13" ht="14.4">
      <c r="A16" s="13" t="str">
        <f>HYPERLINK("https://www.analog.com/zh/ADAS1000#details", "ADAS1000")</f>
        <v>ADAS1000</v>
      </c>
      <c r="B16" t="s">
        <v>350</v>
      </c>
      <c r="C16" t="s">
        <v>351</v>
      </c>
      <c r="D16">
        <v>5</v>
      </c>
      <c r="E16">
        <v>18</v>
      </c>
      <c r="F16" t="s">
        <v>350</v>
      </c>
      <c r="G16">
        <v>10</v>
      </c>
      <c r="H16">
        <v>2</v>
      </c>
      <c r="I16" t="s">
        <v>324</v>
      </c>
      <c r="J16" t="s">
        <v>362</v>
      </c>
      <c r="K16" t="s">
        <v>353</v>
      </c>
      <c r="L16">
        <v>18.239999999999998</v>
      </c>
      <c r="M16" t="s">
        <v>359</v>
      </c>
    </row>
    <row r="17" spans="1:13" ht="14.4">
      <c r="A17" s="13" t="str">
        <f>HYPERLINK("https://www.analog.com/zh/ADAS1000-1#details", "ADAS1000-1")</f>
        <v>ADAS1000-1</v>
      </c>
      <c r="B17" t="s">
        <v>350</v>
      </c>
      <c r="C17" t="s">
        <v>351</v>
      </c>
      <c r="D17">
        <v>5</v>
      </c>
      <c r="E17">
        <v>18</v>
      </c>
      <c r="F17" t="s">
        <v>350</v>
      </c>
      <c r="G17">
        <v>10</v>
      </c>
      <c r="H17">
        <v>2</v>
      </c>
      <c r="I17" t="s">
        <v>324</v>
      </c>
      <c r="J17" t="s">
        <v>352</v>
      </c>
      <c r="K17" t="s">
        <v>353</v>
      </c>
      <c r="L17">
        <v>15.2</v>
      </c>
      <c r="M17" t="s">
        <v>354</v>
      </c>
    </row>
    <row r="18" spans="1:13" ht="14.4">
      <c r="A18" s="13" t="str">
        <f>HYPERLINK("https://www.analog.com/zh/ADAS1000-2#details", "ADAS1000-2")</f>
        <v>ADAS1000-2</v>
      </c>
      <c r="B18" t="s">
        <v>350</v>
      </c>
      <c r="C18" t="s">
        <v>351</v>
      </c>
      <c r="D18">
        <v>5</v>
      </c>
      <c r="E18">
        <v>18</v>
      </c>
      <c r="F18" t="s">
        <v>350</v>
      </c>
      <c r="G18">
        <v>10</v>
      </c>
      <c r="H18">
        <v>2</v>
      </c>
      <c r="I18" t="s">
        <v>324</v>
      </c>
      <c r="J18" t="s">
        <v>358</v>
      </c>
      <c r="K18" t="s">
        <v>353</v>
      </c>
      <c r="L18">
        <v>10.83</v>
      </c>
      <c r="M18" t="s">
        <v>359</v>
      </c>
    </row>
    <row r="19" spans="1:13" ht="14.4">
      <c r="A19" s="13" t="str">
        <f>HYPERLINK("https://www.analog.com/zh/ADAS1000-3#details", "ADAS1000-3")</f>
        <v>ADAS1000-3</v>
      </c>
      <c r="B19" t="s">
        <v>350</v>
      </c>
      <c r="C19" t="s">
        <v>351</v>
      </c>
      <c r="D19">
        <v>3</v>
      </c>
      <c r="E19">
        <v>18</v>
      </c>
      <c r="F19" t="s">
        <v>350</v>
      </c>
      <c r="G19">
        <v>10</v>
      </c>
      <c r="H19">
        <v>1</v>
      </c>
      <c r="I19" t="s">
        <v>324</v>
      </c>
      <c r="J19" t="s">
        <v>360</v>
      </c>
      <c r="K19" t="s">
        <v>353</v>
      </c>
      <c r="L19">
        <v>10.83</v>
      </c>
      <c r="M19" t="s">
        <v>359</v>
      </c>
    </row>
    <row r="20" spans="1:13" ht="14.4">
      <c r="A20" s="13" t="str">
        <f>HYPERLINK("https://www.analog.com/zh/ADAS1000-4#details", "ADAS1000-4")</f>
        <v>ADAS1000-4</v>
      </c>
      <c r="B20" t="s">
        <v>350</v>
      </c>
      <c r="C20" t="s">
        <v>351</v>
      </c>
      <c r="D20">
        <v>3</v>
      </c>
      <c r="E20">
        <v>18</v>
      </c>
      <c r="F20" t="s">
        <v>350</v>
      </c>
      <c r="G20">
        <v>10</v>
      </c>
      <c r="H20">
        <v>1</v>
      </c>
      <c r="I20" t="s">
        <v>324</v>
      </c>
      <c r="J20" t="s">
        <v>361</v>
      </c>
      <c r="K20" t="s">
        <v>353</v>
      </c>
      <c r="L20">
        <v>11.4</v>
      </c>
      <c r="M20" t="s">
        <v>359</v>
      </c>
    </row>
  </sheetData>
  <autoFilter ref="A1:M1" xr:uid="{EE3B432F-05F8-4C8A-ABD7-6095EF09D529}">
    <sortState xmlns:xlrd2="http://schemas.microsoft.com/office/spreadsheetml/2017/richdata2" ref="A2:M20">
      <sortCondition ref="A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87E-E349-4DA6-8188-6DB1AAD927F1}">
  <sheetPr filterMode="1"/>
  <dimension ref="A1:M106"/>
  <sheetViews>
    <sheetView workbookViewId="0">
      <selection activeCell="D112" sqref="D112"/>
    </sheetView>
  </sheetViews>
  <sheetFormatPr defaultRowHeight="13.8"/>
  <cols>
    <col min="1" max="1" width="16.21875" customWidth="1"/>
    <col min="2" max="2" width="59.109375" customWidth="1"/>
    <col min="3" max="3" width="14.6640625" customWidth="1"/>
    <col min="4" max="4" width="14.109375" customWidth="1"/>
    <col min="5" max="5" width="12.5546875" customWidth="1"/>
    <col min="6" max="6" width="18.33203125" customWidth="1"/>
    <col min="7" max="7" width="12.6640625" customWidth="1"/>
    <col min="10" max="10" width="13.33203125" customWidth="1"/>
    <col min="11" max="11" width="26.5546875" customWidth="1"/>
    <col min="12" max="12" width="42.109375" customWidth="1"/>
    <col min="13" max="13" width="21" customWidth="1"/>
  </cols>
  <sheetData>
    <row r="1" spans="1:13">
      <c r="A1" s="11" t="s">
        <v>0</v>
      </c>
      <c r="B1" s="11" t="s">
        <v>13</v>
      </c>
      <c r="C1" s="11" t="s">
        <v>177</v>
      </c>
      <c r="D1" s="11" t="s">
        <v>89</v>
      </c>
      <c r="E1" s="11" t="s">
        <v>5</v>
      </c>
      <c r="F1" s="11" t="s">
        <v>82</v>
      </c>
      <c r="G1" s="11" t="s">
        <v>88</v>
      </c>
      <c r="H1" s="11" t="s">
        <v>1</v>
      </c>
      <c r="I1" s="11" t="s">
        <v>2</v>
      </c>
      <c r="J1" s="11" t="s">
        <v>178</v>
      </c>
      <c r="K1" s="11" t="s">
        <v>11</v>
      </c>
      <c r="L1" s="11" t="s">
        <v>12</v>
      </c>
      <c r="M1" s="17" t="s">
        <v>462</v>
      </c>
    </row>
    <row r="2" spans="1:13" hidden="1">
      <c r="A2" s="12" t="s">
        <v>14</v>
      </c>
      <c r="B2" s="12" t="s">
        <v>14</v>
      </c>
      <c r="C2" s="12" t="s">
        <v>92</v>
      </c>
      <c r="D2" s="12" t="s">
        <v>17</v>
      </c>
      <c r="E2" s="12" t="s">
        <v>17</v>
      </c>
      <c r="F2" s="12" t="s">
        <v>14</v>
      </c>
      <c r="G2" s="12" t="s">
        <v>14</v>
      </c>
      <c r="H2" s="12" t="s">
        <v>14</v>
      </c>
      <c r="I2" s="12" t="s">
        <v>15</v>
      </c>
      <c r="J2" s="12" t="s">
        <v>14</v>
      </c>
      <c r="K2" s="12" t="s">
        <v>21</v>
      </c>
      <c r="L2" s="12" t="s">
        <v>14</v>
      </c>
      <c r="M2" s="18"/>
    </row>
    <row r="3" spans="1:13" ht="14.4">
      <c r="A3" s="15" t="str">
        <f>HYPERLINK("https://www.analog.com/zh/ADAU1401A#details", "ADAU1401A")</f>
        <v>ADAU1401A</v>
      </c>
      <c r="B3" t="s">
        <v>456</v>
      </c>
      <c r="C3" t="s">
        <v>33</v>
      </c>
      <c r="D3">
        <v>104</v>
      </c>
      <c r="E3">
        <v>-83</v>
      </c>
      <c r="F3" t="s">
        <v>248</v>
      </c>
      <c r="G3">
        <v>4</v>
      </c>
      <c r="H3">
        <v>2</v>
      </c>
      <c r="I3">
        <v>24</v>
      </c>
      <c r="J3" t="s">
        <v>184</v>
      </c>
      <c r="K3" t="s">
        <v>458</v>
      </c>
      <c r="L3" t="s">
        <v>68</v>
      </c>
      <c r="M3" t="s">
        <v>463</v>
      </c>
    </row>
    <row r="4" spans="1:13" ht="14.4" hidden="1">
      <c r="A4" s="13" t="str">
        <f>HYPERLINK("https://www.analog.com/zh/ADAU1442#details", "ADAU1442")</f>
        <v>ADAU1442</v>
      </c>
      <c r="B4" t="s">
        <v>417</v>
      </c>
      <c r="C4" t="s">
        <v>33</v>
      </c>
      <c r="D4" t="s">
        <v>14</v>
      </c>
      <c r="E4" t="s">
        <v>14</v>
      </c>
      <c r="F4" t="s">
        <v>191</v>
      </c>
      <c r="G4">
        <v>24</v>
      </c>
      <c r="H4">
        <v>0</v>
      </c>
      <c r="I4">
        <v>28</v>
      </c>
      <c r="J4" t="s">
        <v>184</v>
      </c>
      <c r="K4" t="s">
        <v>249</v>
      </c>
      <c r="L4" t="s">
        <v>250</v>
      </c>
    </row>
    <row r="5" spans="1:13" ht="14.4" hidden="1">
      <c r="A5" s="13" t="str">
        <f>HYPERLINK("https://www.analog.com/zh/ADAU1445#details", "ADAU1445")</f>
        <v>ADAU1445</v>
      </c>
      <c r="B5" t="s">
        <v>423</v>
      </c>
      <c r="C5" t="s">
        <v>33</v>
      </c>
      <c r="D5" t="s">
        <v>14</v>
      </c>
      <c r="E5" t="s">
        <v>14</v>
      </c>
      <c r="F5" t="s">
        <v>191</v>
      </c>
      <c r="G5">
        <v>24</v>
      </c>
      <c r="H5">
        <v>0</v>
      </c>
      <c r="I5">
        <v>28</v>
      </c>
      <c r="J5" t="s">
        <v>184</v>
      </c>
      <c r="K5" t="s">
        <v>271</v>
      </c>
      <c r="L5" t="s">
        <v>250</v>
      </c>
    </row>
    <row r="6" spans="1:13" ht="14.4" hidden="1">
      <c r="A6" s="13" t="str">
        <f>HYPERLINK("https://www.analog.com/zh/ADAU1446#details", "ADAU1446")</f>
        <v>ADAU1446</v>
      </c>
      <c r="B6" t="s">
        <v>423</v>
      </c>
      <c r="C6" t="s">
        <v>33</v>
      </c>
      <c r="D6" t="s">
        <v>14</v>
      </c>
      <c r="E6">
        <v>-120</v>
      </c>
      <c r="F6" t="s">
        <v>191</v>
      </c>
      <c r="G6">
        <v>24</v>
      </c>
      <c r="H6">
        <v>0</v>
      </c>
      <c r="I6">
        <v>28</v>
      </c>
      <c r="J6" t="s">
        <v>184</v>
      </c>
      <c r="K6" t="s">
        <v>264</v>
      </c>
      <c r="L6" t="s">
        <v>265</v>
      </c>
    </row>
    <row r="7" spans="1:13" ht="14.4" hidden="1">
      <c r="A7" s="13" t="str">
        <f>HYPERLINK("https://www.analog.com/zh/ADAU1450#details", "ADAU1450")</f>
        <v>ADAU1450</v>
      </c>
      <c r="B7" t="s">
        <v>407</v>
      </c>
      <c r="C7" t="s">
        <v>33</v>
      </c>
      <c r="D7" t="s">
        <v>14</v>
      </c>
      <c r="E7" t="s">
        <v>14</v>
      </c>
      <c r="F7" t="s">
        <v>191</v>
      </c>
      <c r="G7" t="s">
        <v>14</v>
      </c>
      <c r="H7" t="s">
        <v>14</v>
      </c>
      <c r="I7" t="s">
        <v>14</v>
      </c>
      <c r="J7" t="s">
        <v>184</v>
      </c>
      <c r="K7" t="s">
        <v>226</v>
      </c>
      <c r="L7" t="s">
        <v>193</v>
      </c>
    </row>
    <row r="8" spans="1:13" ht="14.4" hidden="1">
      <c r="A8" s="13" t="str">
        <f>HYPERLINK("https://www.analog.com/zh/ADAU1451#details", "ADAU1451")</f>
        <v>ADAU1451</v>
      </c>
      <c r="B8" t="s">
        <v>407</v>
      </c>
      <c r="C8" t="s">
        <v>33</v>
      </c>
      <c r="D8" t="s">
        <v>14</v>
      </c>
      <c r="E8" t="s">
        <v>14</v>
      </c>
      <c r="F8" t="s">
        <v>191</v>
      </c>
      <c r="G8" t="s">
        <v>14</v>
      </c>
      <c r="H8" t="s">
        <v>14</v>
      </c>
      <c r="I8" t="s">
        <v>14</v>
      </c>
      <c r="J8" t="s">
        <v>184</v>
      </c>
      <c r="K8" t="s">
        <v>227</v>
      </c>
      <c r="L8" t="s">
        <v>193</v>
      </c>
    </row>
    <row r="9" spans="1:13" ht="14.4" hidden="1">
      <c r="A9" s="16" t="str">
        <f>HYPERLINK("https://www.analog.com/zh/ADAU1452#details", "ADAU1452")</f>
        <v>ADAU1452</v>
      </c>
      <c r="B9" t="s">
        <v>407</v>
      </c>
      <c r="C9" t="s">
        <v>33</v>
      </c>
      <c r="D9">
        <v>139</v>
      </c>
      <c r="E9" t="s">
        <v>14</v>
      </c>
      <c r="F9" t="s">
        <v>191</v>
      </c>
      <c r="G9" t="s">
        <v>14</v>
      </c>
      <c r="H9" t="s">
        <v>14</v>
      </c>
      <c r="I9" t="s">
        <v>14</v>
      </c>
      <c r="J9" t="s">
        <v>184</v>
      </c>
      <c r="K9" t="s">
        <v>228</v>
      </c>
      <c r="L9" t="s">
        <v>193</v>
      </c>
    </row>
    <row r="10" spans="1:13" ht="14.4" hidden="1">
      <c r="A10" s="13" t="str">
        <f>HYPERLINK("https://www.analog.com/zh/ADAU1462-300#details", "ADAU1462-300")</f>
        <v>ADAU1462-300</v>
      </c>
      <c r="B10" t="s">
        <v>381</v>
      </c>
      <c r="C10" t="s">
        <v>14</v>
      </c>
      <c r="D10" t="s">
        <v>14</v>
      </c>
      <c r="E10" t="s">
        <v>14</v>
      </c>
      <c r="F10" t="s">
        <v>191</v>
      </c>
      <c r="G10" t="s">
        <v>14</v>
      </c>
      <c r="H10" t="s">
        <v>14</v>
      </c>
      <c r="I10" t="s">
        <v>14</v>
      </c>
      <c r="J10" t="s">
        <v>184</v>
      </c>
      <c r="K10" t="s">
        <v>192</v>
      </c>
      <c r="L10" t="s">
        <v>193</v>
      </c>
    </row>
    <row r="11" spans="1:13" ht="14.4" hidden="1">
      <c r="A11" s="13" t="str">
        <f>HYPERLINK("https://www.analog.com/zh/ADAU1463-300#details", "ADAU1463-300")</f>
        <v>ADAU1463-300</v>
      </c>
      <c r="B11" t="s">
        <v>382</v>
      </c>
      <c r="C11" t="s">
        <v>14</v>
      </c>
      <c r="D11" t="s">
        <v>14</v>
      </c>
      <c r="E11" t="s">
        <v>14</v>
      </c>
      <c r="F11" t="s">
        <v>191</v>
      </c>
      <c r="G11" t="s">
        <v>14</v>
      </c>
      <c r="H11" t="s">
        <v>14</v>
      </c>
      <c r="I11" t="s">
        <v>14</v>
      </c>
      <c r="J11" t="s">
        <v>184</v>
      </c>
      <c r="K11" t="s">
        <v>194</v>
      </c>
      <c r="L11" t="s">
        <v>195</v>
      </c>
    </row>
    <row r="12" spans="1:13" ht="14.4" hidden="1">
      <c r="A12" s="13" t="str">
        <f>HYPERLINK("https://www.analog.com/zh/ADAU1466#details", "ADAU1466")</f>
        <v>ADAU1466</v>
      </c>
      <c r="B12" t="s">
        <v>383</v>
      </c>
      <c r="C12" t="s">
        <v>33</v>
      </c>
      <c r="D12" t="s">
        <v>14</v>
      </c>
      <c r="E12" t="s">
        <v>14</v>
      </c>
      <c r="F12" t="s">
        <v>191</v>
      </c>
      <c r="G12" t="s">
        <v>14</v>
      </c>
      <c r="H12" t="s">
        <v>14</v>
      </c>
      <c r="I12" t="s">
        <v>14</v>
      </c>
      <c r="J12" t="s">
        <v>184</v>
      </c>
      <c r="K12" t="s">
        <v>196</v>
      </c>
      <c r="L12" t="s">
        <v>193</v>
      </c>
    </row>
    <row r="13" spans="1:13" ht="14.4" hidden="1">
      <c r="A13" s="13" t="str">
        <f>HYPERLINK("https://www.analog.com/zh/ADAU1467#details", "ADAU1467")</f>
        <v>ADAU1467</v>
      </c>
      <c r="B13" t="s">
        <v>384</v>
      </c>
      <c r="C13" t="s">
        <v>33</v>
      </c>
      <c r="D13" t="s">
        <v>14</v>
      </c>
      <c r="E13" t="s">
        <v>14</v>
      </c>
      <c r="F13" t="s">
        <v>191</v>
      </c>
      <c r="G13" t="s">
        <v>14</v>
      </c>
      <c r="H13" t="s">
        <v>14</v>
      </c>
      <c r="I13" t="s">
        <v>14</v>
      </c>
      <c r="J13" t="s">
        <v>184</v>
      </c>
      <c r="K13" t="s">
        <v>197</v>
      </c>
      <c r="L13" t="s">
        <v>195</v>
      </c>
    </row>
    <row r="14" spans="1:13" ht="14.4" hidden="1">
      <c r="A14" s="13" t="str">
        <f>HYPERLINK("https://www.analog.com/zh/ADAU1472#details", "ADAU1472")</f>
        <v>ADAU1472</v>
      </c>
      <c r="B14" t="s">
        <v>379</v>
      </c>
      <c r="C14" t="s">
        <v>33</v>
      </c>
      <c r="D14" t="s">
        <v>14</v>
      </c>
      <c r="E14" t="s">
        <v>14</v>
      </c>
      <c r="F14" t="s">
        <v>183</v>
      </c>
      <c r="G14" t="s">
        <v>14</v>
      </c>
      <c r="H14" t="s">
        <v>14</v>
      </c>
      <c r="I14" t="s">
        <v>14</v>
      </c>
      <c r="J14" t="s">
        <v>184</v>
      </c>
      <c r="K14" t="s">
        <v>14</v>
      </c>
      <c r="L14" t="s">
        <v>185</v>
      </c>
    </row>
    <row r="15" spans="1:13" ht="14.4">
      <c r="A15" s="15" t="str">
        <f>HYPERLINK("https://www.analog.com/zh/ADAU1701#details", "ADAU1701")</f>
        <v>ADAU1701</v>
      </c>
      <c r="B15" t="s">
        <v>438</v>
      </c>
      <c r="C15" t="s">
        <v>33</v>
      </c>
      <c r="D15">
        <v>104</v>
      </c>
      <c r="E15">
        <v>-83</v>
      </c>
      <c r="F15" t="s">
        <v>248</v>
      </c>
      <c r="G15">
        <v>4</v>
      </c>
      <c r="H15">
        <v>2</v>
      </c>
      <c r="I15">
        <v>24</v>
      </c>
      <c r="J15" t="s">
        <v>184</v>
      </c>
      <c r="K15" t="s">
        <v>459</v>
      </c>
      <c r="L15" t="s">
        <v>68</v>
      </c>
      <c r="M15" t="s">
        <v>464</v>
      </c>
    </row>
    <row r="16" spans="1:13" ht="14.4">
      <c r="A16" s="15" t="str">
        <f>HYPERLINK("https://www.analog.com/zh/ADAU1702#details", "ADAU1702")</f>
        <v>ADAU1702</v>
      </c>
      <c r="B16" t="s">
        <v>439</v>
      </c>
      <c r="C16" t="s">
        <v>33</v>
      </c>
      <c r="D16">
        <v>104</v>
      </c>
      <c r="E16">
        <v>-83</v>
      </c>
      <c r="F16" t="s">
        <v>282</v>
      </c>
      <c r="G16">
        <v>4</v>
      </c>
      <c r="H16">
        <v>2</v>
      </c>
      <c r="I16">
        <v>24</v>
      </c>
      <c r="J16" t="s">
        <v>184</v>
      </c>
      <c r="K16" t="s">
        <v>460</v>
      </c>
      <c r="L16" t="s">
        <v>68</v>
      </c>
      <c r="M16" s="19">
        <v>2.1</v>
      </c>
    </row>
    <row r="17" spans="1:13" ht="14.4">
      <c r="A17" s="15" t="str">
        <f>HYPERLINK("https://www.analog.com/zh/ADAU1761#details", "ADAU1761")</f>
        <v>ADAU1761</v>
      </c>
      <c r="B17" t="s">
        <v>426</v>
      </c>
      <c r="C17" t="s">
        <v>58</v>
      </c>
      <c r="D17">
        <v>99</v>
      </c>
      <c r="E17">
        <v>-90</v>
      </c>
      <c r="F17" t="s">
        <v>93</v>
      </c>
      <c r="G17">
        <v>2</v>
      </c>
      <c r="H17">
        <v>2</v>
      </c>
      <c r="I17">
        <v>24</v>
      </c>
      <c r="J17" t="s">
        <v>184</v>
      </c>
      <c r="K17" t="s">
        <v>461</v>
      </c>
      <c r="L17" t="s">
        <v>143</v>
      </c>
      <c r="M17" t="s">
        <v>465</v>
      </c>
    </row>
    <row r="18" spans="1:13">
      <c r="A18" s="14" t="str">
        <f>HYPERLINK("https://www.analog.com/zh/ADAU1787#details", "ADAU1787")</f>
        <v>ADAU1787</v>
      </c>
      <c r="B18" t="s">
        <v>380</v>
      </c>
      <c r="C18" t="s">
        <v>128</v>
      </c>
      <c r="D18">
        <v>105</v>
      </c>
      <c r="E18">
        <v>-90</v>
      </c>
      <c r="F18" t="s">
        <v>93</v>
      </c>
      <c r="G18">
        <v>2</v>
      </c>
      <c r="H18">
        <v>4</v>
      </c>
      <c r="I18">
        <v>24</v>
      </c>
      <c r="J18" t="s">
        <v>190</v>
      </c>
      <c r="K18" t="s">
        <v>457</v>
      </c>
      <c r="L18" t="s">
        <v>130</v>
      </c>
      <c r="M18" t="s">
        <v>466</v>
      </c>
    </row>
    <row r="19" spans="1:13" ht="14.4" hidden="1">
      <c r="A19" s="13" t="str">
        <f>HYPERLINK("https://www.analog.com/zh/ADAV4601#details", "ADAV4601")</f>
        <v>ADAV4601</v>
      </c>
      <c r="B19" t="s">
        <v>431</v>
      </c>
      <c r="C19" t="s">
        <v>14</v>
      </c>
      <c r="D19">
        <v>94</v>
      </c>
      <c r="E19">
        <v>-90</v>
      </c>
      <c r="F19" t="s">
        <v>14</v>
      </c>
      <c r="G19">
        <v>6</v>
      </c>
      <c r="H19">
        <v>2</v>
      </c>
      <c r="I19" t="s">
        <v>14</v>
      </c>
      <c r="J19" t="s">
        <v>280</v>
      </c>
      <c r="K19" t="s">
        <v>281</v>
      </c>
      <c r="L19" t="s">
        <v>97</v>
      </c>
    </row>
    <row r="20" spans="1:13" ht="14.4" hidden="1">
      <c r="A20" s="13" t="str">
        <f>HYPERLINK("https://www.analog.com/zh/ADAV4622#details", "ADAV4622")</f>
        <v>ADAV4622</v>
      </c>
      <c r="B20" t="s">
        <v>432</v>
      </c>
      <c r="C20" t="s">
        <v>14</v>
      </c>
      <c r="D20">
        <v>94</v>
      </c>
      <c r="E20">
        <v>-90</v>
      </c>
      <c r="F20" t="s">
        <v>282</v>
      </c>
      <c r="G20">
        <v>8</v>
      </c>
      <c r="H20">
        <v>4</v>
      </c>
      <c r="I20" t="s">
        <v>14</v>
      </c>
      <c r="J20" t="s">
        <v>280</v>
      </c>
      <c r="K20" t="s">
        <v>283</v>
      </c>
      <c r="L20" t="s">
        <v>97</v>
      </c>
    </row>
    <row r="21" spans="1:13" ht="14.4" hidden="1">
      <c r="A21" s="13" t="str">
        <f>HYPERLINK("https://www.analog.com/zh/ADSP-21261#details", "ADSP-21261")</f>
        <v>ADSP-21261</v>
      </c>
      <c r="B21" t="s">
        <v>449</v>
      </c>
      <c r="C21" t="s">
        <v>14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  <c r="J21" t="s">
        <v>234</v>
      </c>
      <c r="K21" t="s">
        <v>297</v>
      </c>
      <c r="L21" t="s">
        <v>298</v>
      </c>
    </row>
    <row r="22" spans="1:13" ht="14.4" hidden="1">
      <c r="A22" s="13" t="str">
        <f>HYPERLINK("https://www.analog.com/zh/ADSP-21262#details", "ADSP-21262")</f>
        <v>ADSP-21262</v>
      </c>
      <c r="B22" t="s">
        <v>450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  <c r="J22" t="s">
        <v>234</v>
      </c>
      <c r="K22" t="s">
        <v>299</v>
      </c>
      <c r="L22" t="s">
        <v>298</v>
      </c>
    </row>
    <row r="23" spans="1:13" ht="14.4" hidden="1">
      <c r="A23" s="13" t="str">
        <f>HYPERLINK("https://www.analog.com/zh/ADSP-21266#details", "ADSP-21266")</f>
        <v>ADSP-21266</v>
      </c>
      <c r="B23" t="s">
        <v>451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234</v>
      </c>
      <c r="K23" t="s">
        <v>14</v>
      </c>
      <c r="L23" t="s">
        <v>14</v>
      </c>
    </row>
    <row r="24" spans="1:13" ht="14.4" hidden="1">
      <c r="A24" s="13" t="str">
        <f>HYPERLINK("https://www.analog.com/zh/ADSP-21362#details", "ADSP-21362")</f>
        <v>ADSP-21362</v>
      </c>
      <c r="B24" t="s">
        <v>442</v>
      </c>
      <c r="C24" t="s">
        <v>14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234</v>
      </c>
      <c r="K24" t="s">
        <v>14</v>
      </c>
      <c r="L24" t="s">
        <v>14</v>
      </c>
    </row>
    <row r="25" spans="1:13" ht="14.4" hidden="1">
      <c r="A25" s="13" t="str">
        <f>HYPERLINK("https://www.analog.com/zh/ADSP-21363#details", "ADSP-21363")</f>
        <v>ADSP-21363</v>
      </c>
      <c r="B25" t="s">
        <v>443</v>
      </c>
      <c r="C25" t="s">
        <v>14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234</v>
      </c>
      <c r="K25" t="s">
        <v>292</v>
      </c>
      <c r="L25" t="s">
        <v>293</v>
      </c>
    </row>
    <row r="26" spans="1:13" ht="14.4" hidden="1">
      <c r="A26" s="13" t="str">
        <f>HYPERLINK("https://www.analog.com/zh/ADSP-21364#details", "ADSP-21364")</f>
        <v>ADSP-21364</v>
      </c>
      <c r="B26" t="s">
        <v>444</v>
      </c>
      <c r="C26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  <c r="J26" t="s">
        <v>234</v>
      </c>
      <c r="K26" t="s">
        <v>294</v>
      </c>
      <c r="L26" t="s">
        <v>293</v>
      </c>
    </row>
    <row r="27" spans="1:13" ht="14.4" hidden="1">
      <c r="A27" s="13" t="str">
        <f>HYPERLINK("https://www.analog.com/zh/ADSP-21365#details", "ADSP-21365")</f>
        <v>ADSP-21365</v>
      </c>
      <c r="B27" t="s">
        <v>445</v>
      </c>
      <c r="C27" t="s">
        <v>14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  <c r="J27" t="s">
        <v>234</v>
      </c>
      <c r="K27" t="s">
        <v>14</v>
      </c>
      <c r="L27" t="s">
        <v>14</v>
      </c>
    </row>
    <row r="28" spans="1:13" ht="14.4" hidden="1">
      <c r="A28" s="13" t="str">
        <f>HYPERLINK("https://www.analog.com/zh/ADSP-21366#details", "ADSP-21366")</f>
        <v>ADSP-21366</v>
      </c>
      <c r="B28" t="s">
        <v>446</v>
      </c>
      <c r="C28" t="s">
        <v>14</v>
      </c>
      <c r="D28" t="s">
        <v>14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  <c r="J28" t="s">
        <v>234</v>
      </c>
      <c r="K28" t="s">
        <v>14</v>
      </c>
      <c r="L28" t="s">
        <v>14</v>
      </c>
    </row>
    <row r="29" spans="1:13" ht="14.4" hidden="1">
      <c r="A29" s="13" t="str">
        <f>HYPERLINK("https://www.analog.com/zh/ADSP-21369#details", "ADSP-21369")</f>
        <v>ADSP-21369</v>
      </c>
      <c r="B29" t="s">
        <v>440</v>
      </c>
      <c r="C29" t="s">
        <v>14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234</v>
      </c>
      <c r="K29" t="s">
        <v>288</v>
      </c>
      <c r="L29" t="s">
        <v>289</v>
      </c>
    </row>
    <row r="30" spans="1:13" ht="14.4" hidden="1">
      <c r="A30" s="13" t="str">
        <f>HYPERLINK("https://www.analog.com/zh/ADSP-21371#details", "ADSP-21371")</f>
        <v>ADSP-21371</v>
      </c>
      <c r="B30" t="s">
        <v>433</v>
      </c>
      <c r="C30" t="s">
        <v>14</v>
      </c>
      <c r="D30" t="s">
        <v>14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  <c r="J30" t="s">
        <v>234</v>
      </c>
      <c r="K30" t="s">
        <v>284</v>
      </c>
      <c r="L30" t="s">
        <v>279</v>
      </c>
    </row>
    <row r="31" spans="1:13" ht="14.4" hidden="1">
      <c r="A31" s="13" t="str">
        <f>HYPERLINK("https://www.analog.com/zh/ADSP-21375#details", "ADSP-21375")</f>
        <v>ADSP-21375</v>
      </c>
      <c r="B31" t="s">
        <v>430</v>
      </c>
      <c r="C31" t="s">
        <v>14</v>
      </c>
      <c r="D31" t="s">
        <v>14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  <c r="J31" t="s">
        <v>234</v>
      </c>
      <c r="K31" t="s">
        <v>278</v>
      </c>
      <c r="L31" t="s">
        <v>279</v>
      </c>
    </row>
    <row r="32" spans="1:13" ht="14.4" hidden="1">
      <c r="A32" s="13" t="str">
        <f>HYPERLINK("https://www.analog.com/zh/ADSP-21469#details", "ADSP-21469")</f>
        <v>ADSP-21469</v>
      </c>
      <c r="B32" t="s">
        <v>413</v>
      </c>
      <c r="C32" t="s">
        <v>14</v>
      </c>
      <c r="D32" t="s">
        <v>14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  <c r="J32" t="s">
        <v>234</v>
      </c>
      <c r="K32" t="s">
        <v>246</v>
      </c>
      <c r="L32" t="s">
        <v>247</v>
      </c>
    </row>
    <row r="33" spans="1:12" ht="14.4" hidden="1">
      <c r="A33" s="13" t="str">
        <f>HYPERLINK("https://www.analog.com/zh/ADSP-21477#details", "ADSP-21477")</f>
        <v>ADSP-21477</v>
      </c>
      <c r="B33" t="s">
        <v>412</v>
      </c>
      <c r="C33" t="s">
        <v>14</v>
      </c>
      <c r="D33" t="s">
        <v>14</v>
      </c>
      <c r="E33" t="s">
        <v>14</v>
      </c>
      <c r="F33" t="s">
        <v>14</v>
      </c>
      <c r="G33" t="s">
        <v>14</v>
      </c>
      <c r="H33" t="s">
        <v>14</v>
      </c>
      <c r="I33" t="s">
        <v>14</v>
      </c>
      <c r="J33" t="s">
        <v>234</v>
      </c>
      <c r="K33" t="s">
        <v>14</v>
      </c>
      <c r="L33" t="s">
        <v>235</v>
      </c>
    </row>
    <row r="34" spans="1:12" ht="14.4" hidden="1">
      <c r="A34" s="13" t="str">
        <f>HYPERLINK("https://www.analog.com/zh/ADSP-21478#details", "ADSP-21478")</f>
        <v>ADSP-21478</v>
      </c>
      <c r="B34" t="s">
        <v>412</v>
      </c>
      <c r="C34" t="s">
        <v>14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  <c r="J34" t="s">
        <v>234</v>
      </c>
      <c r="K34" t="s">
        <v>236</v>
      </c>
      <c r="L34" t="s">
        <v>237</v>
      </c>
    </row>
    <row r="35" spans="1:12" ht="14.4" hidden="1">
      <c r="A35" s="13" t="str">
        <f>HYPERLINK("https://www.analog.com/zh/ADSP-21479#details", "ADSP-21479")</f>
        <v>ADSP-21479</v>
      </c>
      <c r="B35" t="s">
        <v>413</v>
      </c>
      <c r="C35" t="s">
        <v>14</v>
      </c>
      <c r="D35" t="s">
        <v>14</v>
      </c>
      <c r="E35" t="s">
        <v>14</v>
      </c>
      <c r="F35" t="s">
        <v>14</v>
      </c>
      <c r="G35" t="s">
        <v>14</v>
      </c>
      <c r="H35" t="s">
        <v>14</v>
      </c>
      <c r="I35" t="s">
        <v>14</v>
      </c>
      <c r="J35" t="s">
        <v>234</v>
      </c>
      <c r="K35" t="s">
        <v>238</v>
      </c>
      <c r="L35" t="s">
        <v>237</v>
      </c>
    </row>
    <row r="36" spans="1:12" ht="14.4" hidden="1">
      <c r="A36" s="13" t="str">
        <f>HYPERLINK("https://www.analog.com/zh/ADSP-21483#details", "ADSP-21483")</f>
        <v>ADSP-21483</v>
      </c>
      <c r="B36" t="s">
        <v>415</v>
      </c>
      <c r="C36" t="s">
        <v>14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234</v>
      </c>
      <c r="K36" t="s">
        <v>14</v>
      </c>
      <c r="L36" t="s">
        <v>14</v>
      </c>
    </row>
    <row r="37" spans="1:12" ht="14.4" hidden="1">
      <c r="A37" s="13" t="str">
        <f>HYPERLINK("https://www.analog.com/zh/ADSP-21486#details", "ADSP-21486")</f>
        <v>ADSP-21486</v>
      </c>
      <c r="B37" t="s">
        <v>415</v>
      </c>
      <c r="C37" t="s">
        <v>14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234</v>
      </c>
      <c r="K37" t="s">
        <v>14</v>
      </c>
      <c r="L37" t="s">
        <v>14</v>
      </c>
    </row>
    <row r="38" spans="1:12" ht="14.4" hidden="1">
      <c r="A38" s="13" t="str">
        <f>HYPERLINK("https://www.analog.com/zh/ADSP-21487#details", "ADSP-21487")</f>
        <v>ADSP-21487</v>
      </c>
      <c r="B38" t="s">
        <v>415</v>
      </c>
      <c r="C38" t="s">
        <v>14</v>
      </c>
      <c r="D38" t="s">
        <v>14</v>
      </c>
      <c r="E38" t="s">
        <v>14</v>
      </c>
      <c r="F38" t="s">
        <v>14</v>
      </c>
      <c r="G38" t="s">
        <v>14</v>
      </c>
      <c r="H38" t="s">
        <v>14</v>
      </c>
      <c r="I38" t="s">
        <v>14</v>
      </c>
      <c r="J38" t="s">
        <v>234</v>
      </c>
      <c r="K38" t="s">
        <v>14</v>
      </c>
      <c r="L38" t="s">
        <v>14</v>
      </c>
    </row>
    <row r="39" spans="1:12" ht="14.4" hidden="1">
      <c r="A39" s="13" t="str">
        <f>HYPERLINK("https://www.analog.com/zh/ADSP-21488#details", "ADSP-21488")</f>
        <v>ADSP-21488</v>
      </c>
      <c r="B39" t="s">
        <v>415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t="s">
        <v>14</v>
      </c>
      <c r="I39" t="s">
        <v>14</v>
      </c>
      <c r="J39" t="s">
        <v>234</v>
      </c>
      <c r="K39" t="s">
        <v>241</v>
      </c>
      <c r="L39" t="s">
        <v>242</v>
      </c>
    </row>
    <row r="40" spans="1:12" ht="14.4" hidden="1">
      <c r="A40" s="13" t="str">
        <f>HYPERLINK("https://www.analog.com/zh/ADSP-21489#details", "ADSP-21489")</f>
        <v>ADSP-21489</v>
      </c>
      <c r="B40" t="s">
        <v>415</v>
      </c>
      <c r="C40" t="s">
        <v>14</v>
      </c>
      <c r="D40" t="s">
        <v>14</v>
      </c>
      <c r="E40" t="s">
        <v>14</v>
      </c>
      <c r="F40" t="s">
        <v>14</v>
      </c>
      <c r="G40" t="s">
        <v>14</v>
      </c>
      <c r="H40" t="s">
        <v>14</v>
      </c>
      <c r="I40" t="s">
        <v>14</v>
      </c>
      <c r="J40" t="s">
        <v>234</v>
      </c>
      <c r="K40" t="s">
        <v>243</v>
      </c>
      <c r="L40" t="s">
        <v>244</v>
      </c>
    </row>
    <row r="41" spans="1:12" ht="14.4" hidden="1">
      <c r="A41" s="13" t="str">
        <f>HYPERLINK("https://www.analog.com/zh/ADSP-21562#details", "ADSP-21562")</f>
        <v>ADSP-21562</v>
      </c>
      <c r="B41" t="s">
        <v>376</v>
      </c>
      <c r="C41" t="s">
        <v>14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  <c r="J41" t="s">
        <v>179</v>
      </c>
      <c r="K41" t="s">
        <v>186</v>
      </c>
      <c r="L41" t="s">
        <v>187</v>
      </c>
    </row>
    <row r="42" spans="1:12" ht="14.4" hidden="1">
      <c r="A42" s="13" t="str">
        <f>HYPERLINK("https://www.analog.com/zh/ADSP-21563#details", "ADSP-21563")</f>
        <v>ADSP-21563</v>
      </c>
      <c r="B42" t="s">
        <v>377</v>
      </c>
      <c r="C42" t="s">
        <v>14</v>
      </c>
      <c r="D42" t="s">
        <v>14</v>
      </c>
      <c r="E42" t="s">
        <v>14</v>
      </c>
      <c r="F42" t="s">
        <v>14</v>
      </c>
      <c r="G42" t="s">
        <v>14</v>
      </c>
      <c r="H42" t="s">
        <v>14</v>
      </c>
      <c r="I42" t="s">
        <v>14</v>
      </c>
      <c r="J42" t="s">
        <v>179</v>
      </c>
      <c r="K42" t="s">
        <v>188</v>
      </c>
      <c r="L42" t="s">
        <v>187</v>
      </c>
    </row>
    <row r="43" spans="1:12" ht="14.4" hidden="1">
      <c r="A43" s="13" t="str">
        <f>HYPERLINK("https://www.analog.com/zh/ADSP-21565#details", "ADSP-21565")</f>
        <v>ADSP-21565</v>
      </c>
      <c r="B43" t="s">
        <v>378</v>
      </c>
      <c r="C43" t="s">
        <v>14</v>
      </c>
      <c r="D43" t="s">
        <v>14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  <c r="J43" t="s">
        <v>179</v>
      </c>
      <c r="K43" t="s">
        <v>189</v>
      </c>
      <c r="L43" t="s">
        <v>187</v>
      </c>
    </row>
    <row r="44" spans="1:12" ht="14.4" hidden="1">
      <c r="A44" s="13" t="str">
        <f>HYPERLINK("https://www.analog.com/zh/ADSP-21566#details", "ADSP-21566")</f>
        <v>ADSP-21566</v>
      </c>
      <c r="B44" t="s">
        <v>372</v>
      </c>
      <c r="C44" t="s">
        <v>14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179</v>
      </c>
      <c r="K44" t="s">
        <v>182</v>
      </c>
      <c r="L44" t="s">
        <v>373</v>
      </c>
    </row>
    <row r="45" spans="1:12" ht="14.4" hidden="1">
      <c r="A45" s="13" t="str">
        <f>HYPERLINK("https://www.analog.com/zh/ADSP-21567#details", "ADSP-21567")</f>
        <v>ADSP-21567</v>
      </c>
      <c r="B45" t="s">
        <v>374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179</v>
      </c>
      <c r="K45" t="s">
        <v>180</v>
      </c>
      <c r="L45" t="s">
        <v>373</v>
      </c>
    </row>
    <row r="46" spans="1:12" ht="14.4" hidden="1">
      <c r="A46" s="13" t="str">
        <f>HYPERLINK("https://www.analog.com/zh/ADSP-21569#details", "ADSP-21569")</f>
        <v>ADSP-21569</v>
      </c>
      <c r="B46" t="s">
        <v>375</v>
      </c>
      <c r="C46" t="s">
        <v>14</v>
      </c>
      <c r="D46" t="s">
        <v>14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179</v>
      </c>
      <c r="K46" t="s">
        <v>181</v>
      </c>
      <c r="L46" t="s">
        <v>373</v>
      </c>
    </row>
    <row r="47" spans="1:12" ht="14.4" hidden="1">
      <c r="A47" s="13" t="str">
        <f>HYPERLINK("https://www.analog.com/zh/ADSP-21571#details", "ADSP-21571")</f>
        <v>ADSP-21571</v>
      </c>
      <c r="B47" t="s">
        <v>386</v>
      </c>
      <c r="C47" t="s">
        <v>14</v>
      </c>
      <c r="D47" t="s">
        <v>14</v>
      </c>
      <c r="E47" t="s">
        <v>14</v>
      </c>
      <c r="F47" t="s">
        <v>14</v>
      </c>
      <c r="G47" t="s">
        <v>14</v>
      </c>
      <c r="H47">
        <v>4</v>
      </c>
      <c r="I47" t="s">
        <v>14</v>
      </c>
      <c r="J47" t="s">
        <v>179</v>
      </c>
      <c r="K47" t="s">
        <v>200</v>
      </c>
      <c r="L47" t="s">
        <v>199</v>
      </c>
    </row>
    <row r="48" spans="1:12" ht="14.4" hidden="1">
      <c r="A48" s="13" t="str">
        <f>HYPERLINK("https://www.analog.com/zh/ADSP-21573#details", "ADSP-21573")</f>
        <v>ADSP-21573</v>
      </c>
      <c r="B48" t="s">
        <v>387</v>
      </c>
      <c r="C48" t="s">
        <v>14</v>
      </c>
      <c r="D48" t="s">
        <v>14</v>
      </c>
      <c r="E48" t="s">
        <v>14</v>
      </c>
      <c r="F48" t="s">
        <v>14</v>
      </c>
      <c r="G48" t="s">
        <v>14</v>
      </c>
      <c r="H48">
        <v>8</v>
      </c>
      <c r="I48" t="s">
        <v>14</v>
      </c>
      <c r="J48" t="s">
        <v>179</v>
      </c>
      <c r="K48" t="s">
        <v>201</v>
      </c>
      <c r="L48" t="s">
        <v>388</v>
      </c>
    </row>
    <row r="49" spans="1:12" ht="14.4" hidden="1">
      <c r="A49" s="13" t="str">
        <f>HYPERLINK("https://www.analog.com/zh/ADSP-21583#details", "ADSP-21583")</f>
        <v>ADSP-21583</v>
      </c>
      <c r="B49" t="s">
        <v>392</v>
      </c>
      <c r="C49" t="s">
        <v>14</v>
      </c>
      <c r="D49" t="s">
        <v>14</v>
      </c>
      <c r="E49" t="s">
        <v>14</v>
      </c>
      <c r="F49" t="s">
        <v>14</v>
      </c>
      <c r="G49" t="s">
        <v>14</v>
      </c>
      <c r="H49">
        <v>8</v>
      </c>
      <c r="I49" t="s">
        <v>14</v>
      </c>
      <c r="J49" t="s">
        <v>179</v>
      </c>
      <c r="K49" t="s">
        <v>205</v>
      </c>
      <c r="L49" t="s">
        <v>206</v>
      </c>
    </row>
    <row r="50" spans="1:12" ht="14.4" hidden="1">
      <c r="A50" s="13" t="str">
        <f>HYPERLINK("https://www.analog.com/zh/ADSP-21584#details", "ADSP-21584")</f>
        <v>ADSP-21584</v>
      </c>
      <c r="B50" t="s">
        <v>393</v>
      </c>
      <c r="C50" t="s">
        <v>14</v>
      </c>
      <c r="D50" t="s">
        <v>14</v>
      </c>
      <c r="E50" t="s">
        <v>14</v>
      </c>
      <c r="F50" t="s">
        <v>14</v>
      </c>
      <c r="G50" t="s">
        <v>14</v>
      </c>
      <c r="H50">
        <v>8</v>
      </c>
      <c r="I50" t="s">
        <v>14</v>
      </c>
      <c r="J50" t="s">
        <v>179</v>
      </c>
      <c r="K50" t="s">
        <v>207</v>
      </c>
      <c r="L50" t="s">
        <v>206</v>
      </c>
    </row>
    <row r="51" spans="1:12" ht="14.4" hidden="1">
      <c r="A51" s="13" t="str">
        <f>HYPERLINK("https://www.analog.com/zh/ADSP-21587#details", "ADSP-21587")</f>
        <v>ADSP-21587</v>
      </c>
      <c r="B51" t="s">
        <v>394</v>
      </c>
      <c r="C51" t="s">
        <v>14</v>
      </c>
      <c r="D51" t="s">
        <v>14</v>
      </c>
      <c r="E51" t="s">
        <v>14</v>
      </c>
      <c r="F51" t="s">
        <v>14</v>
      </c>
      <c r="G51" t="s">
        <v>14</v>
      </c>
      <c r="H51">
        <v>8</v>
      </c>
      <c r="I51" t="s">
        <v>14</v>
      </c>
      <c r="J51" t="s">
        <v>179</v>
      </c>
      <c r="K51" t="s">
        <v>208</v>
      </c>
      <c r="L51" t="s">
        <v>209</v>
      </c>
    </row>
    <row r="52" spans="1:12" ht="14.4" hidden="1">
      <c r="A52" s="13" t="str">
        <f>HYPERLINK("https://www.analog.com/zh/ADSP-BF504#details", "ADSP-BF504")</f>
        <v>ADSP-BF504</v>
      </c>
      <c r="B52" t="s">
        <v>416</v>
      </c>
      <c r="C52" t="s">
        <v>14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229</v>
      </c>
      <c r="K52" t="s">
        <v>245</v>
      </c>
      <c r="L52" t="s">
        <v>222</v>
      </c>
    </row>
    <row r="53" spans="1:12" ht="14.4" hidden="1">
      <c r="A53" s="13" t="str">
        <f>HYPERLINK("https://www.analog.com/zh/ADSP-BF512#details", "ADSP-BF512")</f>
        <v>ADSP-BF512</v>
      </c>
      <c r="B53" t="s">
        <v>420</v>
      </c>
      <c r="C53" t="s">
        <v>14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229</v>
      </c>
      <c r="K53" t="s">
        <v>259</v>
      </c>
      <c r="L53" t="s">
        <v>260</v>
      </c>
    </row>
    <row r="54" spans="1:12" ht="14.4" hidden="1">
      <c r="A54" s="13" t="str">
        <f>HYPERLINK("https://www.analog.com/zh/ADSP-BF514#details", "ADSP-BF514")</f>
        <v>ADSP-BF514</v>
      </c>
      <c r="B54" t="s">
        <v>421</v>
      </c>
      <c r="C54" t="s">
        <v>14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229</v>
      </c>
      <c r="K54" t="s">
        <v>261</v>
      </c>
      <c r="L54" t="s">
        <v>260</v>
      </c>
    </row>
    <row r="55" spans="1:12" ht="14.4" hidden="1">
      <c r="A55" s="13" t="str">
        <f>HYPERLINK("https://www.analog.com/zh/ADSP-BF516#details", "ADSP-BF516")</f>
        <v>ADSP-BF516</v>
      </c>
      <c r="B55" t="s">
        <v>422</v>
      </c>
      <c r="C55" t="s">
        <v>14</v>
      </c>
      <c r="D55" t="s">
        <v>14</v>
      </c>
      <c r="E55" t="s">
        <v>14</v>
      </c>
      <c r="F55" t="s">
        <v>14</v>
      </c>
      <c r="G55" t="s">
        <v>14</v>
      </c>
      <c r="H55" t="s">
        <v>14</v>
      </c>
      <c r="I55" t="s">
        <v>14</v>
      </c>
      <c r="J55" t="s">
        <v>229</v>
      </c>
      <c r="K55" t="s">
        <v>262</v>
      </c>
      <c r="L55" t="s">
        <v>260</v>
      </c>
    </row>
    <row r="56" spans="1:12" ht="14.4" hidden="1">
      <c r="A56" s="13" t="str">
        <f>HYPERLINK("https://www.analog.com/zh/ADSP-BF518#details", "ADSP-BF518")</f>
        <v>ADSP-BF518</v>
      </c>
      <c r="B56" t="s">
        <v>422</v>
      </c>
      <c r="C56" t="s">
        <v>14</v>
      </c>
      <c r="D56" t="s">
        <v>14</v>
      </c>
      <c r="E56" t="s">
        <v>14</v>
      </c>
      <c r="F56" t="s">
        <v>14</v>
      </c>
      <c r="G56" t="s">
        <v>14</v>
      </c>
      <c r="H56" t="s">
        <v>14</v>
      </c>
      <c r="I56" t="s">
        <v>14</v>
      </c>
      <c r="J56" t="s">
        <v>229</v>
      </c>
      <c r="K56" t="s">
        <v>263</v>
      </c>
      <c r="L56" t="s">
        <v>260</v>
      </c>
    </row>
    <row r="57" spans="1:12" ht="14.4" hidden="1">
      <c r="A57" s="13" t="str">
        <f>HYPERLINK("https://www.analog.com/zh/ADSP-BF522#details", "ADSP-BF522")</f>
        <v>ADSP-BF522</v>
      </c>
      <c r="B57" t="s">
        <v>418</v>
      </c>
      <c r="C57" t="s">
        <v>14</v>
      </c>
      <c r="D57" t="s">
        <v>14</v>
      </c>
      <c r="E57" t="s">
        <v>14</v>
      </c>
      <c r="F57" t="s">
        <v>14</v>
      </c>
      <c r="G57" t="s">
        <v>14</v>
      </c>
      <c r="H57" t="s">
        <v>14</v>
      </c>
      <c r="I57" t="s">
        <v>14</v>
      </c>
      <c r="J57" t="s">
        <v>229</v>
      </c>
      <c r="K57" t="s">
        <v>251</v>
      </c>
      <c r="L57" t="s">
        <v>252</v>
      </c>
    </row>
    <row r="58" spans="1:12" ht="14.4" hidden="1">
      <c r="A58" s="13" t="str">
        <f>HYPERLINK("https://www.analog.com/zh/ADSP-BF522C#details", "ADSP-BF522C")</f>
        <v>ADSP-BF522C</v>
      </c>
      <c r="B58" t="s">
        <v>419</v>
      </c>
      <c r="C58" t="s">
        <v>14</v>
      </c>
      <c r="D58" t="s">
        <v>14</v>
      </c>
      <c r="E58" t="s">
        <v>14</v>
      </c>
      <c r="F58" t="s">
        <v>14</v>
      </c>
      <c r="G58" t="s">
        <v>14</v>
      </c>
      <c r="H58" t="s">
        <v>14</v>
      </c>
      <c r="I58" t="s">
        <v>14</v>
      </c>
      <c r="J58" t="s">
        <v>229</v>
      </c>
      <c r="K58" t="s">
        <v>253</v>
      </c>
      <c r="L58" t="s">
        <v>254</v>
      </c>
    </row>
    <row r="59" spans="1:12" ht="14.4" hidden="1">
      <c r="A59" s="13" t="str">
        <f>HYPERLINK("https://www.analog.com/zh/ADSP-BF523#details", "ADSP-BF523")</f>
        <v>ADSP-BF523</v>
      </c>
      <c r="B59" t="s">
        <v>424</v>
      </c>
      <c r="C59" t="s">
        <v>14</v>
      </c>
      <c r="D59" t="s">
        <v>14</v>
      </c>
      <c r="E59" t="s">
        <v>14</v>
      </c>
      <c r="F59" t="s">
        <v>14</v>
      </c>
      <c r="G59" t="s">
        <v>14</v>
      </c>
      <c r="H59" t="s">
        <v>14</v>
      </c>
      <c r="I59" t="s">
        <v>14</v>
      </c>
      <c r="J59" t="s">
        <v>229</v>
      </c>
      <c r="K59" t="s">
        <v>266</v>
      </c>
      <c r="L59" t="s">
        <v>252</v>
      </c>
    </row>
    <row r="60" spans="1:12" ht="14.4" hidden="1">
      <c r="A60" s="13" t="str">
        <f>HYPERLINK("https://www.analog.com/zh/ADSP-BF523C#details", "ADSP-BF523C")</f>
        <v>ADSP-BF523C</v>
      </c>
      <c r="B60" t="s">
        <v>419</v>
      </c>
      <c r="C60" t="s">
        <v>14</v>
      </c>
      <c r="D60" t="s">
        <v>14</v>
      </c>
      <c r="E60" t="s">
        <v>14</v>
      </c>
      <c r="F60" t="s">
        <v>14</v>
      </c>
      <c r="G60" t="s">
        <v>14</v>
      </c>
      <c r="H60" t="s">
        <v>14</v>
      </c>
      <c r="I60" t="s">
        <v>14</v>
      </c>
      <c r="J60" t="s">
        <v>229</v>
      </c>
      <c r="K60" t="s">
        <v>267</v>
      </c>
      <c r="L60" t="s">
        <v>254</v>
      </c>
    </row>
    <row r="61" spans="1:12" ht="14.4" hidden="1">
      <c r="A61" s="13" t="str">
        <f>HYPERLINK("https://www.analog.com/zh/ADSP-BF524#details", "ADSP-BF524")</f>
        <v>ADSP-BF524</v>
      </c>
      <c r="B61" t="s">
        <v>418</v>
      </c>
      <c r="C61" t="s">
        <v>14</v>
      </c>
      <c r="D61" t="s">
        <v>14</v>
      </c>
      <c r="E61" t="s">
        <v>14</v>
      </c>
      <c r="F61" t="s">
        <v>14</v>
      </c>
      <c r="G61" t="s">
        <v>14</v>
      </c>
      <c r="H61" t="s">
        <v>14</v>
      </c>
      <c r="I61" t="s">
        <v>14</v>
      </c>
      <c r="J61" t="s">
        <v>229</v>
      </c>
      <c r="K61" t="s">
        <v>255</v>
      </c>
      <c r="L61" t="s">
        <v>252</v>
      </c>
    </row>
    <row r="62" spans="1:12" ht="14.4" hidden="1">
      <c r="A62" s="13" t="str">
        <f>HYPERLINK("https://www.analog.com/zh/ADSP-BF524C#details", "ADSP-BF524C")</f>
        <v>ADSP-BF524C</v>
      </c>
      <c r="B62" t="s">
        <v>419</v>
      </c>
      <c r="C62" t="s">
        <v>14</v>
      </c>
      <c r="D62" t="s">
        <v>14</v>
      </c>
      <c r="E62" t="s">
        <v>14</v>
      </c>
      <c r="F62" t="s">
        <v>14</v>
      </c>
      <c r="G62" t="s">
        <v>14</v>
      </c>
      <c r="H62" t="s">
        <v>14</v>
      </c>
      <c r="I62" t="s">
        <v>14</v>
      </c>
      <c r="J62" t="s">
        <v>229</v>
      </c>
      <c r="K62" t="s">
        <v>256</v>
      </c>
      <c r="L62" t="s">
        <v>254</v>
      </c>
    </row>
    <row r="63" spans="1:12" ht="14.4" hidden="1">
      <c r="A63" s="13" t="str">
        <f>HYPERLINK("https://www.analog.com/zh/ADSP-BF525#details", "ADSP-BF525")</f>
        <v>ADSP-BF525</v>
      </c>
      <c r="B63" t="s">
        <v>425</v>
      </c>
      <c r="C63" t="s">
        <v>14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t="s">
        <v>229</v>
      </c>
      <c r="K63" t="s">
        <v>268</v>
      </c>
      <c r="L63" t="s">
        <v>252</v>
      </c>
    </row>
    <row r="64" spans="1:12" ht="14.4" hidden="1">
      <c r="A64" s="13" t="str">
        <f>HYPERLINK("https://www.analog.com/zh/ADSP-BF525C#details", "ADSP-BF525C")</f>
        <v>ADSP-BF525C</v>
      </c>
      <c r="B64" t="s">
        <v>419</v>
      </c>
      <c r="C64" t="s">
        <v>14</v>
      </c>
      <c r="D64" t="s">
        <v>14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229</v>
      </c>
      <c r="K64" t="s">
        <v>269</v>
      </c>
      <c r="L64" t="s">
        <v>254</v>
      </c>
    </row>
    <row r="65" spans="1:12" ht="14.4" hidden="1">
      <c r="A65" s="13" t="str">
        <f>HYPERLINK("https://www.analog.com/zh/ADSP-BF526#details", "ADSP-BF526")</f>
        <v>ADSP-BF526</v>
      </c>
      <c r="B65" t="s">
        <v>418</v>
      </c>
      <c r="C65" t="s">
        <v>14</v>
      </c>
      <c r="D65" t="s">
        <v>14</v>
      </c>
      <c r="E65" t="s">
        <v>14</v>
      </c>
      <c r="F65" t="s">
        <v>14</v>
      </c>
      <c r="G65" t="s">
        <v>14</v>
      </c>
      <c r="H65" t="s">
        <v>14</v>
      </c>
      <c r="I65" t="s">
        <v>14</v>
      </c>
      <c r="J65" t="s">
        <v>229</v>
      </c>
      <c r="K65" t="s">
        <v>257</v>
      </c>
      <c r="L65" t="s">
        <v>252</v>
      </c>
    </row>
    <row r="66" spans="1:12" ht="14.4" hidden="1">
      <c r="A66" s="13" t="str">
        <f>HYPERLINK("https://www.analog.com/zh/ADSP-BF526C#details", "ADSP-BF526C")</f>
        <v>ADSP-BF526C</v>
      </c>
      <c r="B66" t="s">
        <v>419</v>
      </c>
      <c r="C66" t="s">
        <v>14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  <c r="I66" t="s">
        <v>14</v>
      </c>
      <c r="J66" t="s">
        <v>229</v>
      </c>
      <c r="K66" t="s">
        <v>258</v>
      </c>
      <c r="L66" t="s">
        <v>254</v>
      </c>
    </row>
    <row r="67" spans="1:12" ht="14.4" hidden="1">
      <c r="A67" s="13" t="str">
        <f>HYPERLINK("https://www.analog.com/zh/ADSP-BF527#details", "ADSP-BF527")</f>
        <v>ADSP-BF527</v>
      </c>
      <c r="B67" t="s">
        <v>425</v>
      </c>
      <c r="C67" t="s">
        <v>14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229</v>
      </c>
      <c r="K67" t="s">
        <v>277</v>
      </c>
      <c r="L67" t="s">
        <v>252</v>
      </c>
    </row>
    <row r="68" spans="1:12" ht="14.4" hidden="1">
      <c r="A68" s="13" t="str">
        <f>HYPERLINK("https://www.analog.com/zh/ADSP-BF527C#details", "ADSP-BF527C")</f>
        <v>ADSP-BF527C</v>
      </c>
      <c r="B68" t="s">
        <v>419</v>
      </c>
      <c r="C68" t="s">
        <v>14</v>
      </c>
      <c r="D68" t="s">
        <v>14</v>
      </c>
      <c r="E68" t="s">
        <v>14</v>
      </c>
      <c r="F68" t="s">
        <v>14</v>
      </c>
      <c r="G68" t="s">
        <v>14</v>
      </c>
      <c r="H68" t="s">
        <v>14</v>
      </c>
      <c r="I68" t="s">
        <v>14</v>
      </c>
      <c r="J68" t="s">
        <v>229</v>
      </c>
      <c r="K68" t="s">
        <v>270</v>
      </c>
      <c r="L68" t="s">
        <v>254</v>
      </c>
    </row>
    <row r="69" spans="1:12" ht="14.4" hidden="1">
      <c r="A69" s="13" t="str">
        <f>HYPERLINK("https://www.analog.com/zh/ADSP-BF531#details", "ADSP-BF531")</f>
        <v>ADSP-BF531</v>
      </c>
      <c r="B69" t="s">
        <v>452</v>
      </c>
      <c r="C69" t="s">
        <v>14</v>
      </c>
      <c r="D69" t="s">
        <v>14</v>
      </c>
      <c r="E69" t="s">
        <v>14</v>
      </c>
      <c r="F69" t="s">
        <v>14</v>
      </c>
      <c r="G69" t="s">
        <v>14</v>
      </c>
      <c r="H69" t="s">
        <v>14</v>
      </c>
      <c r="I69" t="s">
        <v>14</v>
      </c>
      <c r="J69" t="s">
        <v>229</v>
      </c>
      <c r="K69" t="s">
        <v>300</v>
      </c>
      <c r="L69" t="s">
        <v>301</v>
      </c>
    </row>
    <row r="70" spans="1:12" ht="14.4" hidden="1">
      <c r="A70" s="13" t="str">
        <f>HYPERLINK("https://www.analog.com/zh/ADSP-BF532#details", "ADSP-BF532")</f>
        <v>ADSP-BF532</v>
      </c>
      <c r="B70" t="s">
        <v>453</v>
      </c>
      <c r="C70" t="s">
        <v>14</v>
      </c>
      <c r="D70" t="s">
        <v>14</v>
      </c>
      <c r="E70" t="s">
        <v>14</v>
      </c>
      <c r="F70" t="s">
        <v>14</v>
      </c>
      <c r="G70" t="s">
        <v>14</v>
      </c>
      <c r="H70" t="s">
        <v>14</v>
      </c>
      <c r="I70" t="s">
        <v>14</v>
      </c>
      <c r="J70" t="s">
        <v>229</v>
      </c>
      <c r="K70" t="s">
        <v>302</v>
      </c>
      <c r="L70" t="s">
        <v>303</v>
      </c>
    </row>
    <row r="71" spans="1:12" ht="14.4" hidden="1">
      <c r="A71" s="13" t="str">
        <f>HYPERLINK("https://www.analog.com/zh/ADSP-BF533#details", "ADSP-BF533")</f>
        <v>ADSP-BF533</v>
      </c>
      <c r="B71" t="s">
        <v>454</v>
      </c>
      <c r="C71" t="s">
        <v>14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 t="s">
        <v>14</v>
      </c>
      <c r="J71" t="s">
        <v>229</v>
      </c>
      <c r="K71" t="s">
        <v>304</v>
      </c>
      <c r="L71" t="s">
        <v>301</v>
      </c>
    </row>
    <row r="72" spans="1:12" ht="14.4" hidden="1">
      <c r="A72" s="13" t="str">
        <f>HYPERLINK("https://www.analog.com/zh/ADSP-BF534#details", "ADSP-BF534")</f>
        <v>ADSP-BF534</v>
      </c>
      <c r="B72" t="s">
        <v>441</v>
      </c>
      <c r="C72" t="s">
        <v>14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  <c r="I72" t="s">
        <v>14</v>
      </c>
      <c r="J72" t="s">
        <v>229</v>
      </c>
      <c r="K72" t="s">
        <v>290</v>
      </c>
      <c r="L72" t="s">
        <v>291</v>
      </c>
    </row>
    <row r="73" spans="1:12" ht="14.4" hidden="1">
      <c r="A73" s="13" t="str">
        <f>HYPERLINK("https://www.analog.com/zh/ADSP-BF536#details", "ADSP-BF536")</f>
        <v>ADSP-BF536</v>
      </c>
      <c r="B73" t="s">
        <v>447</v>
      </c>
      <c r="C73" t="s">
        <v>14</v>
      </c>
      <c r="D73" t="s">
        <v>14</v>
      </c>
      <c r="E73" t="s">
        <v>14</v>
      </c>
      <c r="F73" t="s">
        <v>14</v>
      </c>
      <c r="G73" t="s">
        <v>14</v>
      </c>
      <c r="H73" t="s">
        <v>14</v>
      </c>
      <c r="I73" t="s">
        <v>14</v>
      </c>
      <c r="J73" t="s">
        <v>229</v>
      </c>
      <c r="K73" t="s">
        <v>295</v>
      </c>
      <c r="L73" t="s">
        <v>291</v>
      </c>
    </row>
    <row r="74" spans="1:12" ht="14.4" hidden="1">
      <c r="A74" s="13" t="str">
        <f>HYPERLINK("https://www.analog.com/zh/ADSP-BF537#details", "ADSP-BF537")</f>
        <v>ADSP-BF537</v>
      </c>
      <c r="B74" t="s">
        <v>448</v>
      </c>
      <c r="C74" t="s">
        <v>14</v>
      </c>
      <c r="D74" t="s">
        <v>14</v>
      </c>
      <c r="E74" t="s">
        <v>14</v>
      </c>
      <c r="F74" t="s">
        <v>14</v>
      </c>
      <c r="G74" t="s">
        <v>14</v>
      </c>
      <c r="H74" t="s">
        <v>14</v>
      </c>
      <c r="I74" t="s">
        <v>14</v>
      </c>
      <c r="J74" t="s">
        <v>229</v>
      </c>
      <c r="K74" t="s">
        <v>296</v>
      </c>
      <c r="L74" t="s">
        <v>291</v>
      </c>
    </row>
    <row r="75" spans="1:12" ht="14.4" hidden="1">
      <c r="A75" s="13" t="str">
        <f>HYPERLINK("https://www.analog.com/zh/ADSP-BF538#details", "ADSP-BF538")</f>
        <v>ADSP-BF538</v>
      </c>
      <c r="B75" t="s">
        <v>434</v>
      </c>
      <c r="C75" t="s">
        <v>14</v>
      </c>
      <c r="D75" t="s">
        <v>14</v>
      </c>
      <c r="E75" t="s">
        <v>14</v>
      </c>
      <c r="F75" t="s">
        <v>14</v>
      </c>
      <c r="G75" t="s">
        <v>14</v>
      </c>
      <c r="H75" t="s">
        <v>14</v>
      </c>
      <c r="I75" t="s">
        <v>14</v>
      </c>
      <c r="J75" t="s">
        <v>229</v>
      </c>
      <c r="K75" t="s">
        <v>285</v>
      </c>
      <c r="L75" t="s">
        <v>286</v>
      </c>
    </row>
    <row r="76" spans="1:12" ht="14.4" hidden="1">
      <c r="A76" s="13" t="str">
        <f>HYPERLINK("https://www.analog.com/zh/ADSP-BF538F#details", "ADSP-BF538F")</f>
        <v>ADSP-BF538F</v>
      </c>
      <c r="B76" t="s">
        <v>435</v>
      </c>
      <c r="C76" t="s">
        <v>14</v>
      </c>
      <c r="D76" t="s">
        <v>14</v>
      </c>
      <c r="E76" t="s">
        <v>14</v>
      </c>
      <c r="F76" t="s">
        <v>14</v>
      </c>
      <c r="G76" t="s">
        <v>14</v>
      </c>
      <c r="H76" t="s">
        <v>14</v>
      </c>
      <c r="I76" t="s">
        <v>14</v>
      </c>
      <c r="J76" t="s">
        <v>229</v>
      </c>
      <c r="K76" t="s">
        <v>287</v>
      </c>
      <c r="L76" t="s">
        <v>286</v>
      </c>
    </row>
    <row r="77" spans="1:12" ht="14.4" hidden="1">
      <c r="A77" s="13" t="str">
        <f>HYPERLINK("https://www.analog.com/zh/ADSP-BF539#details", "ADSP-BF539")</f>
        <v>ADSP-BF539</v>
      </c>
      <c r="B77" t="s">
        <v>436</v>
      </c>
      <c r="C77" t="s">
        <v>14</v>
      </c>
      <c r="D77" t="s">
        <v>14</v>
      </c>
      <c r="E77" t="s">
        <v>14</v>
      </c>
      <c r="F77" t="s">
        <v>14</v>
      </c>
      <c r="G77" t="s">
        <v>14</v>
      </c>
      <c r="H77" t="s">
        <v>14</v>
      </c>
      <c r="I77" t="s">
        <v>14</v>
      </c>
      <c r="J77" t="s">
        <v>229</v>
      </c>
      <c r="K77" t="s">
        <v>14</v>
      </c>
      <c r="L77" t="s">
        <v>14</v>
      </c>
    </row>
    <row r="78" spans="1:12" ht="14.4" hidden="1">
      <c r="A78" s="13" t="str">
        <f>HYPERLINK("https://www.analog.com/zh/ADSP-BF539F#details", "ADSP-BF539F")</f>
        <v>ADSP-BF539F</v>
      </c>
      <c r="B78" t="s">
        <v>437</v>
      </c>
      <c r="C78" t="s">
        <v>14</v>
      </c>
      <c r="D78" t="s">
        <v>14</v>
      </c>
      <c r="E78" t="s">
        <v>14</v>
      </c>
      <c r="F78" t="s">
        <v>14</v>
      </c>
      <c r="G78" t="s">
        <v>14</v>
      </c>
      <c r="H78" t="s">
        <v>14</v>
      </c>
      <c r="I78" t="s">
        <v>14</v>
      </c>
      <c r="J78" t="s">
        <v>229</v>
      </c>
      <c r="K78" t="s">
        <v>14</v>
      </c>
      <c r="L78" t="s">
        <v>14</v>
      </c>
    </row>
    <row r="79" spans="1:12" ht="14.4" hidden="1">
      <c r="A79" s="13" t="str">
        <f>HYPERLINK("https://www.analog.com/zh/ADSP-BF542#details", "ADSP-BF542")</f>
        <v>ADSP-BF542</v>
      </c>
      <c r="B79" t="s">
        <v>427</v>
      </c>
      <c r="C79" t="s">
        <v>14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  <c r="I79" t="s">
        <v>14</v>
      </c>
      <c r="J79" t="s">
        <v>229</v>
      </c>
      <c r="K79" t="s">
        <v>272</v>
      </c>
      <c r="L79" t="s">
        <v>273</v>
      </c>
    </row>
    <row r="80" spans="1:12" ht="14.4" hidden="1">
      <c r="A80" s="13" t="str">
        <f>HYPERLINK("https://www.analog.com/zh/ADSP-BF544#details", "ADSP-BF544")</f>
        <v>ADSP-BF544</v>
      </c>
      <c r="B80" t="s">
        <v>427</v>
      </c>
      <c r="C80" t="s">
        <v>14</v>
      </c>
      <c r="D80" t="s">
        <v>14</v>
      </c>
      <c r="E80" t="s">
        <v>14</v>
      </c>
      <c r="F80" t="s">
        <v>14</v>
      </c>
      <c r="G80" t="s">
        <v>14</v>
      </c>
      <c r="H80" t="s">
        <v>14</v>
      </c>
      <c r="I80" t="s">
        <v>14</v>
      </c>
      <c r="J80" t="s">
        <v>229</v>
      </c>
      <c r="K80" t="s">
        <v>274</v>
      </c>
      <c r="L80" t="s">
        <v>273</v>
      </c>
    </row>
    <row r="81" spans="1:12" ht="14.4" hidden="1">
      <c r="A81" s="13" t="str">
        <f>HYPERLINK("https://www.analog.com/zh/ADSP-BF547#details", "ADSP-BF547")</f>
        <v>ADSP-BF547</v>
      </c>
      <c r="B81" t="s">
        <v>427</v>
      </c>
      <c r="C81" t="s">
        <v>14</v>
      </c>
      <c r="D81" t="s">
        <v>14</v>
      </c>
      <c r="E81" t="s">
        <v>14</v>
      </c>
      <c r="F81" t="s">
        <v>14</v>
      </c>
      <c r="G81" t="s">
        <v>14</v>
      </c>
      <c r="H81" t="s">
        <v>14</v>
      </c>
      <c r="I81" t="s">
        <v>14</v>
      </c>
      <c r="J81" t="s">
        <v>229</v>
      </c>
      <c r="K81" t="s">
        <v>275</v>
      </c>
      <c r="L81" t="s">
        <v>273</v>
      </c>
    </row>
    <row r="82" spans="1:12" ht="14.4" hidden="1">
      <c r="A82" s="13" t="str">
        <f>HYPERLINK("https://www.analog.com/zh/ADSP-BF548#details", "ADSP-BF548")</f>
        <v>ADSP-BF548</v>
      </c>
      <c r="B82" t="s">
        <v>428</v>
      </c>
      <c r="C82" t="s">
        <v>14</v>
      </c>
      <c r="D82" t="s">
        <v>14</v>
      </c>
      <c r="E82" t="s">
        <v>14</v>
      </c>
      <c r="F82" t="s">
        <v>14</v>
      </c>
      <c r="G82" t="s">
        <v>14</v>
      </c>
      <c r="H82" t="s">
        <v>14</v>
      </c>
      <c r="I82" t="s">
        <v>14</v>
      </c>
      <c r="J82" t="s">
        <v>229</v>
      </c>
      <c r="K82" t="s">
        <v>276</v>
      </c>
      <c r="L82" t="s">
        <v>273</v>
      </c>
    </row>
    <row r="83" spans="1:12" ht="14.4" hidden="1">
      <c r="A83" s="13" t="str">
        <f>HYPERLINK("https://www.analog.com/zh/ADSP-BF549#details", "ADSP-BF549")</f>
        <v>ADSP-BF549</v>
      </c>
      <c r="B83" t="s">
        <v>429</v>
      </c>
      <c r="C83" t="s">
        <v>14</v>
      </c>
      <c r="D83" t="s">
        <v>14</v>
      </c>
      <c r="E83" t="s">
        <v>14</v>
      </c>
      <c r="F83" t="s">
        <v>14</v>
      </c>
      <c r="G83" t="s">
        <v>14</v>
      </c>
      <c r="H83" t="s">
        <v>14</v>
      </c>
      <c r="I83" t="s">
        <v>14</v>
      </c>
      <c r="J83" t="s">
        <v>229</v>
      </c>
      <c r="K83" t="s">
        <v>14</v>
      </c>
      <c r="L83" t="s">
        <v>14</v>
      </c>
    </row>
    <row r="84" spans="1:12" ht="14.4" hidden="1">
      <c r="A84" s="13" t="str">
        <f>HYPERLINK("https://www.analog.com/zh/ADSP-BF561#details", "ADSP-BF561")</f>
        <v>ADSP-BF561</v>
      </c>
      <c r="B84" t="s">
        <v>455</v>
      </c>
      <c r="C84" t="s">
        <v>14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229</v>
      </c>
      <c r="K84" t="s">
        <v>305</v>
      </c>
      <c r="L84" t="s">
        <v>306</v>
      </c>
    </row>
    <row r="85" spans="1:12" ht="14.4" hidden="1">
      <c r="A85" s="13" t="str">
        <f>HYPERLINK("https://www.analog.com/zh/ADSP-BF592#details", "ADSP-BF592")</f>
        <v>ADSP-BF592</v>
      </c>
      <c r="B85" t="s">
        <v>414</v>
      </c>
      <c r="C85" t="s">
        <v>14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229</v>
      </c>
      <c r="K85" t="s">
        <v>239</v>
      </c>
      <c r="L85" t="s">
        <v>240</v>
      </c>
    </row>
    <row r="86" spans="1:12" ht="14.4" hidden="1">
      <c r="A86" s="13" t="str">
        <f>HYPERLINK("https://www.analog.com/zh/ADSP-BF606#details", "ADSP-BF606")</f>
        <v>ADSP-BF606</v>
      </c>
      <c r="B86" t="s">
        <v>408</v>
      </c>
      <c r="C86" t="s">
        <v>14</v>
      </c>
      <c r="D86" t="s">
        <v>14</v>
      </c>
      <c r="E86" t="s">
        <v>14</v>
      </c>
      <c r="F86" t="s">
        <v>14</v>
      </c>
      <c r="G86" t="s">
        <v>14</v>
      </c>
      <c r="H86" t="s">
        <v>14</v>
      </c>
      <c r="I86" t="s">
        <v>14</v>
      </c>
      <c r="J86" t="s">
        <v>229</v>
      </c>
      <c r="K86" t="s">
        <v>230</v>
      </c>
      <c r="L86" t="s">
        <v>206</v>
      </c>
    </row>
    <row r="87" spans="1:12" ht="14.4" hidden="1">
      <c r="A87" s="13" t="str">
        <f>HYPERLINK("https://www.analog.com/zh/ADSP-BF607#details", "ADSP-BF607")</f>
        <v>ADSP-BF607</v>
      </c>
      <c r="B87" t="s">
        <v>409</v>
      </c>
      <c r="C87" t="s">
        <v>14</v>
      </c>
      <c r="D87" t="s">
        <v>14</v>
      </c>
      <c r="E87" t="s">
        <v>14</v>
      </c>
      <c r="F87" t="s">
        <v>14</v>
      </c>
      <c r="G87" t="s">
        <v>14</v>
      </c>
      <c r="H87" t="s">
        <v>14</v>
      </c>
      <c r="I87" t="s">
        <v>14</v>
      </c>
      <c r="J87" t="s">
        <v>229</v>
      </c>
      <c r="K87" t="s">
        <v>231</v>
      </c>
      <c r="L87" t="s">
        <v>206</v>
      </c>
    </row>
    <row r="88" spans="1:12" ht="14.4" hidden="1">
      <c r="A88" s="13" t="str">
        <f>HYPERLINK("https://www.analog.com/zh/ADSP-BF608#details", "ADSP-BF608")</f>
        <v>ADSP-BF608</v>
      </c>
      <c r="B88" t="s">
        <v>410</v>
      </c>
      <c r="C88" t="s">
        <v>14</v>
      </c>
      <c r="D88" t="s">
        <v>14</v>
      </c>
      <c r="E88" t="s">
        <v>14</v>
      </c>
      <c r="F88" t="s">
        <v>14</v>
      </c>
      <c r="G88" t="s">
        <v>14</v>
      </c>
      <c r="H88" t="s">
        <v>14</v>
      </c>
      <c r="I88" t="s">
        <v>14</v>
      </c>
      <c r="J88" t="s">
        <v>229</v>
      </c>
      <c r="K88" t="s">
        <v>232</v>
      </c>
      <c r="L88" t="s">
        <v>206</v>
      </c>
    </row>
    <row r="89" spans="1:12" ht="14.4" hidden="1">
      <c r="A89" s="13" t="str">
        <f>HYPERLINK("https://www.analog.com/zh/ADSP-BF609#details", "ADSP-BF609")</f>
        <v>ADSP-BF609</v>
      </c>
      <c r="B89" t="s">
        <v>411</v>
      </c>
      <c r="C89" t="s">
        <v>14</v>
      </c>
      <c r="D89" t="s">
        <v>14</v>
      </c>
      <c r="E89" t="s">
        <v>14</v>
      </c>
      <c r="F89" t="s">
        <v>14</v>
      </c>
      <c r="G89" t="s">
        <v>14</v>
      </c>
      <c r="H89" t="s">
        <v>14</v>
      </c>
      <c r="I89" t="s">
        <v>14</v>
      </c>
      <c r="J89" t="s">
        <v>229</v>
      </c>
      <c r="K89" t="s">
        <v>233</v>
      </c>
      <c r="L89" t="s">
        <v>206</v>
      </c>
    </row>
    <row r="90" spans="1:12" ht="14.4" hidden="1">
      <c r="A90" s="13" t="str">
        <f>HYPERLINK("https://www.analog.com/zh/ADSP-BF700#details", "ADSP-BF700")</f>
        <v>ADSP-BF700</v>
      </c>
      <c r="B90" t="s">
        <v>403</v>
      </c>
      <c r="C90" t="s">
        <v>14</v>
      </c>
      <c r="D90" t="s">
        <v>14</v>
      </c>
      <c r="E90" t="s">
        <v>14</v>
      </c>
      <c r="F90" t="s">
        <v>14</v>
      </c>
      <c r="G90" t="s">
        <v>14</v>
      </c>
      <c r="H90" t="s">
        <v>14</v>
      </c>
      <c r="I90" t="s">
        <v>14</v>
      </c>
      <c r="J90" t="s">
        <v>215</v>
      </c>
      <c r="K90" t="s">
        <v>221</v>
      </c>
      <c r="L90" t="s">
        <v>222</v>
      </c>
    </row>
    <row r="91" spans="1:12" ht="14.4" hidden="1">
      <c r="A91" s="13" t="str">
        <f>HYPERLINK("https://www.analog.com/zh/ADSP-BF701#details", "ADSP-BF701")</f>
        <v>ADSP-BF701</v>
      </c>
      <c r="B91" t="s">
        <v>399</v>
      </c>
      <c r="C91" t="s">
        <v>14</v>
      </c>
      <c r="D91" t="s">
        <v>14</v>
      </c>
      <c r="E91" t="s">
        <v>14</v>
      </c>
      <c r="F91" t="s">
        <v>14</v>
      </c>
      <c r="G91" t="s">
        <v>14</v>
      </c>
      <c r="H91" t="s">
        <v>14</v>
      </c>
      <c r="I91" t="s">
        <v>14</v>
      </c>
      <c r="J91" t="s">
        <v>215</v>
      </c>
      <c r="K91" t="s">
        <v>216</v>
      </c>
      <c r="L91" t="s">
        <v>217</v>
      </c>
    </row>
    <row r="92" spans="1:12" ht="14.4" hidden="1">
      <c r="A92" s="13" t="str">
        <f>HYPERLINK("https://www.analog.com/zh/ADSP-BF702#details", "ADSP-BF702")</f>
        <v>ADSP-BF702</v>
      </c>
      <c r="B92" t="s">
        <v>404</v>
      </c>
      <c r="C92" t="s">
        <v>14</v>
      </c>
      <c r="D92" t="s">
        <v>14</v>
      </c>
      <c r="E92" t="s">
        <v>14</v>
      </c>
      <c r="F92" t="s">
        <v>14</v>
      </c>
      <c r="G92" t="s">
        <v>14</v>
      </c>
      <c r="H92" t="s">
        <v>14</v>
      </c>
      <c r="I92" t="s">
        <v>14</v>
      </c>
      <c r="J92" t="s">
        <v>215</v>
      </c>
      <c r="K92" t="s">
        <v>223</v>
      </c>
      <c r="L92" t="s">
        <v>222</v>
      </c>
    </row>
    <row r="93" spans="1:12" ht="14.4" hidden="1">
      <c r="A93" s="13" t="str">
        <f>HYPERLINK("https://www.analog.com/zh/ADSP-BF703#details", "ADSP-BF703")</f>
        <v>ADSP-BF703</v>
      </c>
      <c r="B93" t="s">
        <v>400</v>
      </c>
      <c r="C93" t="s">
        <v>14</v>
      </c>
      <c r="D93" t="s">
        <v>14</v>
      </c>
      <c r="E93" t="s">
        <v>14</v>
      </c>
      <c r="F93" t="s">
        <v>14</v>
      </c>
      <c r="G93" t="s">
        <v>14</v>
      </c>
      <c r="H93" t="s">
        <v>14</v>
      </c>
      <c r="I93" t="s">
        <v>14</v>
      </c>
      <c r="J93" t="s">
        <v>215</v>
      </c>
      <c r="K93" t="s">
        <v>218</v>
      </c>
      <c r="L93" t="s">
        <v>217</v>
      </c>
    </row>
    <row r="94" spans="1:12" ht="14.4" hidden="1">
      <c r="A94" s="13" t="str">
        <f>HYPERLINK("https://www.analog.com/zh/ADSP-BF704#details", "ADSP-BF704")</f>
        <v>ADSP-BF704</v>
      </c>
      <c r="B94" t="s">
        <v>405</v>
      </c>
      <c r="C94" t="s">
        <v>14</v>
      </c>
      <c r="D94" t="s">
        <v>14</v>
      </c>
      <c r="E94" t="s">
        <v>14</v>
      </c>
      <c r="F94" t="s">
        <v>14</v>
      </c>
      <c r="G94" t="s">
        <v>14</v>
      </c>
      <c r="H94" t="s">
        <v>14</v>
      </c>
      <c r="I94" t="s">
        <v>14</v>
      </c>
      <c r="J94" t="s">
        <v>215</v>
      </c>
      <c r="K94" t="s">
        <v>224</v>
      </c>
      <c r="L94" t="s">
        <v>222</v>
      </c>
    </row>
    <row r="95" spans="1:12" ht="14.4" hidden="1">
      <c r="A95" s="13" t="str">
        <f>HYPERLINK("https://www.analog.com/zh/ADSP-BF705#details", "ADSP-BF705")</f>
        <v>ADSP-BF705</v>
      </c>
      <c r="B95" t="s">
        <v>401</v>
      </c>
      <c r="C95" t="s">
        <v>14</v>
      </c>
      <c r="D95" t="s">
        <v>14</v>
      </c>
      <c r="E95" t="s">
        <v>14</v>
      </c>
      <c r="F95" t="s">
        <v>14</v>
      </c>
      <c r="G95" t="s">
        <v>14</v>
      </c>
      <c r="H95" t="s">
        <v>14</v>
      </c>
      <c r="I95" t="s">
        <v>14</v>
      </c>
      <c r="J95" t="s">
        <v>215</v>
      </c>
      <c r="K95" t="s">
        <v>219</v>
      </c>
      <c r="L95" t="s">
        <v>217</v>
      </c>
    </row>
    <row r="96" spans="1:12" ht="14.4" hidden="1">
      <c r="A96" s="13" t="str">
        <f>HYPERLINK("https://www.analog.com/zh/ADSP-BF706#details", "ADSP-BF706")</f>
        <v>ADSP-BF706</v>
      </c>
      <c r="B96" t="s">
        <v>406</v>
      </c>
      <c r="C96" t="s">
        <v>14</v>
      </c>
      <c r="D96" t="s">
        <v>14</v>
      </c>
      <c r="E96" t="s">
        <v>14</v>
      </c>
      <c r="F96" t="s">
        <v>14</v>
      </c>
      <c r="G96" t="s">
        <v>14</v>
      </c>
      <c r="H96" t="s">
        <v>14</v>
      </c>
      <c r="I96" t="s">
        <v>14</v>
      </c>
      <c r="J96" t="s">
        <v>215</v>
      </c>
      <c r="K96" t="s">
        <v>225</v>
      </c>
      <c r="L96" t="s">
        <v>222</v>
      </c>
    </row>
    <row r="97" spans="1:12" ht="14.4" hidden="1">
      <c r="A97" s="13" t="str">
        <f>HYPERLINK("https://www.analog.com/zh/ADSP-BF707#details", "ADSP-BF707")</f>
        <v>ADSP-BF707</v>
      </c>
      <c r="B97" t="s">
        <v>402</v>
      </c>
      <c r="C97" t="s">
        <v>14</v>
      </c>
      <c r="D97" t="s">
        <v>14</v>
      </c>
      <c r="E97" t="s">
        <v>14</v>
      </c>
      <c r="F97" t="s">
        <v>14</v>
      </c>
      <c r="G97" t="s">
        <v>14</v>
      </c>
      <c r="H97" t="s">
        <v>14</v>
      </c>
      <c r="I97" t="s">
        <v>14</v>
      </c>
      <c r="J97" t="s">
        <v>215</v>
      </c>
      <c r="K97" t="s">
        <v>220</v>
      </c>
      <c r="L97" t="s">
        <v>217</v>
      </c>
    </row>
    <row r="98" spans="1:12" ht="14.4" hidden="1">
      <c r="A98" s="13" t="str">
        <f>HYPERLINK("https://www.analog.com/zh/ADSP-SC570#details", "ADSP-SC570")</f>
        <v>ADSP-SC570</v>
      </c>
      <c r="B98" t="s">
        <v>385</v>
      </c>
      <c r="C98" t="s">
        <v>14</v>
      </c>
      <c r="D98" t="s">
        <v>14</v>
      </c>
      <c r="E98" t="s">
        <v>14</v>
      </c>
      <c r="F98" t="s">
        <v>14</v>
      </c>
      <c r="G98" t="s">
        <v>14</v>
      </c>
      <c r="H98">
        <v>4</v>
      </c>
      <c r="I98" t="s">
        <v>14</v>
      </c>
      <c r="J98" t="s">
        <v>179</v>
      </c>
      <c r="K98" t="s">
        <v>198</v>
      </c>
      <c r="L98" t="s">
        <v>199</v>
      </c>
    </row>
    <row r="99" spans="1:12" ht="14.4" hidden="1">
      <c r="A99" s="13" t="str">
        <f>HYPERLINK("https://www.analog.com/zh/ADSP-SC571#details", "ADSP-SC571")</f>
        <v>ADSP-SC571</v>
      </c>
      <c r="B99" t="s">
        <v>389</v>
      </c>
      <c r="C99" t="s">
        <v>14</v>
      </c>
      <c r="D99" t="s">
        <v>14</v>
      </c>
      <c r="E99" t="s">
        <v>14</v>
      </c>
      <c r="F99" t="s">
        <v>14</v>
      </c>
      <c r="G99" t="s">
        <v>14</v>
      </c>
      <c r="H99">
        <v>4</v>
      </c>
      <c r="I99" t="s">
        <v>14</v>
      </c>
      <c r="J99" t="s">
        <v>179</v>
      </c>
      <c r="K99" t="s">
        <v>202</v>
      </c>
      <c r="L99" t="s">
        <v>199</v>
      </c>
    </row>
    <row r="100" spans="1:12" ht="14.4" hidden="1">
      <c r="A100" s="13" t="str">
        <f>HYPERLINK("https://www.analog.com/zh/ADSP-SC572#details", "ADSP-SC572")</f>
        <v>ADSP-SC572</v>
      </c>
      <c r="B100" t="s">
        <v>390</v>
      </c>
      <c r="C100" t="s">
        <v>14</v>
      </c>
      <c r="D100" t="s">
        <v>14</v>
      </c>
      <c r="E100" t="s">
        <v>14</v>
      </c>
      <c r="F100" t="s">
        <v>14</v>
      </c>
      <c r="G100" t="s">
        <v>14</v>
      </c>
      <c r="H100">
        <v>8</v>
      </c>
      <c r="I100" t="s">
        <v>14</v>
      </c>
      <c r="J100" t="s">
        <v>179</v>
      </c>
      <c r="K100" t="s">
        <v>203</v>
      </c>
      <c r="L100" t="s">
        <v>388</v>
      </c>
    </row>
    <row r="101" spans="1:12" ht="14.4" hidden="1">
      <c r="A101" s="13" t="str">
        <f>HYPERLINK("https://www.analog.com/zh/ADSP-SC573#details", "ADSP-SC573")</f>
        <v>ADSP-SC573</v>
      </c>
      <c r="B101" t="s">
        <v>391</v>
      </c>
      <c r="C101" t="s">
        <v>14</v>
      </c>
      <c r="D101" t="s">
        <v>14</v>
      </c>
      <c r="E101" t="s">
        <v>14</v>
      </c>
      <c r="F101" t="s">
        <v>14</v>
      </c>
      <c r="G101" t="s">
        <v>14</v>
      </c>
      <c r="H101">
        <v>8</v>
      </c>
      <c r="I101" t="s">
        <v>14</v>
      </c>
      <c r="J101" t="s">
        <v>179</v>
      </c>
      <c r="K101" t="s">
        <v>204</v>
      </c>
      <c r="L101" t="s">
        <v>388</v>
      </c>
    </row>
    <row r="102" spans="1:12" ht="14.4" hidden="1">
      <c r="A102" s="13" t="str">
        <f>HYPERLINK("https://www.analog.com/zh/ADSP-SC582#details", "ADSP-SC582")</f>
        <v>ADSP-SC582</v>
      </c>
      <c r="B102" t="s">
        <v>395</v>
      </c>
      <c r="C102" t="s">
        <v>14</v>
      </c>
      <c r="D102" t="s">
        <v>14</v>
      </c>
      <c r="E102" t="s">
        <v>14</v>
      </c>
      <c r="F102" t="s">
        <v>14</v>
      </c>
      <c r="G102" t="s">
        <v>14</v>
      </c>
      <c r="H102">
        <v>8</v>
      </c>
      <c r="I102" t="s">
        <v>14</v>
      </c>
      <c r="J102" t="s">
        <v>179</v>
      </c>
      <c r="K102" t="s">
        <v>210</v>
      </c>
      <c r="L102" t="s">
        <v>206</v>
      </c>
    </row>
    <row r="103" spans="1:12" ht="14.4" hidden="1">
      <c r="A103" s="13" t="str">
        <f>HYPERLINK("https://www.analog.com/zh/ADSP-SC583#details", "ADSP-SC583")</f>
        <v>ADSP-SC583</v>
      </c>
      <c r="B103" t="s">
        <v>396</v>
      </c>
      <c r="C103" t="s">
        <v>14</v>
      </c>
      <c r="D103" t="s">
        <v>14</v>
      </c>
      <c r="E103" t="s">
        <v>14</v>
      </c>
      <c r="F103" t="s">
        <v>14</v>
      </c>
      <c r="G103" t="s">
        <v>14</v>
      </c>
      <c r="H103">
        <v>8</v>
      </c>
      <c r="I103" t="s">
        <v>14</v>
      </c>
      <c r="J103" t="s">
        <v>179</v>
      </c>
      <c r="K103" t="s">
        <v>211</v>
      </c>
      <c r="L103" t="s">
        <v>206</v>
      </c>
    </row>
    <row r="104" spans="1:12" ht="14.4" hidden="1">
      <c r="A104" s="13" t="str">
        <f>HYPERLINK("https://www.analog.com/zh/ADSP-SC584#details", "ADSP-SC584")</f>
        <v>ADSP-SC584</v>
      </c>
      <c r="B104" t="s">
        <v>396</v>
      </c>
      <c r="C104" t="s">
        <v>14</v>
      </c>
      <c r="D104" t="s">
        <v>14</v>
      </c>
      <c r="E104" t="s">
        <v>14</v>
      </c>
      <c r="F104" t="s">
        <v>14</v>
      </c>
      <c r="G104" t="s">
        <v>14</v>
      </c>
      <c r="H104">
        <v>8</v>
      </c>
      <c r="I104" t="s">
        <v>14</v>
      </c>
      <c r="J104" t="s">
        <v>179</v>
      </c>
      <c r="K104" t="s">
        <v>212</v>
      </c>
      <c r="L104" t="s">
        <v>206</v>
      </c>
    </row>
    <row r="105" spans="1:12" ht="14.4" hidden="1">
      <c r="A105" s="13" t="str">
        <f>HYPERLINK("https://www.analog.com/zh/ADSP-SC587#details", "ADSP-SC587")</f>
        <v>ADSP-SC587</v>
      </c>
      <c r="B105" t="s">
        <v>397</v>
      </c>
      <c r="C105" t="s">
        <v>14</v>
      </c>
      <c r="D105" t="s">
        <v>14</v>
      </c>
      <c r="E105" t="s">
        <v>14</v>
      </c>
      <c r="F105" t="s">
        <v>14</v>
      </c>
      <c r="G105" t="s">
        <v>14</v>
      </c>
      <c r="H105">
        <v>8</v>
      </c>
      <c r="I105" t="s">
        <v>14</v>
      </c>
      <c r="J105" t="s">
        <v>179</v>
      </c>
      <c r="K105" t="s">
        <v>213</v>
      </c>
      <c r="L105" t="s">
        <v>209</v>
      </c>
    </row>
    <row r="106" spans="1:12" ht="14.4" hidden="1">
      <c r="A106" s="13" t="str">
        <f>HYPERLINK("https://www.analog.com/zh/ADSP-SC589#details", "ADSP-SC589")</f>
        <v>ADSP-SC589</v>
      </c>
      <c r="B106" t="s">
        <v>398</v>
      </c>
      <c r="C106" t="s">
        <v>14</v>
      </c>
      <c r="D106" t="s">
        <v>14</v>
      </c>
      <c r="E106" t="s">
        <v>14</v>
      </c>
      <c r="F106" t="s">
        <v>14</v>
      </c>
      <c r="G106" t="s">
        <v>14</v>
      </c>
      <c r="H106">
        <v>8</v>
      </c>
      <c r="I106" t="s">
        <v>14</v>
      </c>
      <c r="J106" t="s">
        <v>179</v>
      </c>
      <c r="K106" t="s">
        <v>214</v>
      </c>
      <c r="L106" t="s">
        <v>209</v>
      </c>
    </row>
  </sheetData>
  <autoFilter ref="A1:N106" xr:uid="{9CD4BE57-EFAA-484C-A93E-9391CBF58BB6}">
    <filterColumn colId="0">
      <colorFilter dxfId="2"/>
    </filterColumn>
    <sortState xmlns:xlrd2="http://schemas.microsoft.com/office/spreadsheetml/2017/richdata2" ref="A2:N106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0C91-5BF8-47F4-A35D-22A0E05B9F5D}">
  <sheetPr filterMode="1"/>
  <dimension ref="A1:R27"/>
  <sheetViews>
    <sheetView tabSelected="1" workbookViewId="0">
      <selection activeCell="F40" sqref="F40"/>
    </sheetView>
  </sheetViews>
  <sheetFormatPr defaultRowHeight="13.8"/>
  <cols>
    <col min="1" max="1" width="14.77734375" customWidth="1"/>
    <col min="2" max="2" width="13" customWidth="1"/>
    <col min="6" max="6" width="11.77734375" customWidth="1"/>
    <col min="7" max="7" width="9.77734375" customWidth="1"/>
    <col min="10" max="10" width="11" customWidth="1"/>
    <col min="11" max="11" width="15.6640625" customWidth="1"/>
    <col min="15" max="15" width="21.88671875" customWidth="1"/>
    <col min="16" max="16" width="22.109375" customWidth="1"/>
    <col min="17" max="17" width="41.88671875" customWidth="1"/>
  </cols>
  <sheetData>
    <row r="1" spans="1:18">
      <c r="A1" s="1" t="s">
        <v>0</v>
      </c>
      <c r="B1" s="1" t="s">
        <v>8</v>
      </c>
      <c r="C1" s="3" t="s">
        <v>7</v>
      </c>
      <c r="D1" s="3" t="s">
        <v>6</v>
      </c>
      <c r="E1" s="3" t="s">
        <v>120</v>
      </c>
      <c r="F1" s="3" t="s">
        <v>121</v>
      </c>
      <c r="G1" s="3" t="s">
        <v>122</v>
      </c>
      <c r="H1" s="1" t="s">
        <v>1</v>
      </c>
      <c r="I1" s="3" t="s">
        <v>2</v>
      </c>
      <c r="J1" s="3" t="s">
        <v>5</v>
      </c>
      <c r="K1" s="3" t="s">
        <v>123</v>
      </c>
      <c r="L1" s="1" t="s">
        <v>88</v>
      </c>
      <c r="M1" s="3" t="s">
        <v>124</v>
      </c>
      <c r="N1" s="3" t="s">
        <v>89</v>
      </c>
      <c r="O1" s="1" t="s">
        <v>125</v>
      </c>
      <c r="P1" s="1" t="s">
        <v>11</v>
      </c>
      <c r="Q1" s="1" t="s">
        <v>12</v>
      </c>
      <c r="R1" s="22" t="s">
        <v>467</v>
      </c>
    </row>
    <row r="2" spans="1:18" hidden="1">
      <c r="A2" s="4" t="s">
        <v>14</v>
      </c>
      <c r="B2" s="4" t="s">
        <v>19</v>
      </c>
      <c r="C2" s="6" t="s">
        <v>18</v>
      </c>
      <c r="D2" s="6" t="s">
        <v>18</v>
      </c>
      <c r="E2" s="6" t="s">
        <v>17</v>
      </c>
      <c r="F2" s="6" t="s">
        <v>17</v>
      </c>
      <c r="G2" s="6" t="s">
        <v>17</v>
      </c>
      <c r="H2" s="4" t="s">
        <v>14</v>
      </c>
      <c r="I2" s="6" t="s">
        <v>15</v>
      </c>
      <c r="J2" s="6" t="s">
        <v>17</v>
      </c>
      <c r="K2" s="6" t="s">
        <v>92</v>
      </c>
      <c r="L2" s="4" t="s">
        <v>14</v>
      </c>
      <c r="M2" s="6" t="s">
        <v>126</v>
      </c>
      <c r="N2" s="6" t="s">
        <v>17</v>
      </c>
      <c r="O2" s="4" t="s">
        <v>14</v>
      </c>
      <c r="P2" s="4" t="s">
        <v>21</v>
      </c>
      <c r="Q2" s="4" t="s">
        <v>14</v>
      </c>
    </row>
    <row r="3" spans="1:18" ht="14.4" hidden="1">
      <c r="A3" s="7" t="str">
        <f>HYPERLINK("https://www.analog.com/zh/AD1937#details", "AD1937")</f>
        <v>AD1937</v>
      </c>
      <c r="B3" s="8" t="s">
        <v>64</v>
      </c>
      <c r="C3" s="8">
        <v>5</v>
      </c>
      <c r="D3" s="8">
        <v>3</v>
      </c>
      <c r="E3" s="8">
        <v>105</v>
      </c>
      <c r="F3" s="8">
        <v>107</v>
      </c>
      <c r="G3" s="8">
        <v>109</v>
      </c>
      <c r="H3" s="8">
        <v>4</v>
      </c>
      <c r="I3" s="8">
        <v>24</v>
      </c>
      <c r="J3" s="8">
        <v>-96</v>
      </c>
      <c r="K3" s="8" t="s">
        <v>33</v>
      </c>
      <c r="L3" s="8">
        <v>8</v>
      </c>
      <c r="M3" s="8">
        <v>-94</v>
      </c>
      <c r="N3" s="8">
        <v>109</v>
      </c>
      <c r="O3" s="8" t="s">
        <v>141</v>
      </c>
      <c r="P3" s="8" t="s">
        <v>149</v>
      </c>
      <c r="Q3" s="8" t="s">
        <v>41</v>
      </c>
    </row>
    <row r="4" spans="1:18" ht="14.4" hidden="1">
      <c r="A4" s="7" t="str">
        <f>HYPERLINK("https://www.analog.com/zh/AD1938#details", "AD1938")</f>
        <v>AD1938</v>
      </c>
      <c r="B4" s="8" t="s">
        <v>64</v>
      </c>
      <c r="C4" s="8">
        <v>5</v>
      </c>
      <c r="D4" s="8">
        <v>3</v>
      </c>
      <c r="E4" s="8">
        <v>105</v>
      </c>
      <c r="F4" s="8">
        <v>107</v>
      </c>
      <c r="G4" s="8">
        <v>108</v>
      </c>
      <c r="H4" s="8">
        <v>4</v>
      </c>
      <c r="I4" s="8">
        <v>24</v>
      </c>
      <c r="J4" s="8">
        <v>-96</v>
      </c>
      <c r="K4" s="8" t="s">
        <v>33</v>
      </c>
      <c r="L4" s="8">
        <v>8</v>
      </c>
      <c r="M4" s="8">
        <v>-94</v>
      </c>
      <c r="N4" s="8">
        <v>108</v>
      </c>
      <c r="O4" s="8" t="s">
        <v>106</v>
      </c>
      <c r="P4" s="8" t="s">
        <v>157</v>
      </c>
      <c r="Q4" s="8" t="s">
        <v>68</v>
      </c>
    </row>
    <row r="5" spans="1:18" ht="14.4" hidden="1">
      <c r="A5" s="7" t="str">
        <f>HYPERLINK("https://www.analog.com/zh/AD1939#details", "AD1939")</f>
        <v>AD1939</v>
      </c>
      <c r="B5" s="8" t="s">
        <v>64</v>
      </c>
      <c r="C5" s="8">
        <v>5</v>
      </c>
      <c r="D5" s="8">
        <v>3</v>
      </c>
      <c r="E5" s="8">
        <v>105</v>
      </c>
      <c r="F5" s="8">
        <v>107</v>
      </c>
      <c r="G5" s="8" t="s">
        <v>14</v>
      </c>
      <c r="H5" s="8">
        <v>4</v>
      </c>
      <c r="I5" s="8">
        <v>24</v>
      </c>
      <c r="J5" s="8">
        <v>-96</v>
      </c>
      <c r="K5" s="8" t="s">
        <v>33</v>
      </c>
      <c r="L5" s="8">
        <v>8</v>
      </c>
      <c r="M5" s="8">
        <v>-94</v>
      </c>
      <c r="N5" s="8">
        <v>112</v>
      </c>
      <c r="O5" s="8" t="s">
        <v>106</v>
      </c>
      <c r="P5" s="8" t="s">
        <v>158</v>
      </c>
      <c r="Q5" s="8" t="s">
        <v>41</v>
      </c>
    </row>
    <row r="6" spans="1:18" ht="14.4" hidden="1">
      <c r="A6" s="7" t="str">
        <f>HYPERLINK("https://www.analog.com/zh/AD73311#details", "AD73311")</f>
        <v>AD73311</v>
      </c>
      <c r="B6" s="8" t="s">
        <v>110</v>
      </c>
      <c r="C6" s="8">
        <v>5.5</v>
      </c>
      <c r="D6" s="8">
        <v>2.7</v>
      </c>
      <c r="E6" s="8">
        <v>76</v>
      </c>
      <c r="F6" s="8" t="s">
        <v>14</v>
      </c>
      <c r="G6" s="8">
        <v>70</v>
      </c>
      <c r="H6" s="8">
        <v>1</v>
      </c>
      <c r="I6" s="8">
        <v>16</v>
      </c>
      <c r="J6" s="8">
        <v>-76</v>
      </c>
      <c r="K6" s="8" t="s">
        <v>168</v>
      </c>
      <c r="L6" s="8">
        <v>1</v>
      </c>
      <c r="M6" s="8">
        <v>-70</v>
      </c>
      <c r="N6" s="8" t="s">
        <v>14</v>
      </c>
      <c r="O6" s="8" t="s">
        <v>165</v>
      </c>
      <c r="P6" s="8" t="s">
        <v>175</v>
      </c>
      <c r="Q6" s="8" t="s">
        <v>176</v>
      </c>
    </row>
    <row r="7" spans="1:18" ht="14.4" hidden="1">
      <c r="A7" s="7" t="str">
        <f>HYPERLINK("https://www.analog.com/zh/AD73311L#details", "AD73311L")</f>
        <v>AD73311L</v>
      </c>
      <c r="B7" s="8" t="s">
        <v>170</v>
      </c>
      <c r="C7" s="8">
        <v>3.3</v>
      </c>
      <c r="D7" s="8">
        <v>3.3</v>
      </c>
      <c r="E7" s="8">
        <v>76</v>
      </c>
      <c r="F7" s="8" t="s">
        <v>14</v>
      </c>
      <c r="G7" s="8">
        <v>77</v>
      </c>
      <c r="H7" s="8">
        <v>1</v>
      </c>
      <c r="I7" s="8">
        <v>16</v>
      </c>
      <c r="J7" s="8">
        <v>-76</v>
      </c>
      <c r="K7" s="8" t="s">
        <v>168</v>
      </c>
      <c r="L7" s="8">
        <v>1</v>
      </c>
      <c r="M7" s="8">
        <v>-70</v>
      </c>
      <c r="N7" s="8" t="s">
        <v>14</v>
      </c>
      <c r="O7" s="8" t="s">
        <v>165</v>
      </c>
      <c r="P7" s="8" t="s">
        <v>171</v>
      </c>
      <c r="Q7" s="8" t="s">
        <v>172</v>
      </c>
    </row>
    <row r="8" spans="1:18" ht="14.4" hidden="1">
      <c r="A8" s="7" t="str">
        <f>HYPERLINK("https://www.analog.com/zh/AD73322#details", "AD73322")</f>
        <v>AD73322</v>
      </c>
      <c r="B8" s="8" t="s">
        <v>173</v>
      </c>
      <c r="C8" s="8">
        <v>5.5</v>
      </c>
      <c r="D8" s="8">
        <v>2.7</v>
      </c>
      <c r="E8" s="8">
        <v>78</v>
      </c>
      <c r="F8" s="8" t="s">
        <v>14</v>
      </c>
      <c r="G8" s="8">
        <v>77</v>
      </c>
      <c r="H8" s="8">
        <v>2</v>
      </c>
      <c r="I8" s="8">
        <v>16</v>
      </c>
      <c r="J8" s="8">
        <v>-78</v>
      </c>
      <c r="K8" s="8" t="s">
        <v>168</v>
      </c>
      <c r="L8" s="8">
        <v>2</v>
      </c>
      <c r="M8" s="8" t="s">
        <v>14</v>
      </c>
      <c r="N8" s="8" t="s">
        <v>14</v>
      </c>
      <c r="O8" s="8" t="s">
        <v>165</v>
      </c>
      <c r="P8" s="8" t="s">
        <v>14</v>
      </c>
      <c r="Q8" s="8" t="s">
        <v>174</v>
      </c>
    </row>
    <row r="9" spans="1:18" ht="14.4" hidden="1">
      <c r="A9" s="7" t="str">
        <f>HYPERLINK("https://www.analog.com/zh/AD73322L#details", "AD73322L")</f>
        <v>AD73322L</v>
      </c>
      <c r="B9" s="8" t="s">
        <v>110</v>
      </c>
      <c r="C9" s="8">
        <v>3.3</v>
      </c>
      <c r="D9" s="8">
        <v>3.3</v>
      </c>
      <c r="E9" s="8">
        <v>78</v>
      </c>
      <c r="F9" s="8" t="s">
        <v>14</v>
      </c>
      <c r="G9" s="8">
        <v>78</v>
      </c>
      <c r="H9" s="8">
        <v>2</v>
      </c>
      <c r="I9" s="8">
        <v>16</v>
      </c>
      <c r="J9" s="8">
        <v>-78</v>
      </c>
      <c r="K9" s="8" t="s">
        <v>168</v>
      </c>
      <c r="L9" s="8">
        <v>2</v>
      </c>
      <c r="M9" s="8">
        <v>-80</v>
      </c>
      <c r="N9" s="8" t="s">
        <v>14</v>
      </c>
      <c r="O9" s="8" t="s">
        <v>165</v>
      </c>
      <c r="P9" s="8" t="s">
        <v>14</v>
      </c>
      <c r="Q9" s="8" t="s">
        <v>169</v>
      </c>
    </row>
    <row r="10" spans="1:18" ht="14.4" hidden="1">
      <c r="A10" s="7" t="str">
        <f>HYPERLINK("https://www.analog.com/zh/AD74111#details", "AD74111")</f>
        <v>AD74111</v>
      </c>
      <c r="B10" s="8" t="s">
        <v>163</v>
      </c>
      <c r="C10" s="8">
        <v>3.6</v>
      </c>
      <c r="D10" s="8">
        <v>2.2999999999999998</v>
      </c>
      <c r="E10" s="8">
        <v>87</v>
      </c>
      <c r="F10" s="8">
        <v>85</v>
      </c>
      <c r="G10" s="8">
        <v>89</v>
      </c>
      <c r="H10" s="8">
        <v>1</v>
      </c>
      <c r="I10" s="8">
        <v>24</v>
      </c>
      <c r="J10" s="8">
        <v>-75</v>
      </c>
      <c r="K10" s="8" t="s">
        <v>164</v>
      </c>
      <c r="L10" s="8">
        <v>1</v>
      </c>
      <c r="M10" s="8">
        <v>-88</v>
      </c>
      <c r="N10" s="8">
        <v>93</v>
      </c>
      <c r="O10" s="8" t="s">
        <v>309</v>
      </c>
      <c r="P10" s="8" t="s">
        <v>166</v>
      </c>
      <c r="Q10" s="8" t="s">
        <v>167</v>
      </c>
    </row>
    <row r="11" spans="1:18" ht="14.4" hidden="1">
      <c r="A11" s="7" t="str">
        <f>HYPERLINK("https://www.analog.com/zh/ADAU1328#details", "ADAU1328")</f>
        <v>ADAU1328</v>
      </c>
      <c r="B11" s="8" t="s">
        <v>64</v>
      </c>
      <c r="C11" s="8">
        <v>5</v>
      </c>
      <c r="D11" s="8">
        <v>3.3</v>
      </c>
      <c r="E11" s="8">
        <v>96</v>
      </c>
      <c r="F11" s="8">
        <v>96</v>
      </c>
      <c r="G11" s="8">
        <v>96</v>
      </c>
      <c r="H11" s="8">
        <v>2</v>
      </c>
      <c r="I11" s="8">
        <v>24</v>
      </c>
      <c r="J11" s="8">
        <v>-96</v>
      </c>
      <c r="K11" s="8" t="s">
        <v>33</v>
      </c>
      <c r="L11" s="8">
        <v>8</v>
      </c>
      <c r="M11" s="8">
        <v>-80</v>
      </c>
      <c r="N11" s="8">
        <v>96</v>
      </c>
      <c r="O11" s="8" t="s">
        <v>106</v>
      </c>
      <c r="P11" s="8" t="s">
        <v>159</v>
      </c>
      <c r="Q11" s="8" t="s">
        <v>68</v>
      </c>
    </row>
    <row r="12" spans="1:18" ht="14.4" hidden="1">
      <c r="A12" s="7" t="str">
        <f>HYPERLINK("https://www.analog.com/zh/ADAU1361#details", "ADAU1361")</f>
        <v>ADAU1361</v>
      </c>
      <c r="B12" s="8" t="s">
        <v>146</v>
      </c>
      <c r="C12" s="8">
        <v>3.65</v>
      </c>
      <c r="D12" s="8">
        <v>1.63</v>
      </c>
      <c r="E12" s="8">
        <v>99</v>
      </c>
      <c r="F12" s="8">
        <v>99</v>
      </c>
      <c r="G12" s="8">
        <v>101</v>
      </c>
      <c r="H12" s="8">
        <v>2</v>
      </c>
      <c r="I12" s="8">
        <v>24</v>
      </c>
      <c r="J12" s="8">
        <v>-90</v>
      </c>
      <c r="K12" s="8" t="s">
        <v>58</v>
      </c>
      <c r="L12" s="8">
        <v>2</v>
      </c>
      <c r="M12" s="8">
        <v>-90</v>
      </c>
      <c r="N12" s="8">
        <v>101</v>
      </c>
      <c r="O12" s="8" t="s">
        <v>141</v>
      </c>
      <c r="P12" s="8" t="s">
        <v>147</v>
      </c>
      <c r="Q12" s="8" t="s">
        <v>143</v>
      </c>
    </row>
    <row r="13" spans="1:18" ht="14.4" hidden="1">
      <c r="A13" s="7" t="str">
        <f>HYPERLINK("https://www.analog.com/zh/ADAU1372#details", "ADAU1372")</f>
        <v>ADAU1372</v>
      </c>
      <c r="B13" s="8" t="s">
        <v>138</v>
      </c>
      <c r="C13" s="8">
        <v>3.63</v>
      </c>
      <c r="D13" s="8">
        <v>1.71</v>
      </c>
      <c r="E13" s="8">
        <v>102</v>
      </c>
      <c r="F13" s="8">
        <v>104</v>
      </c>
      <c r="G13" s="8">
        <v>104</v>
      </c>
      <c r="H13" s="8">
        <v>4</v>
      </c>
      <c r="I13" s="8">
        <v>24</v>
      </c>
      <c r="J13" s="8">
        <v>-90</v>
      </c>
      <c r="K13" s="8" t="s">
        <v>33</v>
      </c>
      <c r="L13" s="8">
        <v>2</v>
      </c>
      <c r="M13" s="8" t="s">
        <v>14</v>
      </c>
      <c r="N13" s="8">
        <v>104</v>
      </c>
      <c r="O13" s="8" t="s">
        <v>135</v>
      </c>
      <c r="P13" s="8" t="s">
        <v>139</v>
      </c>
      <c r="Q13" s="8" t="s">
        <v>49</v>
      </c>
    </row>
    <row r="14" spans="1:18" ht="14.4">
      <c r="A14" s="20" t="str">
        <f>HYPERLINK("https://www.analog.com/zh/ADAU1401A#details", "ADAU1401A")</f>
        <v>ADAU1401A</v>
      </c>
      <c r="B14" s="8" t="s">
        <v>14</v>
      </c>
      <c r="C14" s="8">
        <v>3.63</v>
      </c>
      <c r="D14" s="8">
        <v>2.97</v>
      </c>
      <c r="E14" s="8">
        <v>100</v>
      </c>
      <c r="F14" s="8">
        <v>100</v>
      </c>
      <c r="G14" s="8">
        <v>104</v>
      </c>
      <c r="H14" s="8">
        <v>2</v>
      </c>
      <c r="I14" s="8">
        <v>24</v>
      </c>
      <c r="J14" s="8">
        <v>-83</v>
      </c>
      <c r="K14" s="8" t="s">
        <v>33</v>
      </c>
      <c r="L14" s="8">
        <v>4</v>
      </c>
      <c r="M14" s="8">
        <v>-90</v>
      </c>
      <c r="N14" s="8">
        <v>104</v>
      </c>
      <c r="O14" s="8" t="s">
        <v>144</v>
      </c>
      <c r="P14" s="8" t="s">
        <v>145</v>
      </c>
      <c r="Q14" s="8" t="s">
        <v>68</v>
      </c>
      <c r="R14" t="s">
        <v>463</v>
      </c>
    </row>
    <row r="15" spans="1:18" ht="14.4">
      <c r="A15" s="20" t="str">
        <f>HYPERLINK("https://www.analog.com/zh/ADAU1701#details", "ADAU1701")</f>
        <v>ADAU1701</v>
      </c>
      <c r="B15" s="8" t="s">
        <v>14</v>
      </c>
      <c r="C15" s="8">
        <v>3.63</v>
      </c>
      <c r="D15" s="8">
        <v>2.97</v>
      </c>
      <c r="E15" s="8">
        <v>100</v>
      </c>
      <c r="F15" s="8">
        <v>100</v>
      </c>
      <c r="G15" s="8">
        <v>104</v>
      </c>
      <c r="H15" s="8">
        <v>2</v>
      </c>
      <c r="I15" s="8">
        <v>24</v>
      </c>
      <c r="J15" s="8">
        <v>-83</v>
      </c>
      <c r="K15" s="8" t="s">
        <v>33</v>
      </c>
      <c r="L15" s="8">
        <v>4</v>
      </c>
      <c r="M15" s="8">
        <v>-90</v>
      </c>
      <c r="N15" s="8">
        <v>104</v>
      </c>
      <c r="O15" s="8" t="s">
        <v>144</v>
      </c>
      <c r="P15" s="8" t="s">
        <v>155</v>
      </c>
      <c r="Q15" s="8" t="s">
        <v>68</v>
      </c>
      <c r="R15" t="s">
        <v>464</v>
      </c>
    </row>
    <row r="16" spans="1:18" ht="14.4">
      <c r="A16" s="20" t="str">
        <f>HYPERLINK("https://www.analog.com/zh/ADAU1702#details", "ADAU1702")</f>
        <v>ADAU1702</v>
      </c>
      <c r="B16" s="8" t="s">
        <v>14</v>
      </c>
      <c r="C16" s="8">
        <v>3.63</v>
      </c>
      <c r="D16" s="8">
        <v>2.97</v>
      </c>
      <c r="E16" s="8">
        <v>100</v>
      </c>
      <c r="F16" s="8">
        <v>100</v>
      </c>
      <c r="G16" s="8">
        <v>104</v>
      </c>
      <c r="H16" s="8">
        <v>2</v>
      </c>
      <c r="I16" s="8">
        <v>24</v>
      </c>
      <c r="J16" s="8">
        <v>-83</v>
      </c>
      <c r="K16" s="8" t="s">
        <v>33</v>
      </c>
      <c r="L16" s="8">
        <v>4</v>
      </c>
      <c r="M16" s="8">
        <v>-90</v>
      </c>
      <c r="N16" s="8">
        <v>104</v>
      </c>
      <c r="O16" s="8" t="s">
        <v>141</v>
      </c>
      <c r="P16" s="8" t="s">
        <v>156</v>
      </c>
      <c r="Q16" s="8" t="s">
        <v>68</v>
      </c>
      <c r="R16" s="19">
        <v>2.1</v>
      </c>
    </row>
    <row r="17" spans="1:18" ht="14.4">
      <c r="A17" s="20" t="str">
        <f>HYPERLINK("https://www.analog.com/zh/ADAU1761#details", "ADAU1761")</f>
        <v>ADAU1761</v>
      </c>
      <c r="B17" s="8" t="s">
        <v>14</v>
      </c>
      <c r="C17" s="8">
        <v>3.65</v>
      </c>
      <c r="D17" s="8">
        <v>1.8</v>
      </c>
      <c r="E17" s="8">
        <v>99</v>
      </c>
      <c r="F17" s="8">
        <v>101</v>
      </c>
      <c r="G17" s="8">
        <v>101</v>
      </c>
      <c r="H17" s="8">
        <v>2</v>
      </c>
      <c r="I17" s="8">
        <v>24</v>
      </c>
      <c r="J17" s="8">
        <v>-90</v>
      </c>
      <c r="K17" s="8" t="s">
        <v>58</v>
      </c>
      <c r="L17" s="8">
        <v>2</v>
      </c>
      <c r="M17" s="8">
        <v>-92</v>
      </c>
      <c r="N17" s="8">
        <v>99</v>
      </c>
      <c r="O17" s="8" t="s">
        <v>135</v>
      </c>
      <c r="P17" s="8" t="s">
        <v>148</v>
      </c>
      <c r="Q17" s="8" t="s">
        <v>143</v>
      </c>
      <c r="R17" t="s">
        <v>465</v>
      </c>
    </row>
    <row r="18" spans="1:18" ht="14.4">
      <c r="A18" s="20" t="str">
        <f>HYPERLINK("https://www.analog.com/zh/ADAU1772#details", "ADAU1772")</f>
        <v>ADAU1772</v>
      </c>
      <c r="B18" s="8" t="s">
        <v>14</v>
      </c>
      <c r="C18" s="8" t="s">
        <v>14</v>
      </c>
      <c r="D18" s="8" t="s">
        <v>14</v>
      </c>
      <c r="E18" s="8">
        <v>100</v>
      </c>
      <c r="F18" s="8">
        <v>102</v>
      </c>
      <c r="G18" s="8">
        <v>108</v>
      </c>
      <c r="H18" s="8">
        <v>4</v>
      </c>
      <c r="I18" s="8">
        <v>24</v>
      </c>
      <c r="J18" s="8">
        <v>-94</v>
      </c>
      <c r="K18" s="8" t="s">
        <v>33</v>
      </c>
      <c r="L18" s="8">
        <v>2</v>
      </c>
      <c r="M18" s="8">
        <v>-94</v>
      </c>
      <c r="N18" s="8">
        <v>104</v>
      </c>
      <c r="O18" s="8" t="s">
        <v>135</v>
      </c>
      <c r="P18" s="8" t="s">
        <v>140</v>
      </c>
      <c r="Q18" s="8" t="s">
        <v>49</v>
      </c>
    </row>
    <row r="19" spans="1:18" ht="14.4">
      <c r="A19" s="20" t="str">
        <f>HYPERLINK("https://www.analog.com/zh/ADAU1777#details", "ADAU1777")</f>
        <v>ADAU1777</v>
      </c>
      <c r="B19" s="8" t="s">
        <v>134</v>
      </c>
      <c r="C19" s="8">
        <v>3.63</v>
      </c>
      <c r="D19" s="8">
        <v>1.71</v>
      </c>
      <c r="E19" s="8">
        <v>100</v>
      </c>
      <c r="F19" s="8">
        <v>102</v>
      </c>
      <c r="G19" s="8">
        <v>108</v>
      </c>
      <c r="H19" s="8">
        <v>4</v>
      </c>
      <c r="I19" s="8">
        <v>24</v>
      </c>
      <c r="J19" s="8">
        <v>-94</v>
      </c>
      <c r="K19" s="8" t="s">
        <v>128</v>
      </c>
      <c r="L19" s="8">
        <v>2</v>
      </c>
      <c r="M19" s="8">
        <v>-94</v>
      </c>
      <c r="N19" s="8">
        <v>104</v>
      </c>
      <c r="O19" s="8" t="s">
        <v>135</v>
      </c>
      <c r="P19" s="8" t="s">
        <v>136</v>
      </c>
      <c r="Q19" s="8" t="s">
        <v>137</v>
      </c>
    </row>
    <row r="20" spans="1:18" ht="14.4">
      <c r="A20" s="20" t="str">
        <f>HYPERLINK("https://www.analog.com/zh/ADAU1787#details", "ADAU1787")</f>
        <v>ADAU1787</v>
      </c>
      <c r="B20" s="8" t="s">
        <v>131</v>
      </c>
      <c r="C20" s="8">
        <v>1.98</v>
      </c>
      <c r="D20" s="8">
        <v>1.7</v>
      </c>
      <c r="E20" s="8">
        <v>98</v>
      </c>
      <c r="F20" s="8">
        <v>97</v>
      </c>
      <c r="G20" s="8">
        <v>105</v>
      </c>
      <c r="H20" s="8">
        <v>4</v>
      </c>
      <c r="I20" s="8">
        <v>24</v>
      </c>
      <c r="J20" s="8">
        <v>-90</v>
      </c>
      <c r="K20" s="8" t="s">
        <v>128</v>
      </c>
      <c r="L20" s="8">
        <v>2</v>
      </c>
      <c r="M20" s="8">
        <v>-93</v>
      </c>
      <c r="N20" s="8">
        <v>105</v>
      </c>
      <c r="O20" s="8" t="s">
        <v>132</v>
      </c>
      <c r="P20" s="8" t="s">
        <v>133</v>
      </c>
      <c r="Q20" s="8" t="s">
        <v>130</v>
      </c>
      <c r="R20" t="s">
        <v>466</v>
      </c>
    </row>
    <row r="21" spans="1:18" ht="14.4">
      <c r="A21" s="20" t="str">
        <f>HYPERLINK("https://www.analog.com/zh/ADAU1788#details", "ADAU1788")</f>
        <v>ADAU1788</v>
      </c>
      <c r="B21" s="8" t="s">
        <v>127</v>
      </c>
      <c r="C21" s="8">
        <v>1.98</v>
      </c>
      <c r="D21" s="8">
        <v>1.7</v>
      </c>
      <c r="E21" s="8">
        <v>98</v>
      </c>
      <c r="F21" s="8">
        <v>98</v>
      </c>
      <c r="G21" s="8">
        <v>105</v>
      </c>
      <c r="H21" s="8">
        <v>2</v>
      </c>
      <c r="I21" s="8">
        <v>24</v>
      </c>
      <c r="J21" s="8">
        <v>-90</v>
      </c>
      <c r="K21" s="8" t="s">
        <v>128</v>
      </c>
      <c r="L21" s="8">
        <v>1</v>
      </c>
      <c r="M21" s="8">
        <v>-93</v>
      </c>
      <c r="N21" s="8">
        <v>105</v>
      </c>
      <c r="O21" s="8" t="s">
        <v>307</v>
      </c>
      <c r="P21" s="8" t="s">
        <v>129</v>
      </c>
      <c r="Q21" s="8" t="s">
        <v>130</v>
      </c>
    </row>
    <row r="22" spans="1:18" ht="14.4" hidden="1">
      <c r="A22" s="7" t="str">
        <f>HYPERLINK("https://www.analog.com/zh/ADAU1961#details", "ADAU1961")</f>
        <v>ADAU1961</v>
      </c>
      <c r="B22" s="8" t="s">
        <v>14</v>
      </c>
      <c r="C22" s="8">
        <v>3.6</v>
      </c>
      <c r="D22" s="8">
        <v>3</v>
      </c>
      <c r="E22" s="8">
        <v>98</v>
      </c>
      <c r="F22" s="8">
        <v>99</v>
      </c>
      <c r="G22" s="8">
        <v>101</v>
      </c>
      <c r="H22" s="8">
        <v>2</v>
      </c>
      <c r="I22" s="8">
        <v>24</v>
      </c>
      <c r="J22" s="8">
        <v>-90</v>
      </c>
      <c r="K22" s="8" t="s">
        <v>58</v>
      </c>
      <c r="L22" s="8">
        <v>2</v>
      </c>
      <c r="M22" s="8">
        <v>-90</v>
      </c>
      <c r="N22" s="8">
        <v>101</v>
      </c>
      <c r="O22" s="8" t="s">
        <v>308</v>
      </c>
      <c r="P22" s="8" t="s">
        <v>142</v>
      </c>
      <c r="Q22" s="8" t="s">
        <v>143</v>
      </c>
    </row>
    <row r="23" spans="1:18" ht="14.4" hidden="1">
      <c r="A23" s="7" t="str">
        <f>HYPERLINK("https://www.analog.com/zh/ADAV801#details", "ADAV801")</f>
        <v>ADAV801</v>
      </c>
      <c r="B23" s="8" t="s">
        <v>160</v>
      </c>
      <c r="C23" s="8">
        <v>3.6</v>
      </c>
      <c r="D23" s="8">
        <v>1.8</v>
      </c>
      <c r="E23" s="8">
        <v>102</v>
      </c>
      <c r="F23" s="8" t="s">
        <v>14</v>
      </c>
      <c r="G23" s="8">
        <v>101</v>
      </c>
      <c r="H23" s="8">
        <v>2</v>
      </c>
      <c r="I23" s="8">
        <v>24</v>
      </c>
      <c r="J23" s="8">
        <v>-88</v>
      </c>
      <c r="K23" s="8" t="s">
        <v>58</v>
      </c>
      <c r="L23" s="8">
        <v>2</v>
      </c>
      <c r="M23" s="8">
        <v>-91</v>
      </c>
      <c r="N23" s="8">
        <v>101</v>
      </c>
      <c r="O23" s="8" t="s">
        <v>106</v>
      </c>
      <c r="P23" s="8" t="s">
        <v>161</v>
      </c>
      <c r="Q23" s="8" t="s">
        <v>41</v>
      </c>
    </row>
    <row r="24" spans="1:18" ht="14.4" hidden="1">
      <c r="A24" s="7" t="str">
        <f>HYPERLINK("https://www.analog.com/zh/ADAV803#details", "ADAV803")</f>
        <v>ADAV803</v>
      </c>
      <c r="B24" s="8" t="s">
        <v>160</v>
      </c>
      <c r="C24" s="8">
        <v>3.6</v>
      </c>
      <c r="D24" s="8">
        <v>3</v>
      </c>
      <c r="E24" s="8">
        <v>102</v>
      </c>
      <c r="F24" s="8" t="s">
        <v>14</v>
      </c>
      <c r="G24" s="8">
        <v>101</v>
      </c>
      <c r="H24" s="8">
        <v>2</v>
      </c>
      <c r="I24" s="8">
        <v>24</v>
      </c>
      <c r="J24" s="8">
        <v>-88</v>
      </c>
      <c r="K24" s="8" t="s">
        <v>58</v>
      </c>
      <c r="L24" s="8">
        <v>2</v>
      </c>
      <c r="M24" s="8">
        <v>-91</v>
      </c>
      <c r="N24" s="8">
        <v>101</v>
      </c>
      <c r="O24" s="8" t="s">
        <v>141</v>
      </c>
      <c r="P24" s="8" t="s">
        <v>162</v>
      </c>
      <c r="Q24" s="8" t="s">
        <v>41</v>
      </c>
    </row>
    <row r="25" spans="1:18">
      <c r="A25" s="21" t="s">
        <v>79</v>
      </c>
      <c r="B25" s="8"/>
      <c r="C25" s="8">
        <v>5.5</v>
      </c>
      <c r="D25" s="8">
        <v>3.3</v>
      </c>
      <c r="E25" s="8">
        <v>95</v>
      </c>
      <c r="F25" s="8">
        <v>110</v>
      </c>
      <c r="G25" s="8">
        <v>100</v>
      </c>
      <c r="H25" s="8">
        <v>2</v>
      </c>
      <c r="I25" s="8">
        <v>24</v>
      </c>
      <c r="J25" s="8">
        <v>-88</v>
      </c>
      <c r="K25" s="8" t="s">
        <v>80</v>
      </c>
      <c r="L25" s="8">
        <v>2</v>
      </c>
      <c r="M25" s="8">
        <v>-89</v>
      </c>
      <c r="N25" s="8">
        <v>106</v>
      </c>
      <c r="O25" s="8"/>
      <c r="P25" s="8"/>
      <c r="Q25" s="8" t="s">
        <v>81</v>
      </c>
    </row>
    <row r="26" spans="1:18" ht="14.4" hidden="1">
      <c r="A26" s="7" t="str">
        <f>HYPERLINK("https://www.analog.com/zh/SSM2603#details", "SSM2603")</f>
        <v>SSM2603</v>
      </c>
      <c r="B26" s="8" t="s">
        <v>152</v>
      </c>
      <c r="C26" s="8">
        <v>3.6</v>
      </c>
      <c r="D26" s="8">
        <v>1.8</v>
      </c>
      <c r="E26" s="8">
        <v>90</v>
      </c>
      <c r="F26" s="8" t="s">
        <v>14</v>
      </c>
      <c r="G26" s="8">
        <v>100</v>
      </c>
      <c r="H26" s="8">
        <v>2</v>
      </c>
      <c r="I26" s="8">
        <v>24</v>
      </c>
      <c r="J26" s="8">
        <v>-80</v>
      </c>
      <c r="K26" s="8" t="s">
        <v>58</v>
      </c>
      <c r="L26" s="8">
        <v>2</v>
      </c>
      <c r="M26" s="8" t="s">
        <v>14</v>
      </c>
      <c r="N26" s="8">
        <v>100</v>
      </c>
      <c r="O26" s="8" t="s">
        <v>141</v>
      </c>
      <c r="P26" s="8" t="s">
        <v>153</v>
      </c>
      <c r="Q26" s="8" t="s">
        <v>154</v>
      </c>
    </row>
    <row r="27" spans="1:18" ht="14.4" hidden="1">
      <c r="A27" s="7" t="str">
        <f>HYPERLINK("https://www.analog.com/zh/SSM2604#details", "SSM2604")</f>
        <v>SSM2604</v>
      </c>
      <c r="B27" s="8" t="s">
        <v>14</v>
      </c>
      <c r="C27" s="8">
        <v>3.3</v>
      </c>
      <c r="D27" s="8">
        <v>1.8</v>
      </c>
      <c r="E27" s="8">
        <v>90</v>
      </c>
      <c r="F27" s="8" t="s">
        <v>14</v>
      </c>
      <c r="G27" s="8">
        <v>100</v>
      </c>
      <c r="H27" s="8">
        <v>2</v>
      </c>
      <c r="I27" s="8">
        <v>24</v>
      </c>
      <c r="J27" s="8">
        <v>-80</v>
      </c>
      <c r="K27" s="8" t="s">
        <v>58</v>
      </c>
      <c r="L27" s="8">
        <v>2</v>
      </c>
      <c r="M27" s="8">
        <v>-80</v>
      </c>
      <c r="N27" s="8">
        <v>100</v>
      </c>
      <c r="O27" s="8" t="s">
        <v>141</v>
      </c>
      <c r="P27" s="8" t="s">
        <v>150</v>
      </c>
      <c r="Q27" s="8" t="s">
        <v>151</v>
      </c>
    </row>
  </sheetData>
  <autoFilter ref="A1:Q27" xr:uid="{CB45F969-DA1A-4FA5-903E-BF9E745D8573}">
    <filterColumn colId="0">
      <colorFilter dxfId="0"/>
    </filterColumn>
    <sortState xmlns:xlrd2="http://schemas.microsoft.com/office/spreadsheetml/2017/richdata2" ref="A25:Q25">
      <sortCondition sortBy="fontColor" ref="A1:A27" dxfId="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音频模数转换器</vt:lpstr>
      <vt:lpstr>音频数模转换器</vt:lpstr>
      <vt:lpstr>数模&amp;模数结合</vt:lpstr>
      <vt:lpstr>音频信号处理器</vt:lpstr>
      <vt:lpstr>音频编解码器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朱兆威</dc:creator>
  <cp:lastModifiedBy>朱兆威</cp:lastModifiedBy>
  <dcterms:created xsi:type="dcterms:W3CDTF">2015-06-05T18:19:34Z</dcterms:created>
  <dcterms:modified xsi:type="dcterms:W3CDTF">2020-10-29T10:17:49Z</dcterms:modified>
</cp:coreProperties>
</file>