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uo277921_uniovi_es/Documents/Uni/TFG/"/>
    </mc:Choice>
  </mc:AlternateContent>
  <xr:revisionPtr revIDLastSave="1288" documentId="11_AD4D2F04E46CFB4ACB3E20F60DD7D4C8683EDF15" xr6:coauthVersionLast="47" xr6:coauthVersionMax="47" xr10:uidLastSave="{D5BC25F1-3402-4243-8FAC-5A0FC340B6A0}"/>
  <bookViews>
    <workbookView xWindow="28680" yWindow="-120" windowWidth="29040" windowHeight="15840" activeTab="4" xr2:uid="{00000000-000D-0000-FFFF-FFFF00000000}"/>
  </bookViews>
  <sheets>
    <sheet name="COSTES" sheetId="2" r:id="rId1"/>
    <sheet name="Partida 1" sheetId="1" r:id="rId2"/>
    <sheet name="Partida 2" sheetId="3" r:id="rId3"/>
    <sheet name="Partida 3" sheetId="4" r:id="rId4"/>
    <sheet name="Partida 4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7" l="1"/>
  <c r="H7" i="7"/>
  <c r="J4" i="7"/>
  <c r="H9" i="7" l="1"/>
  <c r="E11" i="2"/>
  <c r="E12" i="2"/>
  <c r="E13" i="2" s="1"/>
  <c r="E9" i="2"/>
  <c r="N5" i="4"/>
  <c r="M6" i="4"/>
  <c r="L8" i="4"/>
  <c r="L7" i="4"/>
  <c r="N5" i="3"/>
  <c r="L26" i="3"/>
  <c r="L19" i="3"/>
  <c r="L7" i="3"/>
  <c r="I6" i="1"/>
  <c r="I8" i="7"/>
  <c r="I5" i="7"/>
  <c r="I10" i="4"/>
  <c r="J10" i="4" s="1"/>
  <c r="K9" i="4" s="1"/>
  <c r="L26" i="4"/>
  <c r="L25" i="4"/>
  <c r="L24" i="4"/>
  <c r="L23" i="4"/>
  <c r="L22" i="4"/>
  <c r="L21" i="4"/>
  <c r="I20" i="4"/>
  <c r="K20" i="4" s="1"/>
  <c r="I19" i="4"/>
  <c r="J19" i="4" s="1"/>
  <c r="I18" i="4"/>
  <c r="J18" i="4" s="1"/>
  <c r="I17" i="4"/>
  <c r="J17" i="4" s="1"/>
  <c r="I16" i="4"/>
  <c r="J16" i="4" s="1"/>
  <c r="I15" i="4"/>
  <c r="J15" i="4" s="1"/>
  <c r="I14" i="4"/>
  <c r="J14" i="4" s="1"/>
  <c r="I13" i="4"/>
  <c r="J13" i="4" s="1"/>
  <c r="I12" i="4"/>
  <c r="J12" i="4" s="1"/>
  <c r="I11" i="4"/>
  <c r="J11" i="4" s="1"/>
  <c r="L30" i="3"/>
  <c r="I27" i="3"/>
  <c r="K27" i="3" s="1"/>
  <c r="I29" i="3"/>
  <c r="K29" i="3" s="1"/>
  <c r="I28" i="3"/>
  <c r="K28" i="3" s="1"/>
  <c r="I23" i="3"/>
  <c r="J23" i="3" s="1"/>
  <c r="I18" i="3"/>
  <c r="K18" i="3" s="1"/>
  <c r="I12" i="3"/>
  <c r="J12" i="3" s="1"/>
  <c r="I14" i="3"/>
  <c r="J14" i="3" s="1"/>
  <c r="K13" i="3" s="1"/>
  <c r="I16" i="3"/>
  <c r="J16" i="3" s="1"/>
  <c r="I11" i="3"/>
  <c r="J11" i="3" s="1"/>
  <c r="I24" i="3"/>
  <c r="J24" i="3" s="1"/>
  <c r="I22" i="3"/>
  <c r="J22" i="3" s="1"/>
  <c r="I21" i="3"/>
  <c r="J21" i="3" s="1"/>
  <c r="K20" i="3" s="1"/>
  <c r="I17" i="3"/>
  <c r="J17" i="3" s="1"/>
  <c r="I15" i="3"/>
  <c r="J15" i="3" s="1"/>
  <c r="G7" i="1"/>
  <c r="H7" i="1" s="1"/>
  <c r="G8" i="1"/>
  <c r="H8" i="1" s="1"/>
  <c r="G9" i="1"/>
  <c r="H9" i="1" s="1"/>
  <c r="G10" i="1"/>
  <c r="H10" i="1" s="1"/>
  <c r="I25" i="3"/>
  <c r="J25" i="3" s="1"/>
  <c r="I9" i="3"/>
  <c r="J9" i="3" s="1"/>
  <c r="K8" i="3" s="1"/>
  <c r="I10" i="3"/>
  <c r="J10" i="3" s="1"/>
  <c r="M6" i="3" l="1"/>
  <c r="J5" i="1"/>
  <c r="H10" i="7"/>
  <c r="E10" i="2" l="1"/>
  <c r="H17" i="2" l="1"/>
  <c r="I4" i="2" s="1"/>
  <c r="E14" i="2" l="1"/>
  <c r="I3" i="2" s="1"/>
  <c r="K4" i="2" s="1"/>
  <c r="E21" i="2" l="1"/>
  <c r="E19" i="2"/>
  <c r="E20" i="2" l="1"/>
  <c r="E22" i="2" s="1"/>
  <c r="E23" i="2" s="1"/>
</calcChain>
</file>

<file path=xl/sharedStrings.xml><?xml version="1.0" encoding="utf-8"?>
<sst xmlns="http://schemas.openxmlformats.org/spreadsheetml/2006/main" count="169" uniqueCount="78">
  <si>
    <t>l1</t>
  </si>
  <si>
    <t>l2</t>
  </si>
  <si>
    <t>l3</t>
  </si>
  <si>
    <t>Cantidad</t>
  </si>
  <si>
    <t>Unidad</t>
  </si>
  <si>
    <t>Precio</t>
  </si>
  <si>
    <t>Descripción</t>
  </si>
  <si>
    <t>Precio Hora</t>
  </si>
  <si>
    <t>Beneficios esperados</t>
  </si>
  <si>
    <t>Total</t>
  </si>
  <si>
    <t>Horas</t>
  </si>
  <si>
    <t>Subtotal (1)</t>
  </si>
  <si>
    <t>Subtotal (2)</t>
  </si>
  <si>
    <t xml:space="preserve">   Luz</t>
  </si>
  <si>
    <t xml:space="preserve">   Agua</t>
  </si>
  <si>
    <t xml:space="preserve">   Ratón</t>
  </si>
  <si>
    <t>Mes</t>
  </si>
  <si>
    <t>Partida</t>
  </si>
  <si>
    <t>Item</t>
  </si>
  <si>
    <t>Beneficios</t>
  </si>
  <si>
    <t>PRESUPUESTO COSTE</t>
  </si>
  <si>
    <t>PRESUPUESTO CLIENTE</t>
  </si>
  <si>
    <t>Impuestos (IVA 21%)</t>
  </si>
  <si>
    <t>TOTAL</t>
  </si>
  <si>
    <t>Costes indirectos</t>
  </si>
  <si>
    <t>Hardware</t>
  </si>
  <si>
    <t>Hardware y otros gastos indirectos</t>
  </si>
  <si>
    <t>PORCENTAJE DE PONDERACIÓN</t>
  </si>
  <si>
    <t>Valor a Promediar</t>
  </si>
  <si>
    <t>Ponderación =</t>
  </si>
  <si>
    <t>l4</t>
  </si>
  <si>
    <t>Subtotal (3)</t>
  </si>
  <si>
    <t>Revisión de trabajos relacionados</t>
  </si>
  <si>
    <t>Procedimiento</t>
  </si>
  <si>
    <t>Redacción de la memoria</t>
  </si>
  <si>
    <t>Herramientas de prevención de ataques</t>
  </si>
  <si>
    <t>Prevención contra ransomware</t>
  </si>
  <si>
    <t>Hardening de Linux</t>
  </si>
  <si>
    <t>Mitigación de ataques ransomware</t>
  </si>
  <si>
    <t>v7 de los controles CIS</t>
  </si>
  <si>
    <t>Mapeo de los TTPs a CIS CSC</t>
  </si>
  <si>
    <t>Mapeo de los CIS CSC a las recomendaciones correspondientes del CIS benchmark</t>
  </si>
  <si>
    <t>Modificar el script de Ansible Lockdown</t>
  </si>
  <si>
    <t>Conti</t>
  </si>
  <si>
    <t>Hive</t>
  </si>
  <si>
    <t>Lazarus</t>
  </si>
  <si>
    <t>PYSA</t>
  </si>
  <si>
    <t>v8 de los controles CIS</t>
  </si>
  <si>
    <t>Mapeo de los TTPs a las recomendaciones correspondientes del CIS benchmark</t>
  </si>
  <si>
    <t>Subtotal (4)</t>
  </si>
  <si>
    <t>Ejecución y obtención de resultados</t>
  </si>
  <si>
    <t>Ejecución de auditoría previa al hardening</t>
  </si>
  <si>
    <t>Ejecución de script</t>
  </si>
  <si>
    <t>Ejecución de auditoría posterior al hardening</t>
  </si>
  <si>
    <t>Análisis de los resultados</t>
  </si>
  <si>
    <t>Beneficios + partida 4</t>
  </si>
  <si>
    <t>Redacción de motivación y objetivos</t>
  </si>
  <si>
    <t>Redacción de estado del arte</t>
  </si>
  <si>
    <t>Redacción de conocimientos generales</t>
  </si>
  <si>
    <t>Redacción de APT</t>
  </si>
  <si>
    <t>Redacción de grupos ransomware</t>
  </si>
  <si>
    <t>Redacción del framework Mittre Att&amp;ck</t>
  </si>
  <si>
    <t>Redacción de Conti</t>
  </si>
  <si>
    <t>Redacción de Hive</t>
  </si>
  <si>
    <t>Redacción de Lazarus</t>
  </si>
  <si>
    <t>Redacción de PYSA</t>
  </si>
  <si>
    <t>Redacción de los controles críticos de seguridad de CIS</t>
  </si>
  <si>
    <t>Redacción de CIS benchmarks</t>
  </si>
  <si>
    <t>Redacción de Ansible Lockdown</t>
  </si>
  <si>
    <t>Redacción de trabajos relacionados</t>
  </si>
  <si>
    <t>Redacción de metodología de trabajo</t>
  </si>
  <si>
    <t>Redacción de resultados</t>
  </si>
  <si>
    <t>Redacción de conclusiones</t>
  </si>
  <si>
    <t>Redacción de trabajo futuro</t>
  </si>
  <si>
    <t>Redacción de anexos</t>
  </si>
  <si>
    <t>Revisión de la memoria</t>
  </si>
  <si>
    <t xml:space="preserve">   Portátil</t>
  </si>
  <si>
    <t>Redacción y revisión de la memoria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</si>
</sst>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2"/>
      <color rgb="FF36363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0"/>
      <color rgb="FF363636"/>
      <name val="Calibri"/>
      <family val="2"/>
    </font>
    <font>
      <b/>
      <sz val="12"/>
      <color rgb="FF363636"/>
      <name val="Calibri"/>
      <family val="2"/>
    </font>
    <font>
      <b/>
      <sz val="11"/>
      <color rgb="FF363636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FE3E8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3" tint="0.79998168889431442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9BC2E6"/>
      </left>
      <right style="thin">
        <color rgb="FF9BC2E6"/>
      </right>
      <top style="thin">
        <color rgb="FF9BC2E6"/>
      </top>
      <bottom style="thin">
        <color rgb="FF9BC2E6"/>
      </bottom>
      <diagonal/>
    </border>
    <border>
      <left style="thin">
        <color rgb="FF9BC2E6"/>
      </left>
      <right style="thin">
        <color rgb="FF9BC2E6"/>
      </right>
      <top style="thin">
        <color rgb="FF9BC2E6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0" fillId="2" borderId="2" xfId="0" applyFill="1" applyBorder="1"/>
    <xf numFmtId="44" fontId="0" fillId="0" borderId="3" xfId="1" applyFont="1" applyBorder="1"/>
    <xf numFmtId="9" fontId="0" fillId="0" borderId="3" xfId="2" applyFont="1" applyBorder="1"/>
    <xf numFmtId="0" fontId="0" fillId="0" borderId="0" xfId="0" applyAlignment="1">
      <alignment horizontal="center"/>
    </xf>
    <xf numFmtId="0" fontId="2" fillId="5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44" fontId="9" fillId="3" borderId="4" xfId="0" applyNumberFormat="1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44" fontId="8" fillId="3" borderId="4" xfId="0" applyNumberFormat="1" applyFont="1" applyFill="1" applyBorder="1" applyAlignment="1">
      <alignment vertic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44" fontId="0" fillId="0" borderId="4" xfId="0" applyNumberFormat="1" applyBorder="1"/>
    <xf numFmtId="0" fontId="8" fillId="3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44" fontId="3" fillId="0" borderId="4" xfId="0" applyNumberFormat="1" applyFont="1" applyBorder="1"/>
    <xf numFmtId="0" fontId="6" fillId="4" borderId="4" xfId="0" applyFont="1" applyFill="1" applyBorder="1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44" fontId="0" fillId="0" borderId="4" xfId="1" applyFont="1" applyBorder="1" applyAlignment="1">
      <alignment horizontal="right"/>
    </xf>
    <xf numFmtId="44" fontId="3" fillId="0" borderId="4" xfId="1" applyFont="1" applyBorder="1" applyAlignment="1">
      <alignment horizontal="right"/>
    </xf>
    <xf numFmtId="0" fontId="0" fillId="0" borderId="5" xfId="0" applyBorder="1"/>
    <xf numFmtId="0" fontId="4" fillId="5" borderId="4" xfId="0" applyFont="1" applyFill="1" applyBorder="1"/>
    <xf numFmtId="0" fontId="11" fillId="5" borderId="5" xfId="0" applyFont="1" applyFill="1" applyBorder="1" applyAlignment="1">
      <alignment horizontal="center"/>
    </xf>
    <xf numFmtId="44" fontId="11" fillId="5" borderId="5" xfId="1" applyFont="1" applyFill="1" applyBorder="1" applyAlignment="1">
      <alignment horizontal="center"/>
    </xf>
    <xf numFmtId="44" fontId="0" fillId="0" borderId="4" xfId="1" applyFont="1" applyBorder="1"/>
    <xf numFmtId="0" fontId="3" fillId="0" borderId="4" xfId="0" applyFont="1" applyBorder="1"/>
    <xf numFmtId="44" fontId="9" fillId="3" borderId="4" xfId="1" applyFont="1" applyFill="1" applyBorder="1" applyAlignment="1">
      <alignment vertical="center" wrapText="1"/>
    </xf>
    <xf numFmtId="0" fontId="0" fillId="6" borderId="1" xfId="0" applyFill="1" applyBorder="1" applyAlignment="1">
      <alignment horizontal="right"/>
    </xf>
    <xf numFmtId="0" fontId="5" fillId="3" borderId="7" xfId="0" applyFont="1" applyFill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 wrapText="1"/>
    </xf>
    <xf numFmtId="44" fontId="9" fillId="3" borderId="7" xfId="0" applyNumberFormat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4" fontId="0" fillId="0" borderId="4" xfId="0" applyNumberFormat="1" applyBorder="1" applyAlignment="1">
      <alignment horizontal="center"/>
    </xf>
    <xf numFmtId="44" fontId="7" fillId="4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44" fontId="6" fillId="4" borderId="4" xfId="0" applyNumberFormat="1" applyFont="1" applyFill="1" applyBorder="1" applyAlignment="1">
      <alignment horizontal="center" vertical="center" wrapText="1"/>
    </xf>
    <xf numFmtId="44" fontId="8" fillId="3" borderId="4" xfId="0" applyNumberFormat="1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/>
    </xf>
    <xf numFmtId="0" fontId="12" fillId="7" borderId="0" xfId="0" applyFont="1" applyFill="1" applyAlignment="1">
      <alignment horizontal="center"/>
    </xf>
    <xf numFmtId="0" fontId="0" fillId="0" borderId="4" xfId="0" applyBorder="1" applyAlignment="1">
      <alignment horizontal="left" indent="1"/>
    </xf>
    <xf numFmtId="0" fontId="7" fillId="0" borderId="8" xfId="0" applyFont="1" applyBorder="1" applyAlignment="1">
      <alignment horizontal="left" vertical="center" indent="1"/>
    </xf>
    <xf numFmtId="0" fontId="7" fillId="4" borderId="4" xfId="0" applyFont="1" applyFill="1" applyBorder="1" applyAlignment="1">
      <alignment horizontal="left" vertical="center" wrapText="1" indent="1"/>
    </xf>
    <xf numFmtId="0" fontId="7" fillId="4" borderId="4" xfId="0" applyFont="1" applyFill="1" applyBorder="1" applyAlignment="1">
      <alignment horizontal="left" vertical="center" wrapText="1" indent="2"/>
    </xf>
    <xf numFmtId="0" fontId="0" fillId="0" borderId="4" xfId="0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0" fontId="6" fillId="8" borderId="4" xfId="0" applyFont="1" applyFill="1" applyBorder="1" applyAlignment="1">
      <alignment vertical="center" wrapText="1"/>
    </xf>
    <xf numFmtId="0" fontId="6" fillId="8" borderId="4" xfId="0" applyFont="1" applyFill="1" applyBorder="1" applyAlignment="1">
      <alignment horizontal="left" vertical="center" wrapText="1"/>
    </xf>
    <xf numFmtId="0" fontId="6" fillId="8" borderId="4" xfId="0" applyFont="1" applyFill="1" applyBorder="1" applyAlignment="1">
      <alignment horizontal="center" vertical="center" wrapText="1"/>
    </xf>
    <xf numFmtId="44" fontId="7" fillId="8" borderId="4" xfId="0" applyNumberFormat="1" applyFont="1" applyFill="1" applyBorder="1" applyAlignment="1">
      <alignment horizontal="center" vertical="center" wrapText="1"/>
    </xf>
    <xf numFmtId="44" fontId="6" fillId="8" borderId="4" xfId="0" applyNumberFormat="1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vertical="center"/>
    </xf>
    <xf numFmtId="0" fontId="13" fillId="0" borderId="0" xfId="0" applyFont="1"/>
    <xf numFmtId="0" fontId="14" fillId="9" borderId="9" xfId="0" applyFont="1" applyFill="1" applyBorder="1" applyAlignment="1">
      <alignment horizontal="center" wrapText="1"/>
    </xf>
    <xf numFmtId="0" fontId="14" fillId="9" borderId="9" xfId="0" applyFont="1" applyFill="1" applyBorder="1" applyAlignment="1">
      <alignment horizontal="center"/>
    </xf>
    <xf numFmtId="0" fontId="15" fillId="10" borderId="9" xfId="0" applyFont="1" applyFill="1" applyBorder="1" applyAlignment="1">
      <alignment vertical="center" wrapText="1"/>
    </xf>
    <xf numFmtId="0" fontId="15" fillId="10" borderId="10" xfId="0" applyFont="1" applyFill="1" applyBorder="1" applyAlignment="1">
      <alignment vertical="center" wrapText="1"/>
    </xf>
    <xf numFmtId="0" fontId="15" fillId="10" borderId="9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horizontal="center" vertical="center" wrapText="1"/>
    </xf>
    <xf numFmtId="44" fontId="16" fillId="10" borderId="10" xfId="0" applyNumberFormat="1" applyFont="1" applyFill="1" applyBorder="1" applyAlignment="1">
      <alignment horizontal="center" vertical="center" wrapText="1"/>
    </xf>
    <xf numFmtId="0" fontId="17" fillId="10" borderId="9" xfId="0" applyFont="1" applyFill="1" applyBorder="1" applyAlignment="1">
      <alignment vertical="center" wrapText="1"/>
    </xf>
    <xf numFmtId="0" fontId="17" fillId="10" borderId="9" xfId="0" applyFont="1" applyFill="1" applyBorder="1" applyAlignment="1">
      <alignment horizontal="center" vertical="center" wrapText="1"/>
    </xf>
    <xf numFmtId="44" fontId="17" fillId="10" borderId="9" xfId="0" applyNumberFormat="1" applyFont="1" applyFill="1" applyBorder="1" applyAlignment="1">
      <alignment horizontal="center" vertical="center" wrapText="1"/>
    </xf>
    <xf numFmtId="0" fontId="18" fillId="11" borderId="9" xfId="0" applyFont="1" applyFill="1" applyBorder="1" applyAlignment="1">
      <alignment vertical="center" wrapText="1"/>
    </xf>
    <xf numFmtId="0" fontId="18" fillId="11" borderId="8" xfId="0" applyFont="1" applyFill="1" applyBorder="1" applyAlignment="1">
      <alignment vertical="center"/>
    </xf>
    <xf numFmtId="0" fontId="18" fillId="11" borderId="9" xfId="0" applyFont="1" applyFill="1" applyBorder="1" applyAlignment="1">
      <alignment horizontal="center" vertical="center" wrapText="1"/>
    </xf>
    <xf numFmtId="44" fontId="18" fillId="11" borderId="9" xfId="0" applyNumberFormat="1" applyFont="1" applyFill="1" applyBorder="1" applyAlignment="1">
      <alignment horizontal="center" vertical="center" wrapText="1"/>
    </xf>
    <xf numFmtId="0" fontId="18" fillId="11" borderId="9" xfId="0" applyFont="1" applyFill="1" applyBorder="1" applyAlignment="1">
      <alignment horizontal="left" vertical="center" wrapText="1"/>
    </xf>
    <xf numFmtId="44" fontId="19" fillId="11" borderId="9" xfId="0" applyNumberFormat="1" applyFont="1" applyFill="1" applyBorder="1" applyAlignment="1">
      <alignment horizontal="center" vertical="center" wrapText="1"/>
    </xf>
    <xf numFmtId="0" fontId="19" fillId="11" borderId="9" xfId="0" applyFont="1" applyFill="1" applyBorder="1" applyAlignment="1">
      <alignment horizontal="center" vertical="center" wrapText="1"/>
    </xf>
    <xf numFmtId="0" fontId="19" fillId="12" borderId="9" xfId="0" applyFont="1" applyFill="1" applyBorder="1" applyAlignment="1">
      <alignment vertical="center" wrapText="1"/>
    </xf>
    <xf numFmtId="0" fontId="19" fillId="12" borderId="9" xfId="0" applyFont="1" applyFill="1" applyBorder="1" applyAlignment="1">
      <alignment horizontal="left" vertical="center" wrapText="1" indent="1"/>
    </xf>
    <xf numFmtId="0" fontId="19" fillId="12" borderId="9" xfId="0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/>
    </xf>
    <xf numFmtId="44" fontId="13" fillId="0" borderId="9" xfId="0" applyNumberFormat="1" applyFont="1" applyBorder="1" applyAlignment="1">
      <alignment horizontal="center" vertical="center"/>
    </xf>
    <xf numFmtId="44" fontId="19" fillId="12" borderId="9" xfId="0" applyNumberFormat="1" applyFont="1" applyFill="1" applyBorder="1" applyAlignment="1">
      <alignment horizontal="center" vertical="center" wrapText="1"/>
    </xf>
    <xf numFmtId="0" fontId="13" fillId="0" borderId="9" xfId="0" applyFont="1" applyBorder="1" applyAlignment="1">
      <alignment horizontal="center"/>
    </xf>
    <xf numFmtId="44" fontId="13" fillId="0" borderId="9" xfId="0" applyNumberFormat="1" applyFont="1" applyBorder="1" applyAlignment="1">
      <alignment horizontal="center"/>
    </xf>
    <xf numFmtId="0" fontId="18" fillId="12" borderId="9" xfId="0" applyFont="1" applyFill="1" applyBorder="1" applyAlignment="1">
      <alignment horizontal="center" vertical="center" wrapText="1"/>
    </xf>
    <xf numFmtId="0" fontId="19" fillId="12" borderId="9" xfId="0" applyFont="1" applyFill="1" applyBorder="1" applyAlignment="1">
      <alignment horizontal="left" vertical="center" wrapText="1" indent="2"/>
    </xf>
    <xf numFmtId="0" fontId="18" fillId="12" borderId="9" xfId="0" applyFont="1" applyFill="1" applyBorder="1" applyAlignment="1">
      <alignment vertical="center" wrapText="1"/>
    </xf>
    <xf numFmtId="44" fontId="18" fillId="12" borderId="9" xfId="0" applyNumberFormat="1" applyFont="1" applyFill="1" applyBorder="1" applyAlignment="1">
      <alignment horizontal="center" vertical="center" wrapText="1"/>
    </xf>
    <xf numFmtId="9" fontId="0" fillId="6" borderId="11" xfId="2" applyFont="1" applyFill="1" applyBorder="1"/>
    <xf numFmtId="0" fontId="10" fillId="0" borderId="1" xfId="0" applyFont="1" applyBorder="1"/>
    <xf numFmtId="164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0" fontId="13" fillId="13" borderId="2" xfId="0" applyFont="1" applyFill="1" applyBorder="1"/>
    <xf numFmtId="44" fontId="13" fillId="0" borderId="3" xfId="1" applyFont="1" applyFill="1" applyBorder="1"/>
    <xf numFmtId="0" fontId="8" fillId="8" borderId="4" xfId="0" applyFont="1" applyFill="1" applyBorder="1" applyAlignment="1">
      <alignment vertical="center" wrapText="1"/>
    </xf>
    <xf numFmtId="0" fontId="8" fillId="8" borderId="4" xfId="0" applyFont="1" applyFill="1" applyBorder="1" applyAlignment="1">
      <alignment horizontal="left" vertical="center" wrapText="1"/>
    </xf>
    <xf numFmtId="0" fontId="8" fillId="8" borderId="4" xfId="0" applyFont="1" applyFill="1" applyBorder="1" applyAlignment="1">
      <alignment horizontal="center" vertical="center" wrapText="1"/>
    </xf>
    <xf numFmtId="44" fontId="8" fillId="8" borderId="4" xfId="0" applyNumberFormat="1" applyFont="1" applyFill="1" applyBorder="1" applyAlignment="1">
      <alignment vertical="center" wrapText="1"/>
    </xf>
    <xf numFmtId="0" fontId="17" fillId="14" borderId="9" xfId="0" applyFont="1" applyFill="1" applyBorder="1" applyAlignment="1">
      <alignment horizontal="center" vertical="center" wrapText="1"/>
    </xf>
    <xf numFmtId="0" fontId="18" fillId="14" borderId="9" xfId="0" applyFont="1" applyFill="1" applyBorder="1" applyAlignment="1">
      <alignment vertical="center" wrapText="1"/>
    </xf>
    <xf numFmtId="0" fontId="15" fillId="14" borderId="10" xfId="0" applyFont="1" applyFill="1" applyBorder="1" applyAlignment="1">
      <alignment vertical="center" wrapText="1"/>
    </xf>
    <xf numFmtId="0" fontId="18" fillId="14" borderId="9" xfId="0" applyFont="1" applyFill="1" applyBorder="1" applyAlignment="1">
      <alignment horizontal="left" vertical="center" wrapText="1"/>
    </xf>
    <xf numFmtId="0" fontId="18" fillId="14" borderId="9" xfId="0" applyFont="1" applyFill="1" applyBorder="1" applyAlignment="1">
      <alignment horizontal="center" vertical="center" wrapText="1"/>
    </xf>
    <xf numFmtId="44" fontId="18" fillId="14" borderId="9" xfId="0" applyNumberFormat="1" applyFont="1" applyFill="1" applyBorder="1" applyAlignment="1">
      <alignment horizontal="center" vertical="center" wrapText="1"/>
    </xf>
    <xf numFmtId="0" fontId="17" fillId="14" borderId="9" xfId="0" applyFont="1" applyFill="1" applyBorder="1" applyAlignment="1">
      <alignment vertical="center" wrapText="1"/>
    </xf>
    <xf numFmtId="0" fontId="17" fillId="14" borderId="9" xfId="0" applyFont="1" applyFill="1" applyBorder="1" applyAlignment="1">
      <alignment horizontal="left" vertical="center" wrapText="1"/>
    </xf>
    <xf numFmtId="0" fontId="17" fillId="15" borderId="9" xfId="0" applyFont="1" applyFill="1" applyBorder="1" applyAlignment="1">
      <alignment vertical="center" wrapText="1"/>
    </xf>
    <xf numFmtId="0" fontId="18" fillId="15" borderId="9" xfId="0" applyFont="1" applyFill="1" applyBorder="1" applyAlignment="1">
      <alignment vertical="center" wrapText="1"/>
    </xf>
    <xf numFmtId="0" fontId="17" fillId="15" borderId="9" xfId="0" applyFont="1" applyFill="1" applyBorder="1" applyAlignment="1">
      <alignment horizontal="left" vertical="center" wrapText="1"/>
    </xf>
    <xf numFmtId="0" fontId="17" fillId="15" borderId="9" xfId="0" applyFont="1" applyFill="1" applyBorder="1" applyAlignment="1">
      <alignment horizontal="center" vertical="center" wrapText="1"/>
    </xf>
    <xf numFmtId="0" fontId="18" fillId="15" borderId="9" xfId="0" applyFont="1" applyFill="1" applyBorder="1" applyAlignment="1">
      <alignment horizontal="center" vertical="center" wrapText="1"/>
    </xf>
    <xf numFmtId="44" fontId="18" fillId="15" borderId="9" xfId="0" applyNumberFormat="1" applyFont="1" applyFill="1" applyBorder="1" applyAlignment="1">
      <alignment horizontal="center" vertical="center" wrapText="1"/>
    </xf>
    <xf numFmtId="0" fontId="13" fillId="0" borderId="9" xfId="0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862D4-D4EA-416C-8E06-3A45EF7BB348}">
  <dimension ref="C1:K23"/>
  <sheetViews>
    <sheetView workbookViewId="0">
      <selection activeCell="J16" sqref="J16"/>
    </sheetView>
  </sheetViews>
  <sheetFormatPr baseColWidth="10" defaultRowHeight="15" x14ac:dyDescent="0.25"/>
  <cols>
    <col min="4" max="4" width="34.5703125" customWidth="1"/>
    <col min="5" max="5" width="20.28515625" customWidth="1"/>
    <col min="8" max="8" width="20.7109375" customWidth="1"/>
    <col min="9" max="9" width="11" bestFit="1" customWidth="1"/>
    <col min="10" max="10" width="13.5703125" bestFit="1" customWidth="1"/>
  </cols>
  <sheetData>
    <row r="1" spans="3:11" ht="26.25" x14ac:dyDescent="0.4">
      <c r="H1" s="41" t="s">
        <v>27</v>
      </c>
      <c r="I1" s="41"/>
      <c r="J1" s="41"/>
      <c r="K1" s="41"/>
    </row>
    <row r="2" spans="3:11" x14ac:dyDescent="0.25">
      <c r="C2" s="1" t="s">
        <v>7</v>
      </c>
      <c r="E2" s="1" t="s">
        <v>8</v>
      </c>
    </row>
    <row r="3" spans="3:11" ht="15.75" x14ac:dyDescent="0.25">
      <c r="C3" s="2">
        <v>25</v>
      </c>
      <c r="E3" s="3">
        <v>0.2</v>
      </c>
      <c r="H3" s="86" t="s">
        <v>9</v>
      </c>
      <c r="I3" s="87">
        <f>E14-E12-E13</f>
        <v>3210</v>
      </c>
      <c r="J3" s="88">
        <v>100</v>
      </c>
      <c r="K3" s="88"/>
    </row>
    <row r="4" spans="3:11" ht="15.75" x14ac:dyDescent="0.25">
      <c r="H4" s="86" t="s">
        <v>28</v>
      </c>
      <c r="I4" s="89">
        <f>COSTES!H17</f>
        <v>1704</v>
      </c>
      <c r="J4" s="30" t="s">
        <v>29</v>
      </c>
      <c r="K4" s="85">
        <f>((I4*J3)/I3)/100</f>
        <v>0.53084112149532703</v>
      </c>
    </row>
    <row r="7" spans="3:11" x14ac:dyDescent="0.25">
      <c r="C7" s="40" t="s">
        <v>20</v>
      </c>
      <c r="D7" s="40"/>
      <c r="E7" s="40"/>
    </row>
    <row r="8" spans="3:11" x14ac:dyDescent="0.25">
      <c r="C8" s="5" t="s">
        <v>18</v>
      </c>
      <c r="D8" s="5" t="s">
        <v>17</v>
      </c>
      <c r="E8" s="5" t="s">
        <v>9</v>
      </c>
    </row>
    <row r="9" spans="3:11" x14ac:dyDescent="0.25">
      <c r="C9" s="11">
        <v>1</v>
      </c>
      <c r="D9" s="11" t="s">
        <v>32</v>
      </c>
      <c r="E9" s="13">
        <f>'Partida 1'!J5</f>
        <v>300</v>
      </c>
    </row>
    <row r="10" spans="3:11" x14ac:dyDescent="0.25">
      <c r="C10" s="11">
        <v>2</v>
      </c>
      <c r="D10" s="11" t="s">
        <v>33</v>
      </c>
      <c r="E10" s="13">
        <f>'Partida 2'!N5</f>
        <v>835</v>
      </c>
    </row>
    <row r="11" spans="3:11" x14ac:dyDescent="0.25">
      <c r="C11" s="11">
        <v>3</v>
      </c>
      <c r="D11" s="110" t="s">
        <v>77</v>
      </c>
      <c r="E11" s="13">
        <f>'Partida 3'!N5</f>
        <v>2075</v>
      </c>
    </row>
    <row r="12" spans="3:11" x14ac:dyDescent="0.25">
      <c r="C12" s="11">
        <v>4</v>
      </c>
      <c r="D12" s="23" t="s">
        <v>26</v>
      </c>
      <c r="E12" s="13">
        <f>'Partida 4'!J4</f>
        <v>885</v>
      </c>
    </row>
    <row r="13" spans="3:11" x14ac:dyDescent="0.25">
      <c r="D13" s="24" t="s">
        <v>19</v>
      </c>
      <c r="E13" s="13">
        <f>SUM(E9:E12)*E3</f>
        <v>819</v>
      </c>
    </row>
    <row r="14" spans="3:11" ht="18.75" x14ac:dyDescent="0.3">
      <c r="D14" s="25" t="s">
        <v>9</v>
      </c>
      <c r="E14" s="26">
        <f>SUM(E9:E13)</f>
        <v>4914</v>
      </c>
    </row>
    <row r="16" spans="3:11" x14ac:dyDescent="0.25">
      <c r="H16" s="90" t="s">
        <v>55</v>
      </c>
    </row>
    <row r="17" spans="3:8" x14ac:dyDescent="0.25">
      <c r="C17" s="40" t="s">
        <v>21</v>
      </c>
      <c r="D17" s="40"/>
      <c r="E17" s="40"/>
      <c r="H17" s="91">
        <f>COSTES!E13+COSTES!E12</f>
        <v>1704</v>
      </c>
    </row>
    <row r="18" spans="3:8" x14ac:dyDescent="0.25">
      <c r="C18" s="5" t="s">
        <v>18</v>
      </c>
      <c r="D18" s="5" t="s">
        <v>17</v>
      </c>
      <c r="E18" s="5" t="s">
        <v>9</v>
      </c>
    </row>
    <row r="19" spans="3:8" x14ac:dyDescent="0.25">
      <c r="C19" s="11">
        <v>1</v>
      </c>
      <c r="D19" s="11" t="s">
        <v>32</v>
      </c>
      <c r="E19" s="13">
        <f>E9*(1+$K$4)</f>
        <v>459.2523364485981</v>
      </c>
    </row>
    <row r="20" spans="3:8" x14ac:dyDescent="0.25">
      <c r="C20" s="11">
        <v>2</v>
      </c>
      <c r="D20" s="11" t="s">
        <v>33</v>
      </c>
      <c r="E20" s="13">
        <f>E10*(1+$K$4)</f>
        <v>1278.252336448598</v>
      </c>
    </row>
    <row r="21" spans="3:8" x14ac:dyDescent="0.25">
      <c r="C21" s="11">
        <v>3</v>
      </c>
      <c r="D21" s="110" t="s">
        <v>77</v>
      </c>
      <c r="E21" s="13">
        <f>E11*(1+$K$4)</f>
        <v>3176.4953271028035</v>
      </c>
    </row>
    <row r="22" spans="3:8" x14ac:dyDescent="0.25">
      <c r="D22" s="24" t="s">
        <v>22</v>
      </c>
      <c r="E22" s="13">
        <f>SUM(E19:E21)*(0.21)</f>
        <v>1031.94</v>
      </c>
    </row>
    <row r="23" spans="3:8" ht="18.75" x14ac:dyDescent="0.3">
      <c r="D23" s="25" t="s">
        <v>23</v>
      </c>
      <c r="E23" s="26">
        <f>SUM(E19:E22)</f>
        <v>5945.9400000000005</v>
      </c>
    </row>
  </sheetData>
  <mergeCells count="3">
    <mergeCell ref="C7:E7"/>
    <mergeCell ref="C17:E17"/>
    <mergeCell ref="H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10"/>
  <sheetViews>
    <sheetView workbookViewId="0">
      <selection activeCell="I7" sqref="I7"/>
    </sheetView>
  </sheetViews>
  <sheetFormatPr baseColWidth="10" defaultColWidth="8.85546875" defaultRowHeight="15" x14ac:dyDescent="0.25"/>
  <cols>
    <col min="4" max="4" width="38.7109375" customWidth="1"/>
    <col min="6" max="6" width="8.85546875" style="4"/>
    <col min="8" max="9" width="12.28515625" customWidth="1"/>
    <col min="10" max="10" width="10.140625" bestFit="1" customWidth="1"/>
  </cols>
  <sheetData>
    <row r="4" spans="2:10" x14ac:dyDescent="0.25">
      <c r="B4" s="5" t="s">
        <v>0</v>
      </c>
      <c r="C4" s="5" t="s">
        <v>1</v>
      </c>
      <c r="D4" s="5" t="s">
        <v>6</v>
      </c>
      <c r="E4" s="5" t="s">
        <v>3</v>
      </c>
      <c r="F4" s="5" t="s">
        <v>4</v>
      </c>
      <c r="G4" s="5" t="s">
        <v>5</v>
      </c>
      <c r="H4" s="5" t="s">
        <v>12</v>
      </c>
      <c r="I4" s="5" t="s">
        <v>11</v>
      </c>
      <c r="J4" s="5" t="s">
        <v>9</v>
      </c>
    </row>
    <row r="5" spans="2:10" ht="15.75" x14ac:dyDescent="0.25">
      <c r="B5" s="6"/>
      <c r="C5" s="6"/>
      <c r="D5" s="6"/>
      <c r="E5" s="6"/>
      <c r="F5" s="7"/>
      <c r="G5" s="6"/>
      <c r="H5" s="6"/>
      <c r="I5" s="6"/>
      <c r="J5" s="8">
        <f>I6</f>
        <v>300</v>
      </c>
    </row>
    <row r="6" spans="2:10" x14ac:dyDescent="0.25">
      <c r="B6" s="9">
        <v>1</v>
      </c>
      <c r="C6" s="9"/>
      <c r="D6" s="9" t="s">
        <v>32</v>
      </c>
      <c r="E6" s="9"/>
      <c r="F6" s="14"/>
      <c r="G6" s="9"/>
      <c r="H6" s="9"/>
      <c r="I6" s="10">
        <f>SUM(H7:H10,)</f>
        <v>300</v>
      </c>
      <c r="J6" s="9"/>
    </row>
    <row r="7" spans="2:10" x14ac:dyDescent="0.25">
      <c r="B7" s="11"/>
      <c r="C7" s="11">
        <v>1</v>
      </c>
      <c r="D7" s="42" t="s">
        <v>35</v>
      </c>
      <c r="E7" s="11">
        <v>3</v>
      </c>
      <c r="F7" s="12" t="s">
        <v>10</v>
      </c>
      <c r="G7" s="13">
        <f>COSTES!$C$3</f>
        <v>25</v>
      </c>
      <c r="H7" s="13">
        <f>G7*E7</f>
        <v>75</v>
      </c>
      <c r="I7" s="11"/>
      <c r="J7" s="11"/>
    </row>
    <row r="8" spans="2:10" x14ac:dyDescent="0.25">
      <c r="B8" s="11"/>
      <c r="C8" s="11">
        <v>2</v>
      </c>
      <c r="D8" s="42" t="s">
        <v>36</v>
      </c>
      <c r="E8" s="11">
        <v>3</v>
      </c>
      <c r="F8" s="12" t="s">
        <v>10</v>
      </c>
      <c r="G8" s="13">
        <f>COSTES!$C$3</f>
        <v>25</v>
      </c>
      <c r="H8" s="13">
        <f>G8*E8</f>
        <v>75</v>
      </c>
      <c r="I8" s="11"/>
      <c r="J8" s="11"/>
    </row>
    <row r="9" spans="2:10" x14ac:dyDescent="0.25">
      <c r="B9" s="11"/>
      <c r="C9" s="11">
        <v>3</v>
      </c>
      <c r="D9" s="42" t="s">
        <v>37</v>
      </c>
      <c r="E9" s="11">
        <v>3</v>
      </c>
      <c r="F9" s="12" t="s">
        <v>10</v>
      </c>
      <c r="G9" s="13">
        <f>COSTES!$C$3</f>
        <v>25</v>
      </c>
      <c r="H9" s="13">
        <f>G9*E9</f>
        <v>75</v>
      </c>
      <c r="I9" s="11"/>
      <c r="J9" s="11"/>
    </row>
    <row r="10" spans="2:10" x14ac:dyDescent="0.25">
      <c r="B10" s="11"/>
      <c r="C10" s="11">
        <v>4</v>
      </c>
      <c r="D10" s="43" t="s">
        <v>38</v>
      </c>
      <c r="E10" s="11">
        <v>3</v>
      </c>
      <c r="F10" s="12" t="s">
        <v>10</v>
      </c>
      <c r="G10" s="13">
        <f>COSTES!$C$3</f>
        <v>25</v>
      </c>
      <c r="H10" s="13">
        <f>G10*E10</f>
        <v>75</v>
      </c>
      <c r="I10" s="11"/>
      <c r="J10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4A03C-AC5C-4381-8B57-CA7D6C149167}">
  <dimension ref="B4:N30"/>
  <sheetViews>
    <sheetView topLeftCell="F1" zoomScaleNormal="100" workbookViewId="0">
      <selection activeCell="N6" sqref="N6"/>
    </sheetView>
  </sheetViews>
  <sheetFormatPr baseColWidth="10" defaultRowHeight="15" x14ac:dyDescent="0.25"/>
  <cols>
    <col min="6" max="6" width="73.42578125" bestFit="1" customWidth="1"/>
    <col min="8" max="8" width="13.28515625" customWidth="1"/>
    <col min="12" max="12" width="11.7109375" bestFit="1" customWidth="1"/>
    <col min="13" max="13" width="11.7109375" customWidth="1"/>
  </cols>
  <sheetData>
    <row r="4" spans="2:14" x14ac:dyDescent="0.25">
      <c r="B4" s="15" t="s">
        <v>0</v>
      </c>
      <c r="C4" s="15" t="s">
        <v>1</v>
      </c>
      <c r="D4" s="15" t="s">
        <v>2</v>
      </c>
      <c r="E4" s="15" t="s">
        <v>30</v>
      </c>
      <c r="F4" s="15" t="s">
        <v>6</v>
      </c>
      <c r="G4" s="15" t="s">
        <v>3</v>
      </c>
      <c r="H4" s="5" t="s">
        <v>4</v>
      </c>
      <c r="I4" s="5" t="s">
        <v>5</v>
      </c>
      <c r="J4" s="5" t="s">
        <v>49</v>
      </c>
      <c r="K4" s="5" t="s">
        <v>31</v>
      </c>
      <c r="L4" s="5" t="s">
        <v>12</v>
      </c>
      <c r="M4" s="5" t="s">
        <v>11</v>
      </c>
      <c r="N4" s="5" t="s">
        <v>9</v>
      </c>
    </row>
    <row r="5" spans="2:14" ht="15.75" x14ac:dyDescent="0.25">
      <c r="B5" s="6"/>
      <c r="C5" s="31"/>
      <c r="D5" s="31"/>
      <c r="E5" s="31"/>
      <c r="F5" s="6"/>
      <c r="G5" s="7"/>
      <c r="H5" s="32"/>
      <c r="I5" s="32"/>
      <c r="J5" s="32"/>
      <c r="K5" s="32"/>
      <c r="L5" s="32"/>
      <c r="M5" s="32"/>
      <c r="N5" s="33">
        <f>M6</f>
        <v>835</v>
      </c>
    </row>
    <row r="6" spans="2:14" x14ac:dyDescent="0.25">
      <c r="B6" s="9">
        <v>1</v>
      </c>
      <c r="C6" s="9"/>
      <c r="D6" s="9"/>
      <c r="E6" s="9"/>
      <c r="F6" s="9" t="s">
        <v>33</v>
      </c>
      <c r="G6" s="14"/>
      <c r="H6" s="14"/>
      <c r="I6" s="14"/>
      <c r="J6" s="14"/>
      <c r="K6" s="14"/>
      <c r="L6" s="14"/>
      <c r="M6" s="39">
        <f>SUM(L7:L30)</f>
        <v>835</v>
      </c>
      <c r="N6" s="14"/>
    </row>
    <row r="7" spans="2:14" x14ac:dyDescent="0.25">
      <c r="B7" s="48"/>
      <c r="C7" s="48">
        <v>1</v>
      </c>
      <c r="D7" s="48"/>
      <c r="E7" s="48"/>
      <c r="F7" s="54" t="s">
        <v>39</v>
      </c>
      <c r="G7" s="50"/>
      <c r="H7" s="50"/>
      <c r="I7" s="50"/>
      <c r="J7" s="50"/>
      <c r="K7" s="50"/>
      <c r="L7" s="52">
        <f>SUM(K8:K18)</f>
        <v>375</v>
      </c>
      <c r="M7" s="52"/>
      <c r="N7" s="50"/>
    </row>
    <row r="8" spans="2:14" x14ac:dyDescent="0.25">
      <c r="B8" s="17"/>
      <c r="C8" s="17"/>
      <c r="D8" s="17">
        <v>1</v>
      </c>
      <c r="E8" s="17"/>
      <c r="F8" s="44" t="s">
        <v>40</v>
      </c>
      <c r="G8" s="34"/>
      <c r="H8" s="12"/>
      <c r="I8" s="35"/>
      <c r="J8" s="36"/>
      <c r="K8" s="36">
        <f>SUM(J9:J12)</f>
        <v>125</v>
      </c>
      <c r="L8" s="34"/>
      <c r="M8" s="34"/>
      <c r="N8" s="34"/>
    </row>
    <row r="9" spans="2:14" x14ac:dyDescent="0.25">
      <c r="B9" s="17"/>
      <c r="C9" s="17"/>
      <c r="D9" s="17"/>
      <c r="E9" s="17">
        <v>1</v>
      </c>
      <c r="F9" s="45" t="s">
        <v>43</v>
      </c>
      <c r="G9" s="34">
        <v>2</v>
      </c>
      <c r="H9" s="12" t="s">
        <v>10</v>
      </c>
      <c r="I9" s="35">
        <f>COSTES!$C$3</f>
        <v>25</v>
      </c>
      <c r="J9" s="36">
        <f>G9*I9</f>
        <v>50</v>
      </c>
      <c r="K9" s="36"/>
      <c r="L9" s="34"/>
      <c r="M9" s="34"/>
      <c r="N9" s="34"/>
    </row>
    <row r="10" spans="2:14" x14ac:dyDescent="0.25">
      <c r="B10" s="17"/>
      <c r="C10" s="17"/>
      <c r="D10" s="17"/>
      <c r="E10" s="17">
        <v>2</v>
      </c>
      <c r="F10" s="45" t="s">
        <v>44</v>
      </c>
      <c r="G10" s="34">
        <v>1</v>
      </c>
      <c r="H10" s="12" t="s">
        <v>10</v>
      </c>
      <c r="I10" s="35">
        <f>COSTES!$C$3</f>
        <v>25</v>
      </c>
      <c r="J10" s="36">
        <f t="shared" ref="J10:J29" si="0">G10*I10</f>
        <v>25</v>
      </c>
      <c r="K10" s="36"/>
      <c r="L10" s="34"/>
      <c r="M10" s="34"/>
      <c r="N10" s="34"/>
    </row>
    <row r="11" spans="2:14" x14ac:dyDescent="0.25">
      <c r="B11" s="16"/>
      <c r="C11" s="16"/>
      <c r="D11" s="16"/>
      <c r="E11" s="17">
        <v>3</v>
      </c>
      <c r="F11" s="45" t="s">
        <v>45</v>
      </c>
      <c r="G11" s="37">
        <v>1</v>
      </c>
      <c r="H11" s="12" t="s">
        <v>10</v>
      </c>
      <c r="I11" s="35">
        <f>COSTES!$C$3</f>
        <v>25</v>
      </c>
      <c r="J11" s="36">
        <f t="shared" si="0"/>
        <v>25</v>
      </c>
      <c r="K11" s="36"/>
      <c r="L11" s="38"/>
      <c r="M11" s="38"/>
      <c r="N11" s="37"/>
    </row>
    <row r="12" spans="2:14" x14ac:dyDescent="0.25">
      <c r="B12" s="17"/>
      <c r="C12" s="17"/>
      <c r="D12" s="17"/>
      <c r="E12" s="17">
        <v>4</v>
      </c>
      <c r="F12" s="45" t="s">
        <v>46</v>
      </c>
      <c r="G12" s="34">
        <v>1</v>
      </c>
      <c r="H12" s="12" t="s">
        <v>10</v>
      </c>
      <c r="I12" s="35">
        <f>COSTES!$C$3</f>
        <v>25</v>
      </c>
      <c r="J12" s="36">
        <f t="shared" si="0"/>
        <v>25</v>
      </c>
      <c r="K12" s="36"/>
      <c r="L12" s="34"/>
      <c r="M12" s="34"/>
      <c r="N12" s="34"/>
    </row>
    <row r="13" spans="2:14" ht="30" x14ac:dyDescent="0.25">
      <c r="B13" s="17"/>
      <c r="C13" s="17"/>
      <c r="D13" s="17">
        <v>2</v>
      </c>
      <c r="E13" s="17"/>
      <c r="F13" s="44" t="s">
        <v>41</v>
      </c>
      <c r="G13" s="34"/>
      <c r="H13" s="46"/>
      <c r="I13" s="47"/>
      <c r="J13" s="36"/>
      <c r="K13" s="36">
        <f>SUM(J14:J17)</f>
        <v>200</v>
      </c>
      <c r="L13" s="34"/>
      <c r="M13" s="34"/>
      <c r="N13" s="34"/>
    </row>
    <row r="14" spans="2:14" x14ac:dyDescent="0.25">
      <c r="B14" s="17"/>
      <c r="C14" s="17"/>
      <c r="D14" s="17"/>
      <c r="E14" s="17">
        <v>1</v>
      </c>
      <c r="F14" s="45" t="s">
        <v>43</v>
      </c>
      <c r="G14" s="34">
        <v>2</v>
      </c>
      <c r="H14" s="12" t="s">
        <v>10</v>
      </c>
      <c r="I14" s="35">
        <f>COSTES!$C$3</f>
        <v>25</v>
      </c>
      <c r="J14" s="36">
        <f t="shared" si="0"/>
        <v>50</v>
      </c>
      <c r="K14" s="36"/>
      <c r="L14" s="34"/>
      <c r="M14" s="34"/>
      <c r="N14" s="34"/>
    </row>
    <row r="15" spans="2:14" x14ac:dyDescent="0.25">
      <c r="B15" s="17"/>
      <c r="C15" s="17"/>
      <c r="D15" s="17"/>
      <c r="E15" s="17">
        <v>2</v>
      </c>
      <c r="F15" s="45" t="s">
        <v>44</v>
      </c>
      <c r="G15" s="34">
        <v>2</v>
      </c>
      <c r="H15" s="12" t="s">
        <v>10</v>
      </c>
      <c r="I15" s="35">
        <f>COSTES!$C$3</f>
        <v>25</v>
      </c>
      <c r="J15" s="36">
        <f t="shared" si="0"/>
        <v>50</v>
      </c>
      <c r="K15" s="36"/>
      <c r="L15" s="34"/>
      <c r="M15" s="34"/>
      <c r="N15" s="34"/>
    </row>
    <row r="16" spans="2:14" x14ac:dyDescent="0.25">
      <c r="B16" s="16"/>
      <c r="C16" s="16"/>
      <c r="D16" s="16"/>
      <c r="E16" s="17">
        <v>3</v>
      </c>
      <c r="F16" s="45" t="s">
        <v>45</v>
      </c>
      <c r="G16" s="37">
        <v>2</v>
      </c>
      <c r="H16" s="12" t="s">
        <v>10</v>
      </c>
      <c r="I16" s="35">
        <f>COSTES!$C$3</f>
        <v>25</v>
      </c>
      <c r="J16" s="36">
        <f>G16*I16</f>
        <v>50</v>
      </c>
      <c r="K16" s="36"/>
      <c r="L16" s="38"/>
      <c r="M16" s="38"/>
      <c r="N16" s="37"/>
    </row>
    <row r="17" spans="2:14" x14ac:dyDescent="0.25">
      <c r="B17" s="17"/>
      <c r="C17" s="17"/>
      <c r="D17" s="17"/>
      <c r="E17" s="17">
        <v>4</v>
      </c>
      <c r="F17" s="45" t="s">
        <v>46</v>
      </c>
      <c r="G17" s="34">
        <v>2</v>
      </c>
      <c r="H17" s="12" t="s">
        <v>10</v>
      </c>
      <c r="I17" s="35">
        <f>COSTES!$C$3</f>
        <v>25</v>
      </c>
      <c r="J17" s="36">
        <f t="shared" si="0"/>
        <v>50</v>
      </c>
      <c r="K17" s="36"/>
      <c r="L17" s="34"/>
      <c r="M17" s="34"/>
      <c r="N17" s="34"/>
    </row>
    <row r="18" spans="2:14" x14ac:dyDescent="0.25">
      <c r="B18" s="17"/>
      <c r="C18" s="17"/>
      <c r="D18" s="17">
        <v>3</v>
      </c>
      <c r="E18" s="17"/>
      <c r="F18" s="44" t="s">
        <v>42</v>
      </c>
      <c r="G18" s="34">
        <v>2</v>
      </c>
      <c r="H18" s="12" t="s">
        <v>10</v>
      </c>
      <c r="I18" s="35">
        <f>COSTES!$C$3</f>
        <v>25</v>
      </c>
      <c r="K18" s="36">
        <f>G18*I18</f>
        <v>50</v>
      </c>
      <c r="L18" s="34"/>
      <c r="M18" s="34"/>
      <c r="N18" s="34"/>
    </row>
    <row r="19" spans="2:14" x14ac:dyDescent="0.25">
      <c r="B19" s="48"/>
      <c r="C19" s="48">
        <v>2</v>
      </c>
      <c r="D19" s="48"/>
      <c r="E19" s="48"/>
      <c r="F19" s="49" t="s">
        <v>47</v>
      </c>
      <c r="G19" s="50"/>
      <c r="H19" s="50"/>
      <c r="I19" s="50"/>
      <c r="J19" s="51"/>
      <c r="K19" s="51"/>
      <c r="L19" s="52">
        <f>SUM(K20:K22)</f>
        <v>300</v>
      </c>
      <c r="M19" s="52"/>
      <c r="N19" s="53"/>
    </row>
    <row r="20" spans="2:14" ht="16.5" customHeight="1" x14ac:dyDescent="0.25">
      <c r="B20" s="17"/>
      <c r="C20" s="17"/>
      <c r="D20" s="17">
        <v>1</v>
      </c>
      <c r="E20" s="17"/>
      <c r="F20" s="44" t="s">
        <v>48</v>
      </c>
      <c r="G20" s="34"/>
      <c r="H20" s="12"/>
      <c r="I20" s="35"/>
      <c r="J20" s="36"/>
      <c r="K20" s="36">
        <f>SUM(J21:J25)</f>
        <v>300</v>
      </c>
      <c r="L20" s="34"/>
      <c r="M20" s="34"/>
      <c r="N20" s="34"/>
    </row>
    <row r="21" spans="2:14" x14ac:dyDescent="0.25">
      <c r="B21" s="17"/>
      <c r="C21" s="17"/>
      <c r="D21" s="17"/>
      <c r="E21" s="17">
        <v>1</v>
      </c>
      <c r="F21" s="45" t="s">
        <v>43</v>
      </c>
      <c r="G21" s="34">
        <v>4</v>
      </c>
      <c r="H21" s="12" t="s">
        <v>10</v>
      </c>
      <c r="I21" s="35">
        <f>COSTES!$C$3</f>
        <v>25</v>
      </c>
      <c r="J21" s="36">
        <f t="shared" si="0"/>
        <v>100</v>
      </c>
      <c r="K21" s="36"/>
      <c r="L21" s="34"/>
      <c r="M21" s="34"/>
      <c r="N21" s="34"/>
    </row>
    <row r="22" spans="2:14" x14ac:dyDescent="0.25">
      <c r="B22" s="17"/>
      <c r="C22" s="17"/>
      <c r="D22" s="17"/>
      <c r="E22" s="17">
        <v>2</v>
      </c>
      <c r="F22" s="45" t="s">
        <v>44</v>
      </c>
      <c r="G22" s="34">
        <v>2</v>
      </c>
      <c r="H22" s="12" t="s">
        <v>10</v>
      </c>
      <c r="I22" s="35">
        <f>COSTES!$C$3</f>
        <v>25</v>
      </c>
      <c r="J22" s="36">
        <f t="shared" si="0"/>
        <v>50</v>
      </c>
      <c r="K22" s="36"/>
      <c r="L22" s="34"/>
      <c r="M22" s="34"/>
      <c r="N22" s="34"/>
    </row>
    <row r="23" spans="2:14" x14ac:dyDescent="0.25">
      <c r="B23" s="16"/>
      <c r="C23" s="16"/>
      <c r="D23" s="16"/>
      <c r="E23" s="17">
        <v>3</v>
      </c>
      <c r="F23" s="45" t="s">
        <v>45</v>
      </c>
      <c r="G23" s="37">
        <v>2</v>
      </c>
      <c r="H23" s="12" t="s">
        <v>10</v>
      </c>
      <c r="I23" s="35">
        <f>COSTES!$C$3</f>
        <v>25</v>
      </c>
      <c r="J23" s="36">
        <f t="shared" si="0"/>
        <v>50</v>
      </c>
      <c r="K23" s="36"/>
      <c r="L23" s="38"/>
      <c r="M23" s="38"/>
      <c r="N23" s="37"/>
    </row>
    <row r="24" spans="2:14" x14ac:dyDescent="0.25">
      <c r="B24" s="17"/>
      <c r="C24" s="17"/>
      <c r="D24" s="17"/>
      <c r="E24" s="17">
        <v>4</v>
      </c>
      <c r="F24" s="45" t="s">
        <v>46</v>
      </c>
      <c r="G24" s="34">
        <v>2</v>
      </c>
      <c r="H24" s="12" t="s">
        <v>10</v>
      </c>
      <c r="I24" s="35">
        <f>COSTES!$C$3</f>
        <v>25</v>
      </c>
      <c r="J24" s="36">
        <f t="shared" si="0"/>
        <v>50</v>
      </c>
      <c r="K24" s="36"/>
      <c r="L24" s="34"/>
      <c r="M24" s="34"/>
      <c r="N24" s="34"/>
    </row>
    <row r="25" spans="2:14" x14ac:dyDescent="0.25">
      <c r="B25" s="17"/>
      <c r="C25" s="17"/>
      <c r="D25" s="17">
        <v>2</v>
      </c>
      <c r="E25" s="17"/>
      <c r="F25" s="44" t="s">
        <v>42</v>
      </c>
      <c r="G25" s="34">
        <v>2</v>
      </c>
      <c r="H25" s="12" t="s">
        <v>10</v>
      </c>
      <c r="I25" s="35">
        <f>COSTES!$C$3</f>
        <v>25</v>
      </c>
      <c r="J25" s="36">
        <f t="shared" si="0"/>
        <v>50</v>
      </c>
      <c r="K25" s="36"/>
      <c r="L25" s="17"/>
      <c r="M25" s="17"/>
      <c r="N25" s="17"/>
    </row>
    <row r="26" spans="2:14" x14ac:dyDescent="0.25">
      <c r="B26" s="92"/>
      <c r="C26" s="92">
        <v>3</v>
      </c>
      <c r="D26" s="92"/>
      <c r="E26" s="92"/>
      <c r="F26" s="93" t="s">
        <v>50</v>
      </c>
      <c r="G26" s="94"/>
      <c r="H26" s="92"/>
      <c r="I26" s="92"/>
      <c r="J26" s="92"/>
      <c r="K26" s="92"/>
      <c r="L26" s="52">
        <f>SUM(K27:K29)</f>
        <v>100</v>
      </c>
      <c r="M26" s="95"/>
      <c r="N26" s="92"/>
    </row>
    <row r="27" spans="2:14" x14ac:dyDescent="0.25">
      <c r="B27" s="17"/>
      <c r="C27" s="17"/>
      <c r="D27" s="17">
        <v>1</v>
      </c>
      <c r="E27" s="17"/>
      <c r="F27" s="44" t="s">
        <v>51</v>
      </c>
      <c r="G27" s="20">
        <v>1</v>
      </c>
      <c r="H27" s="12" t="s">
        <v>10</v>
      </c>
      <c r="I27" s="35">
        <f>COSTES!$C$3</f>
        <v>25</v>
      </c>
      <c r="J27" s="17"/>
      <c r="K27" s="36">
        <f>G27*I27</f>
        <v>25</v>
      </c>
      <c r="L27" s="17"/>
      <c r="M27" s="17"/>
      <c r="N27" s="17"/>
    </row>
    <row r="28" spans="2:14" ht="13.5" customHeight="1" x14ac:dyDescent="0.25">
      <c r="B28" s="17"/>
      <c r="C28" s="17"/>
      <c r="D28" s="17">
        <v>2</v>
      </c>
      <c r="E28" s="17"/>
      <c r="F28" s="44" t="s">
        <v>52</v>
      </c>
      <c r="G28" s="20">
        <v>2</v>
      </c>
      <c r="H28" s="12" t="s">
        <v>10</v>
      </c>
      <c r="I28" s="35">
        <f>COSTES!$C$3</f>
        <v>25</v>
      </c>
      <c r="J28" s="17"/>
      <c r="K28" s="36">
        <f>G28*I28</f>
        <v>50</v>
      </c>
      <c r="L28" s="17"/>
      <c r="M28" s="17"/>
      <c r="N28" s="17"/>
    </row>
    <row r="29" spans="2:14" x14ac:dyDescent="0.25">
      <c r="B29" s="17"/>
      <c r="C29" s="17"/>
      <c r="D29" s="17">
        <v>3</v>
      </c>
      <c r="E29" s="17"/>
      <c r="F29" s="44" t="s">
        <v>53</v>
      </c>
      <c r="G29" s="20">
        <v>1</v>
      </c>
      <c r="H29" s="12" t="s">
        <v>10</v>
      </c>
      <c r="I29" s="35">
        <f>COSTES!$C$3</f>
        <v>25</v>
      </c>
      <c r="J29" s="17"/>
      <c r="K29" s="36">
        <f>G29*I29</f>
        <v>25</v>
      </c>
      <c r="L29" s="17"/>
      <c r="M29" s="17"/>
      <c r="N29" s="17"/>
    </row>
    <row r="30" spans="2:14" x14ac:dyDescent="0.25">
      <c r="B30" s="92"/>
      <c r="C30" s="92">
        <v>4</v>
      </c>
      <c r="D30" s="92"/>
      <c r="E30" s="92"/>
      <c r="F30" s="93" t="s">
        <v>54</v>
      </c>
      <c r="G30" s="94">
        <v>3</v>
      </c>
      <c r="H30" s="92" t="s">
        <v>10</v>
      </c>
      <c r="I30" s="95">
        <v>20</v>
      </c>
      <c r="J30" s="92"/>
      <c r="K30" s="92"/>
      <c r="L30" s="52">
        <f>G30*I30</f>
        <v>60</v>
      </c>
      <c r="M30" s="95"/>
      <c r="N30" s="9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7E9A-D498-443C-9618-260423491430}">
  <dimension ref="A4:N26"/>
  <sheetViews>
    <sheetView topLeftCell="G1" workbookViewId="0">
      <selection activeCell="N6" sqref="N6"/>
    </sheetView>
  </sheetViews>
  <sheetFormatPr baseColWidth="10" defaultRowHeight="15" x14ac:dyDescent="0.25"/>
  <cols>
    <col min="1" max="5" width="11.42578125" style="55"/>
    <col min="6" max="6" width="65.28515625" style="55" bestFit="1" customWidth="1"/>
    <col min="7" max="7" width="11.42578125" style="55"/>
    <col min="8" max="8" width="13.28515625" style="55" customWidth="1"/>
    <col min="9" max="11" width="11.42578125" style="55"/>
    <col min="12" max="12" width="12" style="55" bestFit="1" customWidth="1"/>
    <col min="13" max="13" width="11.7109375" style="55" customWidth="1"/>
    <col min="14" max="14" width="11.85546875" style="55" bestFit="1" customWidth="1"/>
  </cols>
  <sheetData>
    <row r="4" spans="2:14" x14ac:dyDescent="0.25">
      <c r="B4" s="56" t="s">
        <v>0</v>
      </c>
      <c r="C4" s="56" t="s">
        <v>1</v>
      </c>
      <c r="D4" s="56" t="s">
        <v>2</v>
      </c>
      <c r="E4" s="56" t="s">
        <v>30</v>
      </c>
      <c r="F4" s="56" t="s">
        <v>6</v>
      </c>
      <c r="G4" s="56" t="s">
        <v>3</v>
      </c>
      <c r="H4" s="57" t="s">
        <v>4</v>
      </c>
      <c r="I4" s="57" t="s">
        <v>5</v>
      </c>
      <c r="J4" s="57" t="s">
        <v>49</v>
      </c>
      <c r="K4" s="57" t="s">
        <v>31</v>
      </c>
      <c r="L4" s="57" t="s">
        <v>12</v>
      </c>
      <c r="M4" s="57" t="s">
        <v>11</v>
      </c>
      <c r="N4" s="57" t="s">
        <v>9</v>
      </c>
    </row>
    <row r="5" spans="2:14" ht="15.75" x14ac:dyDescent="0.25">
      <c r="B5" s="58"/>
      <c r="C5" s="59"/>
      <c r="D5" s="59"/>
      <c r="E5" s="59"/>
      <c r="F5" s="58"/>
      <c r="G5" s="60"/>
      <c r="H5" s="61"/>
      <c r="I5" s="61"/>
      <c r="J5" s="61"/>
      <c r="K5" s="61"/>
      <c r="L5" s="61"/>
      <c r="M5" s="61"/>
      <c r="N5" s="62">
        <f>M6</f>
        <v>2075</v>
      </c>
    </row>
    <row r="6" spans="2:14" x14ac:dyDescent="0.25">
      <c r="B6" s="63">
        <v>1</v>
      </c>
      <c r="C6" s="63"/>
      <c r="D6" s="63"/>
      <c r="E6" s="63"/>
      <c r="F6" s="63" t="s">
        <v>34</v>
      </c>
      <c r="G6" s="64"/>
      <c r="H6" s="64"/>
      <c r="I6" s="64"/>
      <c r="J6" s="64"/>
      <c r="K6" s="64"/>
      <c r="L6" s="64"/>
      <c r="M6" s="65">
        <f>L7+L22+L23+L24+L26+L8+L21+L25</f>
        <v>2075</v>
      </c>
      <c r="N6" s="64"/>
    </row>
    <row r="7" spans="2:14" x14ac:dyDescent="0.25">
      <c r="B7" s="66"/>
      <c r="C7" s="66">
        <v>1</v>
      </c>
      <c r="D7" s="66"/>
      <c r="E7" s="66"/>
      <c r="F7" s="67" t="s">
        <v>56</v>
      </c>
      <c r="G7" s="68">
        <v>1</v>
      </c>
      <c r="H7" s="68" t="s">
        <v>10</v>
      </c>
      <c r="I7" s="69">
        <v>25</v>
      </c>
      <c r="J7" s="68"/>
      <c r="K7" s="68"/>
      <c r="L7" s="69">
        <f>G7*I7</f>
        <v>25</v>
      </c>
      <c r="M7" s="69"/>
      <c r="N7" s="68"/>
    </row>
    <row r="8" spans="2:14" x14ac:dyDescent="0.25">
      <c r="B8" s="66"/>
      <c r="C8" s="66">
        <v>2</v>
      </c>
      <c r="D8" s="66"/>
      <c r="E8" s="66"/>
      <c r="F8" s="70" t="s">
        <v>57</v>
      </c>
      <c r="G8" s="68"/>
      <c r="H8" s="68"/>
      <c r="I8" s="68"/>
      <c r="J8" s="71"/>
      <c r="K8" s="71"/>
      <c r="L8" s="69">
        <f>SUM(K9:K20)</f>
        <v>775</v>
      </c>
      <c r="M8" s="69"/>
      <c r="N8" s="72"/>
    </row>
    <row r="9" spans="2:14" x14ac:dyDescent="0.25">
      <c r="B9" s="73"/>
      <c r="C9" s="73"/>
      <c r="D9" s="73">
        <v>1</v>
      </c>
      <c r="E9" s="73"/>
      <c r="F9" s="74" t="s">
        <v>58</v>
      </c>
      <c r="G9" s="75"/>
      <c r="H9" s="76"/>
      <c r="I9" s="77"/>
      <c r="J9" s="78"/>
      <c r="K9" s="78">
        <f>SUM(J10:J20)</f>
        <v>700</v>
      </c>
      <c r="L9" s="75"/>
      <c r="M9" s="75"/>
      <c r="N9" s="75"/>
    </row>
    <row r="10" spans="2:14" x14ac:dyDescent="0.25">
      <c r="B10" s="73"/>
      <c r="C10" s="73"/>
      <c r="D10" s="73"/>
      <c r="E10" s="73">
        <v>1</v>
      </c>
      <c r="F10" s="74" t="s">
        <v>59</v>
      </c>
      <c r="G10" s="75">
        <v>2</v>
      </c>
      <c r="H10" s="79" t="s">
        <v>10</v>
      </c>
      <c r="I10" s="80">
        <f>COSTES!$C$3</f>
        <v>25</v>
      </c>
      <c r="J10" s="78">
        <f t="shared" ref="J10:J19" si="0">G10*I10</f>
        <v>50</v>
      </c>
      <c r="K10" s="78"/>
      <c r="L10" s="75"/>
      <c r="M10" s="75"/>
      <c r="N10" s="75"/>
    </row>
    <row r="11" spans="2:14" x14ac:dyDescent="0.25">
      <c r="B11" s="73"/>
      <c r="C11" s="73"/>
      <c r="D11" s="73"/>
      <c r="E11" s="73">
        <v>2</v>
      </c>
      <c r="F11" s="74" t="s">
        <v>60</v>
      </c>
      <c r="G11" s="81">
        <v>3</v>
      </c>
      <c r="H11" s="79" t="s">
        <v>10</v>
      </c>
      <c r="I11" s="80">
        <f>COSTES!$C$3</f>
        <v>25</v>
      </c>
      <c r="J11" s="78">
        <f t="shared" si="0"/>
        <v>75</v>
      </c>
      <c r="K11" s="78"/>
      <c r="L11" s="75"/>
      <c r="M11" s="75"/>
      <c r="N11" s="75"/>
    </row>
    <row r="12" spans="2:14" x14ac:dyDescent="0.25">
      <c r="B12" s="73"/>
      <c r="C12" s="73"/>
      <c r="D12" s="73"/>
      <c r="E12" s="73">
        <v>3</v>
      </c>
      <c r="F12" s="74" t="s">
        <v>61</v>
      </c>
      <c r="G12" s="75">
        <v>15</v>
      </c>
      <c r="H12" s="79" t="s">
        <v>10</v>
      </c>
      <c r="I12" s="80">
        <f>COSTES!$C$3</f>
        <v>25</v>
      </c>
      <c r="J12" s="78">
        <f t="shared" si="0"/>
        <v>375</v>
      </c>
      <c r="K12" s="78"/>
      <c r="L12" s="75"/>
      <c r="M12" s="75"/>
      <c r="N12" s="75"/>
    </row>
    <row r="13" spans="2:14" x14ac:dyDescent="0.25">
      <c r="B13" s="73"/>
      <c r="C13" s="73"/>
      <c r="D13" s="73"/>
      <c r="E13" s="73">
        <v>4</v>
      </c>
      <c r="F13" s="74" t="s">
        <v>62</v>
      </c>
      <c r="G13" s="75">
        <v>1</v>
      </c>
      <c r="H13" s="79" t="s">
        <v>10</v>
      </c>
      <c r="I13" s="80">
        <f>COSTES!$C$3</f>
        <v>25</v>
      </c>
      <c r="J13" s="78">
        <f t="shared" si="0"/>
        <v>25</v>
      </c>
      <c r="K13" s="78"/>
      <c r="L13" s="75"/>
      <c r="M13" s="75"/>
      <c r="N13" s="75"/>
    </row>
    <row r="14" spans="2:14" x14ac:dyDescent="0.25">
      <c r="B14" s="73"/>
      <c r="C14" s="73"/>
      <c r="D14" s="73"/>
      <c r="E14" s="73">
        <v>5</v>
      </c>
      <c r="F14" s="74" t="s">
        <v>63</v>
      </c>
      <c r="G14" s="81">
        <v>1</v>
      </c>
      <c r="H14" s="79" t="s">
        <v>10</v>
      </c>
      <c r="I14" s="80">
        <f>COSTES!$C$3</f>
        <v>25</v>
      </c>
      <c r="J14" s="78">
        <f t="shared" si="0"/>
        <v>25</v>
      </c>
      <c r="K14" s="78"/>
      <c r="L14" s="75"/>
      <c r="M14" s="75"/>
      <c r="N14" s="75"/>
    </row>
    <row r="15" spans="2:14" x14ac:dyDescent="0.25">
      <c r="B15" s="73"/>
      <c r="C15" s="73"/>
      <c r="D15" s="73"/>
      <c r="E15" s="73">
        <v>6</v>
      </c>
      <c r="F15" s="74" t="s">
        <v>64</v>
      </c>
      <c r="G15" s="75">
        <v>1</v>
      </c>
      <c r="H15" s="79" t="s">
        <v>10</v>
      </c>
      <c r="I15" s="80">
        <f>COSTES!$C$3</f>
        <v>25</v>
      </c>
      <c r="J15" s="78">
        <f t="shared" si="0"/>
        <v>25</v>
      </c>
      <c r="K15" s="78"/>
      <c r="L15" s="75"/>
      <c r="M15" s="75"/>
      <c r="N15" s="75"/>
    </row>
    <row r="16" spans="2:14" x14ac:dyDescent="0.25">
      <c r="B16" s="73"/>
      <c r="C16" s="73"/>
      <c r="D16" s="73"/>
      <c r="E16" s="73">
        <v>7</v>
      </c>
      <c r="F16" s="74" t="s">
        <v>65</v>
      </c>
      <c r="G16" s="75">
        <v>1</v>
      </c>
      <c r="H16" s="79" t="s">
        <v>10</v>
      </c>
      <c r="I16" s="80">
        <f>COSTES!$C$3</f>
        <v>25</v>
      </c>
      <c r="J16" s="78">
        <f t="shared" si="0"/>
        <v>25</v>
      </c>
      <c r="K16" s="78"/>
      <c r="L16" s="75"/>
      <c r="M16" s="75"/>
      <c r="N16" s="75"/>
    </row>
    <row r="17" spans="2:14" x14ac:dyDescent="0.25">
      <c r="B17" s="73"/>
      <c r="C17" s="73"/>
      <c r="D17" s="73"/>
      <c r="E17" s="73">
        <v>8</v>
      </c>
      <c r="F17" s="82" t="s">
        <v>66</v>
      </c>
      <c r="G17" s="81">
        <v>1</v>
      </c>
      <c r="H17" s="79" t="s">
        <v>10</v>
      </c>
      <c r="I17" s="80">
        <f>COSTES!$C$3</f>
        <v>25</v>
      </c>
      <c r="J17" s="78">
        <f t="shared" si="0"/>
        <v>25</v>
      </c>
      <c r="K17" s="78"/>
      <c r="L17" s="75"/>
      <c r="M17" s="75"/>
      <c r="N17" s="75"/>
    </row>
    <row r="18" spans="2:14" x14ac:dyDescent="0.25">
      <c r="B18" s="73"/>
      <c r="C18" s="73"/>
      <c r="D18" s="73"/>
      <c r="E18" s="73">
        <v>9</v>
      </c>
      <c r="F18" s="82" t="s">
        <v>67</v>
      </c>
      <c r="G18" s="75">
        <v>2</v>
      </c>
      <c r="H18" s="79" t="s">
        <v>10</v>
      </c>
      <c r="I18" s="80">
        <f>COSTES!$C$3</f>
        <v>25</v>
      </c>
      <c r="J18" s="78">
        <f t="shared" si="0"/>
        <v>50</v>
      </c>
      <c r="K18" s="78"/>
      <c r="L18" s="75"/>
      <c r="M18" s="75"/>
      <c r="N18" s="75"/>
    </row>
    <row r="19" spans="2:14" x14ac:dyDescent="0.25">
      <c r="B19" s="73"/>
      <c r="C19" s="73"/>
      <c r="D19" s="73"/>
      <c r="E19" s="73">
        <v>10</v>
      </c>
      <c r="F19" s="82" t="s">
        <v>68</v>
      </c>
      <c r="G19" s="75">
        <v>1</v>
      </c>
      <c r="H19" s="79" t="s">
        <v>10</v>
      </c>
      <c r="I19" s="80">
        <f>COSTES!$C$3</f>
        <v>25</v>
      </c>
      <c r="J19" s="78">
        <f t="shared" si="0"/>
        <v>25</v>
      </c>
      <c r="K19" s="78"/>
      <c r="L19" s="75"/>
      <c r="M19" s="75"/>
      <c r="N19" s="75"/>
    </row>
    <row r="20" spans="2:14" x14ac:dyDescent="0.25">
      <c r="B20" s="83"/>
      <c r="C20" s="83"/>
      <c r="D20" s="83">
        <v>2</v>
      </c>
      <c r="E20" s="73"/>
      <c r="F20" s="82" t="s">
        <v>69</v>
      </c>
      <c r="G20" s="81">
        <v>3</v>
      </c>
      <c r="H20" s="79" t="s">
        <v>10</v>
      </c>
      <c r="I20" s="80">
        <f>COSTES!$C$3</f>
        <v>25</v>
      </c>
      <c r="K20" s="78">
        <f>G20*I20</f>
        <v>75</v>
      </c>
      <c r="L20" s="84"/>
      <c r="M20" s="84"/>
      <c r="N20" s="81"/>
    </row>
    <row r="21" spans="2:14" x14ac:dyDescent="0.25">
      <c r="B21" s="96"/>
      <c r="C21" s="97">
        <v>3</v>
      </c>
      <c r="D21" s="98"/>
      <c r="E21" s="98"/>
      <c r="F21" s="99" t="s">
        <v>70</v>
      </c>
      <c r="G21" s="100">
        <v>24</v>
      </c>
      <c r="H21" s="100" t="s">
        <v>10</v>
      </c>
      <c r="I21" s="101">
        <v>25</v>
      </c>
      <c r="J21" s="96"/>
      <c r="K21" s="96"/>
      <c r="L21" s="101">
        <f>G21*I21</f>
        <v>600</v>
      </c>
      <c r="M21" s="96"/>
      <c r="N21" s="96"/>
    </row>
    <row r="22" spans="2:14" x14ac:dyDescent="0.25">
      <c r="B22" s="96"/>
      <c r="C22" s="102">
        <v>4</v>
      </c>
      <c r="D22" s="98"/>
      <c r="E22" s="102"/>
      <c r="F22" s="103" t="s">
        <v>71</v>
      </c>
      <c r="G22" s="96">
        <v>5</v>
      </c>
      <c r="H22" s="100" t="s">
        <v>10</v>
      </c>
      <c r="I22" s="101">
        <v>25</v>
      </c>
      <c r="J22" s="96"/>
      <c r="K22" s="96"/>
      <c r="L22" s="101">
        <f t="shared" ref="L22:L26" si="1">G22*I22</f>
        <v>125</v>
      </c>
      <c r="M22" s="96"/>
      <c r="N22" s="96"/>
    </row>
    <row r="23" spans="2:14" x14ac:dyDescent="0.25">
      <c r="B23" s="96"/>
      <c r="C23" s="97">
        <v>5</v>
      </c>
      <c r="D23" s="102"/>
      <c r="E23" s="98"/>
      <c r="F23" s="103" t="s">
        <v>72</v>
      </c>
      <c r="G23" s="96">
        <v>3</v>
      </c>
      <c r="H23" s="100" t="s">
        <v>10</v>
      </c>
      <c r="I23" s="101">
        <v>25</v>
      </c>
      <c r="J23" s="96"/>
      <c r="K23" s="96"/>
      <c r="L23" s="101">
        <f t="shared" si="1"/>
        <v>75</v>
      </c>
      <c r="M23" s="96"/>
      <c r="N23" s="96"/>
    </row>
    <row r="24" spans="2:14" x14ac:dyDescent="0.25">
      <c r="B24" s="96"/>
      <c r="C24" s="102">
        <v>6</v>
      </c>
      <c r="D24" s="97"/>
      <c r="E24" s="102"/>
      <c r="F24" s="103" t="s">
        <v>73</v>
      </c>
      <c r="G24" s="96">
        <v>1</v>
      </c>
      <c r="H24" s="100" t="s">
        <v>10</v>
      </c>
      <c r="I24" s="101">
        <v>25</v>
      </c>
      <c r="J24" s="96"/>
      <c r="K24" s="96"/>
      <c r="L24" s="101">
        <f t="shared" si="1"/>
        <v>25</v>
      </c>
      <c r="M24" s="96"/>
      <c r="N24" s="96"/>
    </row>
    <row r="25" spans="2:14" x14ac:dyDescent="0.25">
      <c r="B25" s="102"/>
      <c r="C25" s="97">
        <v>7</v>
      </c>
      <c r="D25" s="97"/>
      <c r="E25" s="97"/>
      <c r="F25" s="103" t="s">
        <v>74</v>
      </c>
      <c r="G25" s="96">
        <v>15</v>
      </c>
      <c r="H25" s="100" t="s">
        <v>10</v>
      </c>
      <c r="I25" s="101">
        <v>25</v>
      </c>
      <c r="J25" s="96"/>
      <c r="K25" s="96"/>
      <c r="L25" s="101">
        <f t="shared" si="1"/>
        <v>375</v>
      </c>
      <c r="M25" s="96"/>
      <c r="N25" s="96"/>
    </row>
    <row r="26" spans="2:14" x14ac:dyDescent="0.25">
      <c r="B26" s="104">
        <v>1</v>
      </c>
      <c r="C26" s="104"/>
      <c r="D26" s="104"/>
      <c r="E26" s="105"/>
      <c r="F26" s="106" t="s">
        <v>75</v>
      </c>
      <c r="G26" s="107">
        <v>3</v>
      </c>
      <c r="H26" s="108" t="s">
        <v>10</v>
      </c>
      <c r="I26" s="109">
        <v>25</v>
      </c>
      <c r="J26" s="107"/>
      <c r="K26" s="107"/>
      <c r="L26" s="109">
        <f t="shared" si="1"/>
        <v>75</v>
      </c>
      <c r="M26" s="107"/>
      <c r="N26" s="10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B8F08-62B9-4B5B-8271-4686C6DA0310}">
  <dimension ref="B3:J10"/>
  <sheetViews>
    <sheetView tabSelected="1" workbookViewId="0">
      <selection activeCell="H7" sqref="H7"/>
    </sheetView>
  </sheetViews>
  <sheetFormatPr baseColWidth="10" defaultRowHeight="15" x14ac:dyDescent="0.25"/>
  <cols>
    <col min="4" max="4" width="19.85546875" customWidth="1"/>
    <col min="9" max="9" width="12" bestFit="1" customWidth="1"/>
    <col min="10" max="10" width="11.85546875" customWidth="1"/>
  </cols>
  <sheetData>
    <row r="3" spans="2:10" x14ac:dyDescent="0.25">
      <c r="B3" s="15" t="s">
        <v>0</v>
      </c>
      <c r="C3" s="15" t="s">
        <v>1</v>
      </c>
      <c r="D3" s="15" t="s">
        <v>6</v>
      </c>
      <c r="E3" s="15" t="s">
        <v>3</v>
      </c>
      <c r="F3" s="15" t="s">
        <v>4</v>
      </c>
      <c r="G3" s="15" t="s">
        <v>5</v>
      </c>
      <c r="H3" s="15" t="s">
        <v>12</v>
      </c>
      <c r="I3" s="15" t="s">
        <v>11</v>
      </c>
      <c r="J3" s="15" t="s">
        <v>9</v>
      </c>
    </row>
    <row r="4" spans="2:10" ht="15.75" x14ac:dyDescent="0.25">
      <c r="B4" s="6"/>
      <c r="C4" s="6"/>
      <c r="D4" s="6"/>
      <c r="E4" s="6"/>
      <c r="F4" s="6"/>
      <c r="G4" s="6"/>
      <c r="H4" s="6"/>
      <c r="I4" s="6"/>
      <c r="J4" s="29">
        <f>SUM(I5:I8)</f>
        <v>885</v>
      </c>
    </row>
    <row r="5" spans="2:10" x14ac:dyDescent="0.25">
      <c r="B5" s="11">
        <v>1</v>
      </c>
      <c r="C5" s="11"/>
      <c r="D5" s="19" t="s">
        <v>24</v>
      </c>
      <c r="E5" s="11"/>
      <c r="F5" s="12"/>
      <c r="G5" s="21"/>
      <c r="H5" s="21"/>
      <c r="I5" s="22">
        <f>SUM(H6:H7)</f>
        <v>200</v>
      </c>
      <c r="J5" s="21"/>
    </row>
    <row r="6" spans="2:10" x14ac:dyDescent="0.25">
      <c r="B6" s="11"/>
      <c r="C6" s="11">
        <v>1</v>
      </c>
      <c r="D6" s="17" t="s">
        <v>13</v>
      </c>
      <c r="E6" s="11">
        <v>5</v>
      </c>
      <c r="F6" s="12" t="s">
        <v>16</v>
      </c>
      <c r="G6" s="21">
        <v>25</v>
      </c>
      <c r="H6" s="21">
        <f>G6*E6</f>
        <v>125</v>
      </c>
      <c r="J6" s="21"/>
    </row>
    <row r="7" spans="2:10" x14ac:dyDescent="0.25">
      <c r="B7" s="11"/>
      <c r="C7" s="11">
        <v>2</v>
      </c>
      <c r="D7" s="17" t="s">
        <v>14</v>
      </c>
      <c r="E7" s="11">
        <v>5</v>
      </c>
      <c r="F7" s="12" t="s">
        <v>16</v>
      </c>
      <c r="G7" s="21">
        <v>15</v>
      </c>
      <c r="H7" s="21">
        <f>G7*E7</f>
        <v>75</v>
      </c>
      <c r="I7" s="21"/>
      <c r="J7" s="28"/>
    </row>
    <row r="8" spans="2:10" x14ac:dyDescent="0.25">
      <c r="B8" s="28">
        <v>2</v>
      </c>
      <c r="C8" s="28"/>
      <c r="D8" s="28" t="s">
        <v>25</v>
      </c>
      <c r="E8" s="28"/>
      <c r="F8" s="28"/>
      <c r="G8" s="28"/>
      <c r="H8" s="28"/>
      <c r="I8" s="18">
        <f>SUM(H9:H10)</f>
        <v>685</v>
      </c>
      <c r="J8" s="11"/>
    </row>
    <row r="9" spans="2:10" x14ac:dyDescent="0.25">
      <c r="B9" s="11"/>
      <c r="C9" s="11">
        <v>1</v>
      </c>
      <c r="D9" s="11" t="s">
        <v>76</v>
      </c>
      <c r="E9" s="11">
        <v>1</v>
      </c>
      <c r="F9" s="11"/>
      <c r="G9" s="27">
        <v>670</v>
      </c>
      <c r="H9" s="27">
        <f>G9*E9</f>
        <v>670</v>
      </c>
      <c r="I9" s="11"/>
      <c r="J9" s="11"/>
    </row>
    <row r="10" spans="2:10" x14ac:dyDescent="0.25">
      <c r="B10" s="11"/>
      <c r="C10" s="11">
        <v>2</v>
      </c>
      <c r="D10" s="11" t="s">
        <v>15</v>
      </c>
      <c r="E10" s="11">
        <v>1</v>
      </c>
      <c r="F10" s="11"/>
      <c r="G10" s="27">
        <v>15</v>
      </c>
      <c r="H10" s="27">
        <f>G10*E10</f>
        <v>15</v>
      </c>
      <c r="I10" s="11"/>
      <c r="J1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COSTES</vt:lpstr>
      <vt:lpstr>Partida 1</vt:lpstr>
      <vt:lpstr>Partida 2</vt:lpstr>
      <vt:lpstr>Partida 3</vt:lpstr>
      <vt:lpstr>Partida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Rosa García López</cp:lastModifiedBy>
  <dcterms:created xsi:type="dcterms:W3CDTF">2015-06-05T18:19:34Z</dcterms:created>
  <dcterms:modified xsi:type="dcterms:W3CDTF">2024-07-04T15:55:21Z</dcterms:modified>
</cp:coreProperties>
</file>