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Python\Tenor-tm3-bval\"/>
    </mc:Choice>
  </mc:AlternateContent>
  <bookViews>
    <workbookView xWindow="-105" yWindow="-105" windowWidth="19425" windowHeight="10425" tabRatio="492" activeTab="1"/>
  </bookViews>
  <sheets>
    <sheet name="Inputs" sheetId="34" r:id="rId1"/>
    <sheet name="General" sheetId="38" r:id="rId2"/>
    <sheet name="S1" sheetId="53" r:id="rId3"/>
    <sheet name="Road" sheetId="46" r:id="rId4"/>
    <sheet name="S2" sheetId="48" r:id="rId5"/>
    <sheet name="Federal" sheetId="39" r:id="rId6"/>
    <sheet name="S3" sheetId="49" r:id="rId7"/>
    <sheet name="Agency" sheetId="47" r:id="rId8"/>
    <sheet name="S4" sheetId="50" r:id="rId9"/>
    <sheet name="KPTIA" sheetId="43" r:id="rId10"/>
    <sheet name="S5" sheetId="51" r:id="rId11"/>
    <sheet name="KIA" sheetId="42" r:id="rId12"/>
    <sheet name="S6" sheetId="52" r:id="rId13"/>
  </sheets>
  <externalReferences>
    <externalReference r:id="rId14"/>
    <externalReference r:id="rId15"/>
  </externalReferences>
  <definedNames>
    <definedName name="__123Graph_D" hidden="1">'[1]111-020'!#REF!</definedName>
    <definedName name="_Fill" hidden="1">#REF!</definedName>
    <definedName name="_xlnm._FilterDatabase" localSheetId="7" hidden="1">Agency!$A$5:$Q$77</definedName>
    <definedName name="_xlnm._FilterDatabase" localSheetId="5" hidden="1">Federal!$A$5:$Q$22</definedName>
    <definedName name="_xlnm._FilterDatabase" localSheetId="1" hidden="1">General!$A$5:$Q$394</definedName>
    <definedName name="_xlnm._FilterDatabase" localSheetId="11" hidden="1">KIA!$A$5:$Q$35</definedName>
    <definedName name="_xlnm._FilterDatabase" localSheetId="9" hidden="1">KPTIA!$A$5:$Q$31</definedName>
    <definedName name="_xlnm._FilterDatabase" localSheetId="3" hidden="1">Road!$A$5:$Q$137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Department">'[2]Q#1-TBWWTP'!$AB$1:$AB$14</definedName>
    <definedName name="Divisions">'[2]Q#1-TBWWTP'!$AC$1:$AC$50</definedName>
    <definedName name="_xlnm.Print_Area" localSheetId="7">Agency!$A$1:$Q$77</definedName>
    <definedName name="_xlnm.Print_Area" localSheetId="1">General!$A$1:$Q$303</definedName>
    <definedName name="Start">#N/A</definedName>
  </definedNames>
  <calcPr calcId="162913"/>
  <pivotCaches>
    <pivotCache cacheId="6" r:id="rId16"/>
    <pivotCache cacheId="7" r:id="rId17"/>
    <pivotCache cacheId="8" r:id="rId18"/>
    <pivotCache cacheId="9" r:id="rId19"/>
    <pivotCache cacheId="10" r:id="rId20"/>
    <pivotCache cacheId="1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4" l="1"/>
  <c r="J35" i="34"/>
  <c r="I35" i="34"/>
  <c r="H35" i="34"/>
  <c r="G35" i="34"/>
  <c r="F35" i="34"/>
  <c r="E35" i="34"/>
  <c r="D35" i="34"/>
  <c r="C35" i="34"/>
  <c r="B35" i="34"/>
  <c r="A35" i="34"/>
  <c r="J34" i="34"/>
  <c r="I34" i="34"/>
  <c r="H34" i="34"/>
  <c r="G34" i="34"/>
  <c r="F34" i="34"/>
  <c r="E34" i="34"/>
  <c r="D34" i="34"/>
  <c r="C34" i="34"/>
  <c r="B34" i="34"/>
  <c r="A34" i="34"/>
  <c r="J33" i="34"/>
  <c r="I33" i="34"/>
  <c r="H33" i="34"/>
  <c r="G33" i="34"/>
  <c r="F33" i="34"/>
  <c r="E33" i="34"/>
  <c r="D33" i="34"/>
  <c r="C33" i="34"/>
  <c r="B33" i="34"/>
  <c r="A33" i="34"/>
  <c r="J32" i="34"/>
  <c r="I32" i="34"/>
  <c r="H32" i="34"/>
  <c r="G32" i="34"/>
  <c r="F32" i="34"/>
  <c r="E32" i="34"/>
  <c r="D32" i="34"/>
  <c r="C32" i="34"/>
  <c r="B32" i="34"/>
  <c r="A32" i="34"/>
  <c r="J31" i="34"/>
  <c r="I31" i="34"/>
  <c r="H31" i="34"/>
  <c r="G31" i="34"/>
  <c r="F31" i="34"/>
  <c r="E31" i="34"/>
  <c r="D31" i="34"/>
  <c r="C31" i="34"/>
  <c r="B31" i="34"/>
  <c r="A31" i="34"/>
  <c r="J30" i="34"/>
  <c r="I30" i="34"/>
  <c r="H30" i="34"/>
  <c r="G30" i="34"/>
  <c r="F30" i="34"/>
  <c r="E30" i="34"/>
  <c r="D30" i="34"/>
  <c r="C30" i="34"/>
  <c r="B30" i="34"/>
  <c r="A30" i="34"/>
  <c r="J29" i="34"/>
  <c r="I29" i="34"/>
  <c r="H29" i="34"/>
  <c r="G29" i="34"/>
  <c r="F29" i="34"/>
  <c r="E29" i="34"/>
  <c r="D29" i="34"/>
  <c r="C29" i="34"/>
  <c r="B29" i="34"/>
  <c r="A29" i="34"/>
  <c r="J28" i="34"/>
  <c r="I28" i="34"/>
  <c r="H28" i="34"/>
  <c r="G28" i="34"/>
  <c r="F28" i="34"/>
  <c r="E28" i="34"/>
  <c r="D28" i="34"/>
  <c r="C28" i="34"/>
  <c r="B28" i="34"/>
  <c r="A28" i="34"/>
  <c r="J27" i="34"/>
  <c r="I27" i="34"/>
  <c r="H27" i="34"/>
  <c r="G27" i="34"/>
  <c r="F27" i="34"/>
  <c r="E27" i="34"/>
  <c r="D27" i="34"/>
  <c r="C27" i="34"/>
  <c r="B27" i="34"/>
  <c r="A27" i="34"/>
  <c r="J26" i="34"/>
  <c r="I26" i="34"/>
  <c r="H26" i="34"/>
  <c r="G26" i="34"/>
  <c r="F26" i="34"/>
  <c r="E26" i="34"/>
  <c r="D26" i="34"/>
  <c r="C26" i="34"/>
  <c r="B26" i="34"/>
  <c r="A26" i="34"/>
  <c r="J25" i="34"/>
  <c r="I25" i="34"/>
  <c r="H25" i="34"/>
  <c r="G25" i="34"/>
  <c r="F25" i="34"/>
  <c r="E25" i="34"/>
  <c r="D25" i="34"/>
  <c r="C25" i="34"/>
  <c r="B25" i="34"/>
  <c r="A25" i="34"/>
  <c r="J24" i="34"/>
  <c r="I24" i="34"/>
  <c r="H24" i="34"/>
  <c r="G24" i="34"/>
  <c r="F24" i="34"/>
  <c r="E24" i="34"/>
  <c r="D24" i="34"/>
  <c r="C24" i="34"/>
  <c r="B24" i="34"/>
  <c r="A24" i="34"/>
  <c r="J23" i="34"/>
  <c r="I23" i="34"/>
  <c r="H23" i="34"/>
  <c r="G23" i="34"/>
  <c r="F23" i="34"/>
  <c r="E23" i="34"/>
  <c r="D23" i="34"/>
  <c r="C23" i="34"/>
  <c r="B23" i="34"/>
  <c r="A23" i="34"/>
  <c r="J22" i="34"/>
  <c r="I22" i="34"/>
  <c r="H22" i="34"/>
  <c r="G22" i="34"/>
  <c r="F22" i="34"/>
  <c r="E22" i="34"/>
  <c r="D22" i="34"/>
  <c r="C22" i="34"/>
  <c r="B22" i="34"/>
  <c r="A22" i="34"/>
  <c r="J21" i="34"/>
  <c r="I21" i="34"/>
  <c r="H21" i="34"/>
  <c r="G21" i="34"/>
  <c r="F21" i="34"/>
  <c r="E21" i="34"/>
  <c r="D21" i="34"/>
  <c r="C21" i="34"/>
  <c r="B21" i="34"/>
  <c r="A21" i="34"/>
  <c r="J20" i="34"/>
  <c r="I20" i="34"/>
  <c r="H20" i="34"/>
  <c r="G20" i="34"/>
  <c r="F20" i="34"/>
  <c r="E20" i="34"/>
  <c r="D20" i="34"/>
  <c r="C20" i="34"/>
  <c r="B20" i="34"/>
  <c r="A20" i="34"/>
  <c r="J19" i="34"/>
  <c r="I19" i="34"/>
  <c r="H19" i="34"/>
  <c r="G19" i="34"/>
  <c r="F19" i="34"/>
  <c r="E19" i="34"/>
  <c r="D19" i="34"/>
  <c r="C19" i="34"/>
  <c r="B19" i="34"/>
  <c r="A19" i="34"/>
  <c r="J18" i="34"/>
  <c r="I18" i="34"/>
  <c r="H18" i="34"/>
  <c r="G18" i="34"/>
  <c r="F18" i="34"/>
  <c r="E18" i="34"/>
  <c r="D18" i="34"/>
  <c r="C18" i="34"/>
  <c r="B18" i="34"/>
  <c r="A18" i="34"/>
  <c r="J17" i="34"/>
  <c r="I17" i="34"/>
  <c r="H17" i="34"/>
  <c r="G17" i="34"/>
  <c r="F17" i="34"/>
  <c r="E17" i="34"/>
  <c r="D17" i="34"/>
  <c r="C17" i="34"/>
  <c r="B17" i="34"/>
  <c r="A17" i="34"/>
  <c r="J16" i="34"/>
  <c r="I16" i="34"/>
  <c r="H16" i="34"/>
  <c r="G16" i="34"/>
  <c r="F16" i="34"/>
  <c r="E16" i="34"/>
  <c r="D16" i="34"/>
  <c r="C16" i="34"/>
  <c r="B16" i="34"/>
  <c r="A16" i="34"/>
  <c r="J15" i="34"/>
  <c r="I15" i="34"/>
  <c r="H15" i="34"/>
  <c r="G15" i="34"/>
  <c r="F15" i="34"/>
  <c r="E15" i="34"/>
  <c r="D15" i="34"/>
  <c r="C15" i="34"/>
  <c r="B15" i="34"/>
  <c r="A15" i="34"/>
  <c r="J14" i="34"/>
  <c r="I14" i="34"/>
  <c r="H14" i="34"/>
  <c r="G14" i="34"/>
  <c r="F14" i="34"/>
  <c r="E14" i="34"/>
  <c r="D14" i="34"/>
  <c r="C14" i="34"/>
  <c r="B14" i="34"/>
  <c r="A14" i="34"/>
  <c r="J13" i="34"/>
  <c r="I13" i="34"/>
  <c r="H13" i="34"/>
  <c r="G13" i="34"/>
  <c r="F13" i="34"/>
  <c r="E13" i="34"/>
  <c r="D13" i="34"/>
  <c r="C13" i="34"/>
  <c r="B13" i="34"/>
  <c r="A13" i="34"/>
  <c r="J12" i="34"/>
  <c r="I12" i="34"/>
  <c r="H12" i="34"/>
  <c r="G12" i="34"/>
  <c r="F12" i="34"/>
  <c r="E12" i="34"/>
  <c r="D12" i="34"/>
  <c r="C12" i="34"/>
  <c r="B12" i="34"/>
  <c r="A12" i="34"/>
  <c r="J11" i="34"/>
  <c r="I11" i="34"/>
  <c r="H11" i="34"/>
  <c r="G11" i="34"/>
  <c r="F11" i="34"/>
  <c r="E11" i="34"/>
  <c r="D11" i="34"/>
  <c r="C11" i="34"/>
  <c r="B11" i="34"/>
  <c r="A11" i="34"/>
  <c r="J10" i="34"/>
  <c r="I10" i="34"/>
  <c r="H10" i="34"/>
  <c r="G10" i="34"/>
  <c r="F10" i="34"/>
  <c r="E10" i="34"/>
  <c r="D10" i="34"/>
  <c r="C10" i="34"/>
  <c r="B10" i="34"/>
  <c r="A10" i="34"/>
  <c r="J9" i="34"/>
  <c r="I9" i="34"/>
  <c r="H9" i="34"/>
  <c r="G9" i="34"/>
  <c r="F9" i="34"/>
  <c r="E9" i="34"/>
  <c r="D9" i="34"/>
  <c r="C9" i="34"/>
  <c r="B9" i="34"/>
  <c r="A9" i="34"/>
  <c r="J8" i="34"/>
  <c r="I8" i="34"/>
  <c r="H8" i="34"/>
  <c r="G8" i="34"/>
  <c r="F8" i="34"/>
  <c r="E8" i="34"/>
  <c r="D8" i="34"/>
  <c r="C8" i="34"/>
  <c r="B8" i="34"/>
  <c r="A8" i="34"/>
  <c r="J7" i="34"/>
  <c r="I7" i="34"/>
  <c r="H7" i="34"/>
  <c r="G7" i="34"/>
  <c r="F7" i="34"/>
  <c r="E7" i="34"/>
  <c r="D7" i="34"/>
  <c r="C7" i="34"/>
  <c r="B7" i="34"/>
  <c r="A7" i="34"/>
  <c r="J6" i="34"/>
  <c r="I6" i="34"/>
  <c r="H6" i="34"/>
  <c r="G6" i="34"/>
  <c r="F6" i="34"/>
  <c r="E6" i="34"/>
  <c r="D6" i="34"/>
  <c r="C6" i="34"/>
  <c r="B6" i="34"/>
  <c r="A6" i="34"/>
  <c r="H314" i="38"/>
  <c r="I314" i="38" s="1"/>
  <c r="H315" i="38"/>
  <c r="I315" i="38" s="1"/>
  <c r="H316" i="38"/>
  <c r="I316" i="38" s="1"/>
  <c r="H317" i="38"/>
  <c r="I317" i="38" s="1"/>
  <c r="H318" i="38"/>
  <c r="I318" i="38" s="1"/>
  <c r="H319" i="38"/>
  <c r="I319" i="38" s="1"/>
  <c r="S12" i="34"/>
  <c r="S8" i="34"/>
  <c r="H265" i="38"/>
  <c r="I265" i="38" s="1"/>
  <c r="H266" i="38"/>
  <c r="I266" i="38" s="1"/>
  <c r="H267" i="38"/>
  <c r="I267" i="38" s="1"/>
  <c r="H268" i="38"/>
  <c r="I268" i="38" s="1"/>
  <c r="H269" i="38"/>
  <c r="I269" i="38" s="1"/>
  <c r="H270" i="38"/>
  <c r="I270" i="38" s="1"/>
  <c r="H271" i="38"/>
  <c r="R271" i="38" s="1"/>
  <c r="S271" i="38" s="1"/>
  <c r="T271" i="38" s="1"/>
  <c r="U271" i="38" s="1"/>
  <c r="H272" i="38"/>
  <c r="R272" i="38" s="1"/>
  <c r="S272" i="38" s="1"/>
  <c r="T272" i="38" s="1"/>
  <c r="H273" i="38"/>
  <c r="R273" i="38" s="1"/>
  <c r="S273" i="38" s="1"/>
  <c r="T273" i="38" s="1"/>
  <c r="H274" i="38"/>
  <c r="R274" i="38" s="1"/>
  <c r="S274" i="38" s="1"/>
  <c r="T274" i="38" s="1"/>
  <c r="H275" i="38"/>
  <c r="R275" i="38" s="1"/>
  <c r="S275" i="38" s="1"/>
  <c r="T275" i="38" s="1"/>
  <c r="U275" i="38" s="1"/>
  <c r="H276" i="38"/>
  <c r="R276" i="38" s="1"/>
  <c r="S276" i="38" s="1"/>
  <c r="T276" i="38" s="1"/>
  <c r="H277" i="38"/>
  <c r="R277" i="38" s="1"/>
  <c r="S277" i="38" s="1"/>
  <c r="T277" i="38" s="1"/>
  <c r="H278" i="38"/>
  <c r="R278" i="38" s="1"/>
  <c r="S278" i="38" s="1"/>
  <c r="T278" i="38" s="1"/>
  <c r="H279" i="38"/>
  <c r="R279" i="38" s="1"/>
  <c r="S279" i="38" s="1"/>
  <c r="T279" i="38" s="1"/>
  <c r="U279" i="38" s="1"/>
  <c r="H280" i="38"/>
  <c r="R280" i="38" s="1"/>
  <c r="S280" i="38" s="1"/>
  <c r="T280" i="38" s="1"/>
  <c r="H281" i="38"/>
  <c r="R281" i="38" s="1"/>
  <c r="S281" i="38" s="1"/>
  <c r="T281" i="38" s="1"/>
  <c r="H282" i="38"/>
  <c r="R282" i="38" s="1"/>
  <c r="S282" i="38" s="1"/>
  <c r="T282" i="38" s="1"/>
  <c r="H283" i="38"/>
  <c r="R283" i="38" s="1"/>
  <c r="S283" i="38" s="1"/>
  <c r="T283" i="38" s="1"/>
  <c r="U283" i="38" s="1"/>
  <c r="H284" i="38"/>
  <c r="R284" i="38" s="1"/>
  <c r="S284" i="38" s="1"/>
  <c r="T284" i="38" s="1"/>
  <c r="E10" i="48"/>
  <c r="E6" i="48"/>
  <c r="E41" i="53"/>
  <c r="E44" i="53"/>
  <c r="O319" i="38" l="1"/>
  <c r="Q319" i="38"/>
  <c r="J319" i="38"/>
  <c r="P319" i="38"/>
  <c r="K319" i="38"/>
  <c r="L319" i="38"/>
  <c r="N319" i="38"/>
  <c r="M319" i="38"/>
  <c r="K318" i="38"/>
  <c r="L318" i="38"/>
  <c r="P318" i="38"/>
  <c r="M318" i="38"/>
  <c r="N318" i="38"/>
  <c r="Q318" i="38"/>
  <c r="J318" i="38"/>
  <c r="O318" i="38"/>
  <c r="M317" i="38"/>
  <c r="N317" i="38"/>
  <c r="K317" i="38"/>
  <c r="L317" i="38"/>
  <c r="O317" i="38"/>
  <c r="P317" i="38"/>
  <c r="Q317" i="38"/>
  <c r="J317" i="38"/>
  <c r="O316" i="38"/>
  <c r="P316" i="38"/>
  <c r="Q316" i="38"/>
  <c r="M316" i="38"/>
  <c r="N316" i="38"/>
  <c r="J316" i="38"/>
  <c r="K316" i="38"/>
  <c r="L316" i="38"/>
  <c r="O315" i="38"/>
  <c r="P315" i="38"/>
  <c r="Q315" i="38"/>
  <c r="J315" i="38"/>
  <c r="K315" i="38"/>
  <c r="L315" i="38"/>
  <c r="M315" i="38"/>
  <c r="N315" i="38"/>
  <c r="Q314" i="38"/>
  <c r="J314" i="38"/>
  <c r="K314" i="38"/>
  <c r="L314" i="38"/>
  <c r="M314" i="38"/>
  <c r="N314" i="38"/>
  <c r="O314" i="38"/>
  <c r="P314" i="38"/>
  <c r="V283" i="38"/>
  <c r="V281" i="38"/>
  <c r="V279" i="38"/>
  <c r="V277" i="38"/>
  <c r="V275" i="38"/>
  <c r="V284" i="38"/>
  <c r="V282" i="38"/>
  <c r="V280" i="38"/>
  <c r="V278" i="38"/>
  <c r="V276" i="38"/>
  <c r="V273" i="38"/>
  <c r="W273" i="38" s="1"/>
  <c r="R265" i="38"/>
  <c r="S265" i="38" s="1"/>
  <c r="T265" i="38" s="1"/>
  <c r="R270" i="38"/>
  <c r="S270" i="38" s="1"/>
  <c r="T270" i="38" s="1"/>
  <c r="V268" i="38"/>
  <c r="W268" i="38" s="1"/>
  <c r="R267" i="38"/>
  <c r="S267" i="38" s="1"/>
  <c r="T267" i="38" s="1"/>
  <c r="U267" i="38" s="1"/>
  <c r="X267" i="38" s="1"/>
  <c r="V271" i="38"/>
  <c r="W271" i="38" s="1"/>
  <c r="V274" i="38"/>
  <c r="W274" i="38" s="1"/>
  <c r="R268" i="38"/>
  <c r="S268" i="38" s="1"/>
  <c r="T268" i="38" s="1"/>
  <c r="V266" i="38"/>
  <c r="W266" i="38" s="1"/>
  <c r="V269" i="38"/>
  <c r="W269" i="38" s="1"/>
  <c r="V272" i="38"/>
  <c r="W272" i="38" s="1"/>
  <c r="R266" i="38"/>
  <c r="S266" i="38" s="1"/>
  <c r="T266" i="38" s="1"/>
  <c r="R269" i="38"/>
  <c r="S269" i="38" s="1"/>
  <c r="T269" i="38" s="1"/>
  <c r="V267" i="38"/>
  <c r="W267" i="38" s="1"/>
  <c r="V265" i="38"/>
  <c r="W265" i="38" s="1"/>
  <c r="V270" i="38"/>
  <c r="W270" i="38" s="1"/>
  <c r="X271" i="38"/>
  <c r="Y271" i="38"/>
  <c r="Z271" i="38"/>
  <c r="AA271" i="38" s="1"/>
  <c r="U280" i="38"/>
  <c r="U276" i="38"/>
  <c r="U272" i="38"/>
  <c r="U284" i="38"/>
  <c r="U277" i="38"/>
  <c r="U273" i="38"/>
  <c r="U265" i="38"/>
  <c r="U281" i="38"/>
  <c r="U278" i="38"/>
  <c r="U274" i="38"/>
  <c r="U282" i="38"/>
  <c r="I280" i="38"/>
  <c r="I275" i="38"/>
  <c r="I271" i="38"/>
  <c r="I279" i="38"/>
  <c r="I276" i="38"/>
  <c r="I278" i="38"/>
  <c r="I272" i="38"/>
  <c r="J269" i="38"/>
  <c r="K269" i="38"/>
  <c r="L269" i="38" s="1"/>
  <c r="M269" i="38" s="1"/>
  <c r="N269" i="38" s="1"/>
  <c r="J267" i="38"/>
  <c r="K267" i="38"/>
  <c r="L267" i="38" s="1"/>
  <c r="M267" i="38" s="1"/>
  <c r="N267" i="38" s="1"/>
  <c r="I283" i="38"/>
  <c r="J266" i="38"/>
  <c r="K266" i="38"/>
  <c r="L266" i="38" s="1"/>
  <c r="M266" i="38" s="1"/>
  <c r="N266" i="38" s="1"/>
  <c r="I277" i="38"/>
  <c r="I284" i="38"/>
  <c r="I273" i="38"/>
  <c r="I282" i="38"/>
  <c r="I274" i="38"/>
  <c r="K270" i="38"/>
  <c r="L270" i="38" s="1"/>
  <c r="M270" i="38" s="1"/>
  <c r="N270" i="38" s="1"/>
  <c r="J270" i="38"/>
  <c r="J268" i="38"/>
  <c r="K268" i="38"/>
  <c r="L268" i="38" s="1"/>
  <c r="M268" i="38" s="1"/>
  <c r="N268" i="38" s="1"/>
  <c r="I281" i="38"/>
  <c r="J265" i="38"/>
  <c r="K265" i="38"/>
  <c r="L265" i="38" s="1"/>
  <c r="M265" i="38" s="1"/>
  <c r="N265" i="38" s="1"/>
  <c r="O8" i="34"/>
  <c r="O9" i="34"/>
  <c r="O10" i="34"/>
  <c r="O11" i="34"/>
  <c r="O12" i="34"/>
  <c r="O13" i="34"/>
  <c r="O14" i="34"/>
  <c r="O15" i="34"/>
  <c r="O16" i="34"/>
  <c r="R314" i="38"/>
  <c r="V314" i="38"/>
  <c r="W314" i="38" s="1"/>
  <c r="R315" i="38"/>
  <c r="AE315" i="38" s="1"/>
  <c r="V315" i="38"/>
  <c r="W315" i="38" s="1"/>
  <c r="R316" i="38"/>
  <c r="AE316" i="38" s="1"/>
  <c r="V316" i="38"/>
  <c r="W316" i="38" s="1"/>
  <c r="R317" i="38"/>
  <c r="S317" i="38" s="1"/>
  <c r="U317" i="38" s="1"/>
  <c r="Y317" i="38" s="1"/>
  <c r="V317" i="38"/>
  <c r="W317" i="38" s="1"/>
  <c r="R318" i="38"/>
  <c r="AE318" i="38" s="1"/>
  <c r="V318" i="38"/>
  <c r="W318" i="38" s="1"/>
  <c r="R319" i="38"/>
  <c r="V319" i="38"/>
  <c r="W319" i="38" s="1"/>
  <c r="H7" i="42"/>
  <c r="I7" i="42" s="1"/>
  <c r="H8" i="42"/>
  <c r="V8" i="42" s="1"/>
  <c r="H9" i="42"/>
  <c r="I9" i="42" s="1"/>
  <c r="H10" i="42"/>
  <c r="I10" i="42" s="1"/>
  <c r="H11" i="42"/>
  <c r="I11" i="42" s="1"/>
  <c r="H12" i="42"/>
  <c r="I12" i="42" s="1"/>
  <c r="H13" i="42"/>
  <c r="H14" i="42"/>
  <c r="I14" i="42" s="1"/>
  <c r="H15" i="42"/>
  <c r="R15" i="42" s="1"/>
  <c r="S15" i="42" s="1"/>
  <c r="H16" i="42"/>
  <c r="R16" i="42" s="1"/>
  <c r="S16" i="42" s="1"/>
  <c r="H17" i="42"/>
  <c r="I17" i="42" s="1"/>
  <c r="H18" i="42"/>
  <c r="I18" i="42" s="1"/>
  <c r="H19" i="42"/>
  <c r="I19" i="42" s="1"/>
  <c r="H20" i="42"/>
  <c r="I20" i="42" s="1"/>
  <c r="H21" i="42"/>
  <c r="H22" i="42"/>
  <c r="I22" i="42" s="1"/>
  <c r="H23" i="42"/>
  <c r="R23" i="42" s="1"/>
  <c r="S23" i="42" s="1"/>
  <c r="H24" i="42"/>
  <c r="R24" i="42" s="1"/>
  <c r="S24" i="42" s="1"/>
  <c r="H25" i="42"/>
  <c r="R25" i="42" s="1"/>
  <c r="H26" i="42"/>
  <c r="I26" i="42" s="1"/>
  <c r="H27" i="42"/>
  <c r="I27" i="42" s="1"/>
  <c r="H28" i="42"/>
  <c r="I28" i="42" s="1"/>
  <c r="H29" i="42"/>
  <c r="I29" i="42" s="1"/>
  <c r="H30" i="42"/>
  <c r="I30" i="42" s="1"/>
  <c r="H31" i="42"/>
  <c r="H32" i="42"/>
  <c r="I32" i="42" s="1"/>
  <c r="H7" i="39"/>
  <c r="I7" i="39" s="1"/>
  <c r="E34" i="53"/>
  <c r="AE314" i="38" l="1"/>
  <c r="AE319" i="38"/>
  <c r="U270" i="38"/>
  <c r="X270" i="38" s="1"/>
  <c r="Y270" i="38" s="1"/>
  <c r="Z270" i="38" s="1"/>
  <c r="AA270" i="38" s="1"/>
  <c r="U266" i="38"/>
  <c r="X266" i="38" s="1"/>
  <c r="U269" i="38"/>
  <c r="X269" i="38" s="1"/>
  <c r="Y269" i="38" s="1"/>
  <c r="Z269" i="38" s="1"/>
  <c r="AA269" i="38" s="1"/>
  <c r="Y267" i="38"/>
  <c r="Z267" i="38" s="1"/>
  <c r="AA267" i="38" s="1"/>
  <c r="R14" i="42"/>
  <c r="U268" i="38"/>
  <c r="Z268" i="38" s="1"/>
  <c r="AB267" i="38"/>
  <c r="AC267" i="38" s="1"/>
  <c r="AD267" i="38" s="1"/>
  <c r="AB271" i="38"/>
  <c r="AC271" i="38" s="1"/>
  <c r="AD271" i="38" s="1"/>
  <c r="X272" i="38"/>
  <c r="Y272" i="38"/>
  <c r="Z272" i="38"/>
  <c r="AA272" i="38"/>
  <c r="AB272" i="38"/>
  <c r="AC272" i="38"/>
  <c r="AD272" i="38" s="1"/>
  <c r="Y265" i="38"/>
  <c r="Z265" i="38" s="1"/>
  <c r="AA265" i="38" s="1"/>
  <c r="X265" i="38"/>
  <c r="X274" i="38"/>
  <c r="Y274" i="38" s="1"/>
  <c r="Z274" i="38" s="1"/>
  <c r="AA274" i="38" s="1"/>
  <c r="X273" i="38"/>
  <c r="Y273" i="38" s="1"/>
  <c r="Z273" i="38" s="1"/>
  <c r="AA273" i="38" s="1"/>
  <c r="O268" i="38"/>
  <c r="P268" i="38" s="1"/>
  <c r="AE268" i="38" s="1"/>
  <c r="O267" i="38"/>
  <c r="P267" i="38"/>
  <c r="AE267" i="38" s="1"/>
  <c r="O266" i="38"/>
  <c r="P266" i="38"/>
  <c r="AE266" i="38" s="1"/>
  <c r="O265" i="38"/>
  <c r="P265" i="38" s="1"/>
  <c r="AE265" i="38" s="1"/>
  <c r="O270" i="38"/>
  <c r="P270" i="38" s="1"/>
  <c r="AE270" i="38" s="1"/>
  <c r="O269" i="38"/>
  <c r="P269" i="38"/>
  <c r="AE269" i="38" s="1"/>
  <c r="J273" i="38"/>
  <c r="K273" i="38"/>
  <c r="L273" i="38" s="1"/>
  <c r="M273" i="38" s="1"/>
  <c r="N273" i="38" s="1"/>
  <c r="J274" i="38"/>
  <c r="K274" i="38"/>
  <c r="L274" i="38"/>
  <c r="M274" i="38" s="1"/>
  <c r="N274" i="38" s="1"/>
  <c r="K272" i="38"/>
  <c r="L272" i="38" s="1"/>
  <c r="M272" i="38" s="1"/>
  <c r="N272" i="38" s="1"/>
  <c r="J272" i="38"/>
  <c r="K271" i="38"/>
  <c r="J271" i="38"/>
  <c r="L271" i="38"/>
  <c r="M271" i="38" s="1"/>
  <c r="N271" i="38" s="1"/>
  <c r="R27" i="42"/>
  <c r="S27" i="42" s="1"/>
  <c r="T27" i="42" s="1"/>
  <c r="R9" i="42"/>
  <c r="S9" i="42" s="1"/>
  <c r="R32" i="42"/>
  <c r="S32" i="42" s="1"/>
  <c r="T32" i="42" s="1"/>
  <c r="U32" i="42" s="1"/>
  <c r="V11" i="42"/>
  <c r="W11" i="42" s="1"/>
  <c r="R26" i="42"/>
  <c r="R8" i="42"/>
  <c r="S8" i="42" s="1"/>
  <c r="V20" i="42"/>
  <c r="W20" i="42" s="1"/>
  <c r="V17" i="42"/>
  <c r="W17" i="42" s="1"/>
  <c r="R17" i="42"/>
  <c r="S17" i="42" s="1"/>
  <c r="T17" i="42" s="1"/>
  <c r="I23" i="42"/>
  <c r="V23" i="42"/>
  <c r="I21" i="42"/>
  <c r="R21" i="42"/>
  <c r="V21" i="42"/>
  <c r="W21" i="42" s="1"/>
  <c r="I13" i="42"/>
  <c r="R13" i="42"/>
  <c r="V13" i="42"/>
  <c r="V29" i="42"/>
  <c r="W29" i="42" s="1"/>
  <c r="R29" i="42"/>
  <c r="I31" i="42"/>
  <c r="R31" i="42"/>
  <c r="S31" i="42" s="1"/>
  <c r="T31" i="42" s="1"/>
  <c r="V31" i="42"/>
  <c r="I15" i="42"/>
  <c r="V15" i="42"/>
  <c r="W15" i="42" s="1"/>
  <c r="S25" i="42"/>
  <c r="T25" i="42" s="1"/>
  <c r="V32" i="42"/>
  <c r="V26" i="42"/>
  <c r="W26" i="42" s="1"/>
  <c r="R20" i="42"/>
  <c r="S20" i="42" s="1"/>
  <c r="V14" i="42"/>
  <c r="W14" i="42" s="1"/>
  <c r="V28" i="42"/>
  <c r="W28" i="42" s="1"/>
  <c r="V25" i="42"/>
  <c r="W25" i="42" s="1"/>
  <c r="V22" i="42"/>
  <c r="V16" i="42"/>
  <c r="R11" i="42"/>
  <c r="S11" i="42" s="1"/>
  <c r="U11" i="42" s="1"/>
  <c r="R28" i="42"/>
  <c r="S28" i="42" s="1"/>
  <c r="T28" i="42" s="1"/>
  <c r="R22" i="42"/>
  <c r="V19" i="42"/>
  <c r="W19" i="42" s="1"/>
  <c r="V10" i="42"/>
  <c r="R19" i="42"/>
  <c r="S19" i="42" s="1"/>
  <c r="T19" i="42" s="1"/>
  <c r="R10" i="42"/>
  <c r="S10" i="42" s="1"/>
  <c r="V30" i="42"/>
  <c r="V24" i="42"/>
  <c r="W24" i="42" s="1"/>
  <c r="V18" i="42"/>
  <c r="W18" i="42" s="1"/>
  <c r="V12" i="42"/>
  <c r="W12" i="42" s="1"/>
  <c r="V9" i="42"/>
  <c r="R30" i="42"/>
  <c r="S30" i="42" s="1"/>
  <c r="V27" i="42"/>
  <c r="W27" i="42" s="1"/>
  <c r="R18" i="42"/>
  <c r="R12" i="42"/>
  <c r="S12" i="42" s="1"/>
  <c r="T12" i="42" s="1"/>
  <c r="S315" i="38"/>
  <c r="T315" i="38" s="1"/>
  <c r="T317" i="38"/>
  <c r="S318" i="38"/>
  <c r="U318" i="38" s="1"/>
  <c r="S316" i="38"/>
  <c r="U316" i="38" s="1"/>
  <c r="S314" i="38"/>
  <c r="X317" i="38"/>
  <c r="AA317" i="38"/>
  <c r="Z317" i="38"/>
  <c r="AB317" i="38"/>
  <c r="AC317" i="38"/>
  <c r="AD317" i="38"/>
  <c r="AE317" i="38"/>
  <c r="S319" i="38"/>
  <c r="T16" i="42"/>
  <c r="U16" i="42" s="1"/>
  <c r="T24" i="42"/>
  <c r="U24" i="42"/>
  <c r="T15" i="42"/>
  <c r="U15" i="42"/>
  <c r="T20" i="42"/>
  <c r="U20" i="42"/>
  <c r="T23" i="42"/>
  <c r="U23" i="42" s="1"/>
  <c r="T8" i="42"/>
  <c r="U8" i="42"/>
  <c r="S26" i="42"/>
  <c r="S22" i="42"/>
  <c r="S14" i="42"/>
  <c r="M17" i="42"/>
  <c r="N17" i="42"/>
  <c r="O17" i="42"/>
  <c r="P17" i="42"/>
  <c r="AE17" i="42" s="1"/>
  <c r="Q17" i="42"/>
  <c r="J17" i="42"/>
  <c r="K17" i="42"/>
  <c r="L17" i="42"/>
  <c r="K28" i="42"/>
  <c r="L28" i="42"/>
  <c r="M28" i="42"/>
  <c r="N28" i="42"/>
  <c r="O28" i="42"/>
  <c r="P28" i="42"/>
  <c r="AE28" i="42" s="1"/>
  <c r="J28" i="42"/>
  <c r="Q28" i="42"/>
  <c r="K12" i="42"/>
  <c r="L12" i="42"/>
  <c r="M12" i="42"/>
  <c r="N12" i="42"/>
  <c r="O12" i="42"/>
  <c r="P12" i="42"/>
  <c r="Q12" i="42"/>
  <c r="J12" i="42"/>
  <c r="Q27" i="42"/>
  <c r="J27" i="42"/>
  <c r="K27" i="42"/>
  <c r="L27" i="42"/>
  <c r="M27" i="42"/>
  <c r="N27" i="42"/>
  <c r="O27" i="42"/>
  <c r="P27" i="42"/>
  <c r="M21" i="42"/>
  <c r="N21" i="42"/>
  <c r="O21" i="42"/>
  <c r="P21" i="42"/>
  <c r="Q21" i="42"/>
  <c r="J21" i="42"/>
  <c r="K21" i="42"/>
  <c r="L21" i="42"/>
  <c r="Q11" i="42"/>
  <c r="J11" i="42"/>
  <c r="K11" i="42"/>
  <c r="L11" i="42"/>
  <c r="M11" i="42"/>
  <c r="N11" i="42"/>
  <c r="O11" i="42"/>
  <c r="P11" i="42"/>
  <c r="O26" i="42"/>
  <c r="P26" i="42"/>
  <c r="AE26" i="42" s="1"/>
  <c r="Q26" i="42"/>
  <c r="J26" i="42"/>
  <c r="K26" i="42"/>
  <c r="L26" i="42"/>
  <c r="M26" i="42"/>
  <c r="N26" i="42"/>
  <c r="Q15" i="42"/>
  <c r="J15" i="42"/>
  <c r="K15" i="42"/>
  <c r="L15" i="42"/>
  <c r="M15" i="42"/>
  <c r="N15" i="42"/>
  <c r="O15" i="42"/>
  <c r="P15" i="42"/>
  <c r="AE15" i="42" s="1"/>
  <c r="K20" i="42"/>
  <c r="L20" i="42"/>
  <c r="M20" i="42"/>
  <c r="N20" i="42"/>
  <c r="O20" i="42"/>
  <c r="P20" i="42"/>
  <c r="AE20" i="42" s="1"/>
  <c r="Q20" i="42"/>
  <c r="J20" i="42"/>
  <c r="M29" i="42"/>
  <c r="N29" i="42"/>
  <c r="L29" i="42"/>
  <c r="O29" i="42"/>
  <c r="P29" i="42"/>
  <c r="Q29" i="42"/>
  <c r="J29" i="42"/>
  <c r="K29" i="42"/>
  <c r="Q19" i="42"/>
  <c r="J19" i="42"/>
  <c r="K19" i="42"/>
  <c r="L19" i="42"/>
  <c r="M19" i="42"/>
  <c r="N19" i="42"/>
  <c r="O19" i="42"/>
  <c r="P19" i="42"/>
  <c r="AE19" i="42" s="1"/>
  <c r="O14" i="42"/>
  <c r="P14" i="42"/>
  <c r="AE14" i="42" s="1"/>
  <c r="Q14" i="42"/>
  <c r="J14" i="42"/>
  <c r="K14" i="42"/>
  <c r="L14" i="42"/>
  <c r="M14" i="42"/>
  <c r="N14" i="42"/>
  <c r="O18" i="42"/>
  <c r="P18" i="42"/>
  <c r="Q18" i="42"/>
  <c r="J18" i="42"/>
  <c r="K18" i="42"/>
  <c r="L18" i="42"/>
  <c r="M18" i="42"/>
  <c r="N18" i="42"/>
  <c r="I24" i="42"/>
  <c r="I16" i="42"/>
  <c r="I8" i="42"/>
  <c r="I25" i="42"/>
  <c r="R7" i="42"/>
  <c r="S7" i="42" s="1"/>
  <c r="V7" i="42"/>
  <c r="R7" i="39"/>
  <c r="S7" i="39" s="1"/>
  <c r="V7" i="39"/>
  <c r="H313" i="38"/>
  <c r="H312" i="38"/>
  <c r="H311" i="38"/>
  <c r="H310" i="38"/>
  <c r="E37" i="53"/>
  <c r="AE27" i="42" l="1"/>
  <c r="U25" i="42"/>
  <c r="AE12" i="42"/>
  <c r="U27" i="42"/>
  <c r="T11" i="42"/>
  <c r="Z266" i="38"/>
  <c r="AA266" i="38" s="1"/>
  <c r="Y266" i="38"/>
  <c r="X268" i="38"/>
  <c r="U19" i="42"/>
  <c r="AB19" i="42" s="1"/>
  <c r="AA268" i="38"/>
  <c r="AB268" i="38" s="1"/>
  <c r="Y268" i="38"/>
  <c r="U28" i="42"/>
  <c r="X28" i="42" s="1"/>
  <c r="T9" i="42"/>
  <c r="U9" i="42"/>
  <c r="AC9" i="42" s="1"/>
  <c r="O274" i="38"/>
  <c r="P274" i="38"/>
  <c r="AB266" i="38"/>
  <c r="AC266" i="38" s="1"/>
  <c r="AD266" i="38" s="1"/>
  <c r="AB265" i="38"/>
  <c r="AC265" i="38" s="1"/>
  <c r="AD265" i="38" s="1"/>
  <c r="AB270" i="38"/>
  <c r="AC270" i="38" s="1"/>
  <c r="AD270" i="38" s="1"/>
  <c r="AB273" i="38"/>
  <c r="AC273" i="38" s="1"/>
  <c r="AD273" i="38" s="1"/>
  <c r="AB274" i="38"/>
  <c r="AC274" i="38" s="1"/>
  <c r="AD274" i="38" s="1"/>
  <c r="AC269" i="38"/>
  <c r="AD269" i="38" s="1"/>
  <c r="AB269" i="38"/>
  <c r="AC268" i="38"/>
  <c r="AD268" i="38" s="1"/>
  <c r="O272" i="38"/>
  <c r="P272" i="38" s="1"/>
  <c r="AE272" i="38" s="1"/>
  <c r="O273" i="38"/>
  <c r="P273" i="38" s="1"/>
  <c r="AE273" i="38" s="1"/>
  <c r="O271" i="38"/>
  <c r="P271" i="38"/>
  <c r="AE271" i="38" s="1"/>
  <c r="Q270" i="38"/>
  <c r="Q265" i="38"/>
  <c r="Q266" i="38"/>
  <c r="Q269" i="38"/>
  <c r="Q267" i="38"/>
  <c r="Q268" i="38"/>
  <c r="U12" i="42"/>
  <c r="Y12" i="42" s="1"/>
  <c r="U315" i="38"/>
  <c r="X315" i="38" s="1"/>
  <c r="AE18" i="42"/>
  <c r="AE21" i="42"/>
  <c r="S21" i="42"/>
  <c r="U17" i="42"/>
  <c r="AB17" i="42" s="1"/>
  <c r="AE29" i="42"/>
  <c r="S29" i="42"/>
  <c r="S18" i="42"/>
  <c r="T18" i="42" s="1"/>
  <c r="U31" i="42"/>
  <c r="AE11" i="42"/>
  <c r="S13" i="42"/>
  <c r="T316" i="38"/>
  <c r="AD318" i="38"/>
  <c r="AC318" i="38"/>
  <c r="AB318" i="38"/>
  <c r="AA318" i="38"/>
  <c r="X318" i="38"/>
  <c r="Y318" i="38"/>
  <c r="Z318" i="38"/>
  <c r="T318" i="38"/>
  <c r="I311" i="38"/>
  <c r="J311" i="38" s="1"/>
  <c r="R311" i="38"/>
  <c r="V311" i="38"/>
  <c r="W311" i="38" s="1"/>
  <c r="I313" i="38"/>
  <c r="Q313" i="38" s="1"/>
  <c r="R313" i="38"/>
  <c r="S313" i="38" s="1"/>
  <c r="V313" i="38"/>
  <c r="W313" i="38" s="1"/>
  <c r="I312" i="38"/>
  <c r="N312" i="38" s="1"/>
  <c r="R312" i="38"/>
  <c r="V312" i="38"/>
  <c r="W312" i="38" s="1"/>
  <c r="I310" i="38"/>
  <c r="K310" i="38" s="1"/>
  <c r="R310" i="38"/>
  <c r="S310" i="38" s="1"/>
  <c r="V310" i="38"/>
  <c r="W310" i="38" s="1"/>
  <c r="U314" i="38"/>
  <c r="T314" i="38"/>
  <c r="T319" i="38"/>
  <c r="U319" i="38"/>
  <c r="AD316" i="38"/>
  <c r="Y316" i="38"/>
  <c r="AC316" i="38"/>
  <c r="X316" i="38"/>
  <c r="Z316" i="38"/>
  <c r="AA316" i="38"/>
  <c r="AB316" i="38"/>
  <c r="U10" i="42"/>
  <c r="T10" i="42"/>
  <c r="U26" i="42"/>
  <c r="T26" i="42"/>
  <c r="X11" i="42"/>
  <c r="Y11" i="42"/>
  <c r="Z11" i="42"/>
  <c r="AA11" i="42"/>
  <c r="AB11" i="42"/>
  <c r="AC11" i="42"/>
  <c r="AD11" i="42"/>
  <c r="T22" i="42"/>
  <c r="U22" i="42" s="1"/>
  <c r="U14" i="42"/>
  <c r="T14" i="42"/>
  <c r="T30" i="42"/>
  <c r="U30" i="42" s="1"/>
  <c r="Z20" i="42"/>
  <c r="AA20" i="42"/>
  <c r="AB20" i="42"/>
  <c r="AC20" i="42"/>
  <c r="AD20" i="42"/>
  <c r="X20" i="42"/>
  <c r="Y20" i="42"/>
  <c r="Z24" i="42"/>
  <c r="AA24" i="42"/>
  <c r="AB24" i="42"/>
  <c r="Y24" i="42"/>
  <c r="AC24" i="42"/>
  <c r="AD24" i="42"/>
  <c r="X24" i="42"/>
  <c r="X27" i="42"/>
  <c r="Y27" i="42"/>
  <c r="Z27" i="42"/>
  <c r="AA27" i="42"/>
  <c r="AB27" i="42"/>
  <c r="AC27" i="42"/>
  <c r="AD27" i="42"/>
  <c r="Z17" i="42"/>
  <c r="U18" i="42"/>
  <c r="Z8" i="42"/>
  <c r="AA8" i="42"/>
  <c r="AB8" i="42"/>
  <c r="AC8" i="42"/>
  <c r="AD8" i="42"/>
  <c r="X8" i="42"/>
  <c r="Y8" i="42"/>
  <c r="X15" i="42"/>
  <c r="Y15" i="42"/>
  <c r="Z15" i="42"/>
  <c r="AA15" i="42"/>
  <c r="AB15" i="42"/>
  <c r="AC15" i="42"/>
  <c r="AD15" i="42"/>
  <c r="AA19" i="42"/>
  <c r="AC19" i="42"/>
  <c r="Y28" i="42"/>
  <c r="AB25" i="42"/>
  <c r="AC25" i="42"/>
  <c r="AD25" i="42"/>
  <c r="AA25" i="42"/>
  <c r="X25" i="42"/>
  <c r="Y25" i="42"/>
  <c r="Z25" i="42"/>
  <c r="K24" i="42"/>
  <c r="L24" i="42"/>
  <c r="M24" i="42"/>
  <c r="N24" i="42"/>
  <c r="O24" i="42"/>
  <c r="P24" i="42"/>
  <c r="AE24" i="42" s="1"/>
  <c r="Q24" i="42"/>
  <c r="J24" i="42"/>
  <c r="T7" i="42"/>
  <c r="U7" i="42"/>
  <c r="M25" i="42"/>
  <c r="N25" i="42"/>
  <c r="O25" i="42"/>
  <c r="P25" i="42"/>
  <c r="AE25" i="42" s="1"/>
  <c r="Q25" i="42"/>
  <c r="J25" i="42"/>
  <c r="K25" i="42"/>
  <c r="L25" i="42"/>
  <c r="U7" i="39"/>
  <c r="T7" i="39"/>
  <c r="Z9" i="42" l="1"/>
  <c r="Y9" i="42"/>
  <c r="AB9" i="42"/>
  <c r="K311" i="38"/>
  <c r="Z19" i="42"/>
  <c r="Y19" i="42"/>
  <c r="X19" i="42"/>
  <c r="AD19" i="42"/>
  <c r="J313" i="38"/>
  <c r="K313" i="38"/>
  <c r="P313" i="38"/>
  <c r="AE313" i="38" s="1"/>
  <c r="AB12" i="42"/>
  <c r="AA12" i="42"/>
  <c r="AD315" i="38"/>
  <c r="Z12" i="42"/>
  <c r="Z315" i="38"/>
  <c r="AC28" i="42"/>
  <c r="AA9" i="42"/>
  <c r="AD28" i="42"/>
  <c r="AB28" i="42"/>
  <c r="X9" i="42"/>
  <c r="AA28" i="42"/>
  <c r="AD9" i="42"/>
  <c r="Z28" i="42"/>
  <c r="Q312" i="38"/>
  <c r="AA315" i="38"/>
  <c r="X12" i="42"/>
  <c r="Y315" i="38"/>
  <c r="AD12" i="42"/>
  <c r="AC315" i="38"/>
  <c r="AC12" i="42"/>
  <c r="AB315" i="38"/>
  <c r="AE274" i="38"/>
  <c r="Q274" i="38"/>
  <c r="M313" i="38"/>
  <c r="N313" i="38"/>
  <c r="Q273" i="38"/>
  <c r="Q271" i="38"/>
  <c r="Q272" i="38"/>
  <c r="L313" i="38"/>
  <c r="L311" i="38"/>
  <c r="L310" i="38"/>
  <c r="O313" i="38"/>
  <c r="Q310" i="38"/>
  <c r="Y17" i="42"/>
  <c r="N310" i="38"/>
  <c r="X17" i="42"/>
  <c r="M311" i="38"/>
  <c r="O310" i="38"/>
  <c r="AD17" i="42"/>
  <c r="O311" i="38"/>
  <c r="M310" i="38"/>
  <c r="P311" i="38"/>
  <c r="AE311" i="38" s="1"/>
  <c r="N311" i="38"/>
  <c r="P310" i="38"/>
  <c r="AE310" i="38" s="1"/>
  <c r="AC17" i="42"/>
  <c r="J310" i="38"/>
  <c r="AA17" i="42"/>
  <c r="Q311" i="38"/>
  <c r="T13" i="42"/>
  <c r="U13" i="42" s="1"/>
  <c r="T21" i="42"/>
  <c r="U21" i="42"/>
  <c r="T29" i="42"/>
  <c r="U29" i="42"/>
  <c r="J312" i="38"/>
  <c r="K312" i="38"/>
  <c r="L312" i="38"/>
  <c r="O312" i="38"/>
  <c r="P312" i="38"/>
  <c r="AE312" i="38" s="1"/>
  <c r="M312" i="38"/>
  <c r="S312" i="38"/>
  <c r="AC314" i="38"/>
  <c r="AD314" i="38"/>
  <c r="AA314" i="38"/>
  <c r="X314" i="38"/>
  <c r="Z314" i="38"/>
  <c r="Y314" i="38"/>
  <c r="AB314" i="38"/>
  <c r="T313" i="38"/>
  <c r="U313" i="38"/>
  <c r="U310" i="38"/>
  <c r="T310" i="38"/>
  <c r="S311" i="38"/>
  <c r="AB319" i="38"/>
  <c r="AC319" i="38"/>
  <c r="AD319" i="38"/>
  <c r="X319" i="38"/>
  <c r="Y319" i="38"/>
  <c r="Z319" i="38"/>
  <c r="AA319" i="38"/>
  <c r="AD18" i="42"/>
  <c r="AC18" i="42"/>
  <c r="X18" i="42"/>
  <c r="Y18" i="42"/>
  <c r="Z18" i="42"/>
  <c r="AA18" i="42"/>
  <c r="AB18" i="42"/>
  <c r="AD10" i="42"/>
  <c r="AC10" i="42"/>
  <c r="X10" i="42"/>
  <c r="Y10" i="42"/>
  <c r="Z10" i="42"/>
  <c r="AA10" i="42"/>
  <c r="AB10" i="42"/>
  <c r="AD14" i="42"/>
  <c r="X14" i="42"/>
  <c r="AC14" i="42"/>
  <c r="Y14" i="42"/>
  <c r="Z14" i="42"/>
  <c r="AA14" i="42"/>
  <c r="AB14" i="42"/>
  <c r="AD26" i="42"/>
  <c r="X26" i="42"/>
  <c r="Y26" i="42"/>
  <c r="Z26" i="42"/>
  <c r="AC26" i="42"/>
  <c r="AA26" i="42"/>
  <c r="AB26" i="42"/>
  <c r="AB7" i="39"/>
  <c r="AD7" i="39"/>
  <c r="AA7" i="39"/>
  <c r="Z7" i="39"/>
  <c r="Y7" i="39"/>
  <c r="X7" i="39"/>
  <c r="AC7" i="39"/>
  <c r="E18" i="50"/>
  <c r="E6" i="50"/>
  <c r="E9" i="50"/>
  <c r="E13" i="50"/>
  <c r="E6" i="52"/>
  <c r="E12" i="49"/>
  <c r="E6" i="53"/>
  <c r="AB29" i="42" l="1"/>
  <c r="AC29" i="42"/>
  <c r="AD29" i="42"/>
  <c r="AA29" i="42"/>
  <c r="X29" i="42"/>
  <c r="Y29" i="42"/>
  <c r="Z29" i="42"/>
  <c r="Y21" i="42"/>
  <c r="Z21" i="42"/>
  <c r="AB21" i="42"/>
  <c r="AA21" i="42"/>
  <c r="AC21" i="42"/>
  <c r="AD21" i="42"/>
  <c r="X21" i="42"/>
  <c r="U311" i="38"/>
  <c r="T311" i="38"/>
  <c r="X313" i="38"/>
  <c r="AD313" i="38"/>
  <c r="Y313" i="38"/>
  <c r="Z313" i="38"/>
  <c r="AA313" i="38"/>
  <c r="AC313" i="38"/>
  <c r="AB313" i="38"/>
  <c r="T312" i="38"/>
  <c r="U312" i="38"/>
  <c r="Y310" i="38"/>
  <c r="X310" i="38"/>
  <c r="AB310" i="38"/>
  <c r="AC310" i="38"/>
  <c r="AA310" i="38"/>
  <c r="AD310" i="38"/>
  <c r="Z310" i="38"/>
  <c r="L10" i="51"/>
  <c r="E49" i="51"/>
  <c r="E45" i="51"/>
  <c r="E35" i="51"/>
  <c r="E29" i="51"/>
  <c r="E23" i="51"/>
  <c r="G11" i="51"/>
  <c r="G10" i="51"/>
  <c r="G9" i="51"/>
  <c r="G8" i="51"/>
  <c r="AB312" i="38" l="1"/>
  <c r="AC312" i="38"/>
  <c r="AD312" i="38"/>
  <c r="Y312" i="38"/>
  <c r="X312" i="38"/>
  <c r="AA312" i="38"/>
  <c r="Z312" i="38"/>
  <c r="AB311" i="38"/>
  <c r="AC311" i="38"/>
  <c r="Z311" i="38"/>
  <c r="AD311" i="38"/>
  <c r="AA311" i="38"/>
  <c r="Y311" i="38"/>
  <c r="X311" i="38"/>
  <c r="H24" i="39"/>
  <c r="H23" i="39"/>
  <c r="V23" i="39" l="1"/>
  <c r="W23" i="39" s="1"/>
  <c r="R23" i="39"/>
  <c r="S23" i="39" s="1"/>
  <c r="V24" i="39"/>
  <c r="W24" i="39" s="1"/>
  <c r="R24" i="39"/>
  <c r="S24" i="39" s="1"/>
  <c r="I23" i="39"/>
  <c r="K23" i="39" s="1"/>
  <c r="L23" i="39" s="1"/>
  <c r="M23" i="39" s="1"/>
  <c r="N23" i="39" s="1"/>
  <c r="I24" i="39"/>
  <c r="J24" i="39" s="1"/>
  <c r="K24" i="39" l="1"/>
  <c r="L24" i="39" s="1"/>
  <c r="M24" i="39" s="1"/>
  <c r="N24" i="39" s="1"/>
  <c r="T23" i="39"/>
  <c r="U23" i="39"/>
  <c r="T24" i="39"/>
  <c r="U24" i="39"/>
  <c r="J23" i="39"/>
  <c r="O24" i="39"/>
  <c r="P24" i="39" s="1"/>
  <c r="AE24" i="39" s="1"/>
  <c r="O23" i="39"/>
  <c r="P23" i="39" s="1"/>
  <c r="AE23" i="39" s="1"/>
  <c r="Y23" i="39" l="1"/>
  <c r="Z23" i="39"/>
  <c r="AA23" i="39"/>
  <c r="AB23" i="39"/>
  <c r="X23" i="39"/>
  <c r="AC23" i="39"/>
  <c r="AD23" i="39"/>
  <c r="Q24" i="39"/>
  <c r="Y24" i="39"/>
  <c r="Z24" i="39"/>
  <c r="X24" i="39"/>
  <c r="AA24" i="39"/>
  <c r="AB24" i="39"/>
  <c r="AC24" i="39"/>
  <c r="AD24" i="39"/>
  <c r="Q23" i="39"/>
  <c r="H25" i="43"/>
  <c r="H26" i="43"/>
  <c r="H27" i="43"/>
  <c r="H28" i="43"/>
  <c r="H29" i="43"/>
  <c r="H30" i="43"/>
  <c r="H31" i="43"/>
  <c r="I31" i="43" l="1"/>
  <c r="V31" i="43"/>
  <c r="R31" i="43"/>
  <c r="S31" i="43" s="1"/>
  <c r="I28" i="43"/>
  <c r="R28" i="43"/>
  <c r="S28" i="43" s="1"/>
  <c r="V28" i="43"/>
  <c r="I27" i="43"/>
  <c r="R27" i="43"/>
  <c r="S27" i="43" s="1"/>
  <c r="T27" i="43" s="1"/>
  <c r="U27" i="43" s="1"/>
  <c r="V27" i="43"/>
  <c r="I30" i="43"/>
  <c r="R30" i="43"/>
  <c r="S30" i="43" s="1"/>
  <c r="T30" i="43" s="1"/>
  <c r="U30" i="43" s="1"/>
  <c r="V30" i="43"/>
  <c r="I26" i="43"/>
  <c r="V26" i="43"/>
  <c r="R26" i="43"/>
  <c r="S26" i="43" s="1"/>
  <c r="T26" i="43" s="1"/>
  <c r="U26" i="43" s="1"/>
  <c r="I29" i="43"/>
  <c r="V29" i="43"/>
  <c r="R29" i="43"/>
  <c r="S29" i="43" s="1"/>
  <c r="I25" i="43"/>
  <c r="J25" i="43" s="1"/>
  <c r="R25" i="43"/>
  <c r="S25" i="43" s="1"/>
  <c r="V25" i="43"/>
  <c r="W25" i="43" s="1"/>
  <c r="T28" i="43" l="1"/>
  <c r="U28" i="43" s="1"/>
  <c r="T25" i="43"/>
  <c r="U25" i="43"/>
  <c r="K25" i="43"/>
  <c r="L25" i="43" s="1"/>
  <c r="M25" i="43" s="1"/>
  <c r="N25" i="43" s="1"/>
  <c r="T31" i="43"/>
  <c r="U31" i="43" s="1"/>
  <c r="T29" i="43"/>
  <c r="U29" i="43" s="1"/>
  <c r="O25" i="43"/>
  <c r="P25" i="43" s="1"/>
  <c r="Q25" i="43" l="1"/>
  <c r="AE25" i="43"/>
  <c r="X25" i="43"/>
  <c r="AA25" i="43"/>
  <c r="Z25" i="43"/>
  <c r="AB25" i="43"/>
  <c r="Y25" i="43"/>
  <c r="AC25" i="43"/>
  <c r="AD25" i="43"/>
  <c r="H377" i="38"/>
  <c r="H378" i="38"/>
  <c r="H379" i="38"/>
  <c r="H380" i="38"/>
  <c r="H381" i="38"/>
  <c r="H382" i="38"/>
  <c r="H383" i="38"/>
  <c r="H384" i="38"/>
  <c r="H385" i="38"/>
  <c r="H386" i="38"/>
  <c r="H387" i="38"/>
  <c r="H388" i="38"/>
  <c r="H389" i="38"/>
  <c r="H390" i="38"/>
  <c r="H391" i="38"/>
  <c r="H392" i="38"/>
  <c r="H393" i="38"/>
  <c r="H394" i="38"/>
  <c r="I384" i="38" l="1"/>
  <c r="R384" i="38"/>
  <c r="S384" i="38" s="1"/>
  <c r="V384" i="38"/>
  <c r="I383" i="38"/>
  <c r="V383" i="38"/>
  <c r="W383" i="38" s="1"/>
  <c r="R383" i="38"/>
  <c r="I390" i="38"/>
  <c r="R390" i="38"/>
  <c r="S390" i="38" s="1"/>
  <c r="V390" i="38"/>
  <c r="I382" i="38"/>
  <c r="K382" i="38" s="1"/>
  <c r="R382" i="38"/>
  <c r="V382" i="38"/>
  <c r="W382" i="38" s="1"/>
  <c r="I391" i="38"/>
  <c r="R391" i="38"/>
  <c r="S391" i="38" s="1"/>
  <c r="V391" i="38"/>
  <c r="I389" i="38"/>
  <c r="R389" i="38"/>
  <c r="S389" i="38" s="1"/>
  <c r="T389" i="38" s="1"/>
  <c r="U389" i="38" s="1"/>
  <c r="V389" i="38"/>
  <c r="I381" i="38"/>
  <c r="M381" i="38" s="1"/>
  <c r="V381" i="38"/>
  <c r="W381" i="38" s="1"/>
  <c r="R381" i="38"/>
  <c r="S381" i="38" s="1"/>
  <c r="I392" i="38"/>
  <c r="R392" i="38"/>
  <c r="S392" i="38" s="1"/>
  <c r="V392" i="38"/>
  <c r="I387" i="38"/>
  <c r="R387" i="38"/>
  <c r="S387" i="38" s="1"/>
  <c r="T387" i="38" s="1"/>
  <c r="U387" i="38" s="1"/>
  <c r="V387" i="38"/>
  <c r="I379" i="38"/>
  <c r="R379" i="38"/>
  <c r="V379" i="38"/>
  <c r="W379" i="38" s="1"/>
  <c r="I388" i="38"/>
  <c r="R388" i="38"/>
  <c r="S388" i="38" s="1"/>
  <c r="T388" i="38" s="1"/>
  <c r="U388" i="38" s="1"/>
  <c r="V388" i="38"/>
  <c r="I394" i="38"/>
  <c r="V394" i="38"/>
  <c r="R394" i="38"/>
  <c r="S394" i="38" s="1"/>
  <c r="I386" i="38"/>
  <c r="V386" i="38"/>
  <c r="R386" i="38"/>
  <c r="S386" i="38" s="1"/>
  <c r="I378" i="38"/>
  <c r="P378" i="38" s="1"/>
  <c r="V378" i="38"/>
  <c r="W378" i="38" s="1"/>
  <c r="R378" i="38"/>
  <c r="I380" i="38"/>
  <c r="J380" i="38" s="1"/>
  <c r="R380" i="38"/>
  <c r="S380" i="38" s="1"/>
  <c r="V380" i="38"/>
  <c r="W380" i="38" s="1"/>
  <c r="I393" i="38"/>
  <c r="R393" i="38"/>
  <c r="S393" i="38" s="1"/>
  <c r="V393" i="38"/>
  <c r="I385" i="38"/>
  <c r="R385" i="38"/>
  <c r="S385" i="38" s="1"/>
  <c r="V385" i="38"/>
  <c r="I377" i="38"/>
  <c r="M377" i="38" s="1"/>
  <c r="V377" i="38"/>
  <c r="W377" i="38" s="1"/>
  <c r="R377" i="38"/>
  <c r="S377" i="38" s="1"/>
  <c r="P381" i="38"/>
  <c r="Q381" i="38"/>
  <c r="J381" i="38"/>
  <c r="K381" i="38"/>
  <c r="L381" i="38"/>
  <c r="O381" i="38"/>
  <c r="L383" i="38"/>
  <c r="M383" i="38"/>
  <c r="N383" i="38"/>
  <c r="O383" i="38"/>
  <c r="P383" i="38"/>
  <c r="Q383" i="38"/>
  <c r="J383" i="38"/>
  <c r="K383" i="38"/>
  <c r="L379" i="38"/>
  <c r="M379" i="38"/>
  <c r="N379" i="38"/>
  <c r="O379" i="38"/>
  <c r="P379" i="38"/>
  <c r="K379" i="38"/>
  <c r="Q379" i="38"/>
  <c r="J379" i="38"/>
  <c r="M382" i="38"/>
  <c r="P382" i="38"/>
  <c r="Q382" i="38"/>
  <c r="J382" i="38"/>
  <c r="Q377" i="38"/>
  <c r="J377" i="38"/>
  <c r="K377" i="38"/>
  <c r="O377" i="38"/>
  <c r="L377" i="38"/>
  <c r="N377" i="38"/>
  <c r="H321" i="38"/>
  <c r="H322" i="38"/>
  <c r="H323" i="38"/>
  <c r="H324" i="38"/>
  <c r="H325" i="38"/>
  <c r="H326" i="38"/>
  <c r="H327" i="38"/>
  <c r="H328" i="38"/>
  <c r="H329" i="38"/>
  <c r="H330" i="38"/>
  <c r="H331" i="38"/>
  <c r="H332" i="38"/>
  <c r="H333" i="38"/>
  <c r="H334" i="38"/>
  <c r="H335" i="38"/>
  <c r="H336" i="38"/>
  <c r="H337" i="38"/>
  <c r="H338" i="38"/>
  <c r="H339" i="38"/>
  <c r="H340" i="38"/>
  <c r="H341" i="38"/>
  <c r="H342" i="38"/>
  <c r="H343" i="38"/>
  <c r="H344" i="38"/>
  <c r="H345" i="38"/>
  <c r="H346" i="38"/>
  <c r="H347" i="38"/>
  <c r="H348" i="38"/>
  <c r="H349" i="38"/>
  <c r="H350" i="38"/>
  <c r="H351" i="38"/>
  <c r="H352" i="38"/>
  <c r="H353" i="38"/>
  <c r="H354" i="38"/>
  <c r="H355" i="38"/>
  <c r="H356" i="38"/>
  <c r="H357" i="38"/>
  <c r="H358" i="38"/>
  <c r="H359" i="38"/>
  <c r="H360" i="38"/>
  <c r="H361" i="38"/>
  <c r="H362" i="38"/>
  <c r="H363" i="38"/>
  <c r="H364" i="38"/>
  <c r="H365" i="38"/>
  <c r="H366" i="38"/>
  <c r="H367" i="38"/>
  <c r="H368" i="38"/>
  <c r="H369" i="38"/>
  <c r="H370" i="38"/>
  <c r="H371" i="38"/>
  <c r="H372" i="38"/>
  <c r="H373" i="38"/>
  <c r="H374" i="38"/>
  <c r="H375" i="38"/>
  <c r="H305" i="38"/>
  <c r="H306" i="38"/>
  <c r="H307" i="38"/>
  <c r="H308" i="38"/>
  <c r="H119" i="46"/>
  <c r="H120" i="46"/>
  <c r="H121" i="46"/>
  <c r="H122" i="46"/>
  <c r="H123" i="46"/>
  <c r="H124" i="46"/>
  <c r="H125" i="46"/>
  <c r="H126" i="46"/>
  <c r="H127" i="46"/>
  <c r="H128" i="46"/>
  <c r="H129" i="46"/>
  <c r="H130" i="46"/>
  <c r="H131" i="46"/>
  <c r="H132" i="46"/>
  <c r="H133" i="46"/>
  <c r="H134" i="46"/>
  <c r="H135" i="46"/>
  <c r="H136" i="46"/>
  <c r="H137" i="46"/>
  <c r="H77" i="47"/>
  <c r="H75" i="47"/>
  <c r="H74" i="47"/>
  <c r="H73" i="47"/>
  <c r="H72" i="47"/>
  <c r="H71" i="47"/>
  <c r="H70" i="47"/>
  <c r="H69" i="47"/>
  <c r="H68" i="47"/>
  <c r="H67" i="47"/>
  <c r="H66" i="47"/>
  <c r="H65" i="47"/>
  <c r="H64" i="47"/>
  <c r="H63" i="47"/>
  <c r="H62" i="47"/>
  <c r="H61" i="47"/>
  <c r="H60" i="47"/>
  <c r="H59" i="47"/>
  <c r="H58" i="47"/>
  <c r="H57" i="47"/>
  <c r="H56" i="47"/>
  <c r="H55" i="47"/>
  <c r="H54" i="47"/>
  <c r="H53" i="47"/>
  <c r="H52" i="47"/>
  <c r="H51" i="47"/>
  <c r="H50" i="47"/>
  <c r="H49" i="47"/>
  <c r="H48" i="47"/>
  <c r="H47" i="47"/>
  <c r="H46" i="47"/>
  <c r="H45" i="47"/>
  <c r="H43" i="47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1" i="47"/>
  <c r="H10" i="47"/>
  <c r="H9" i="47"/>
  <c r="H8" i="47"/>
  <c r="H7" i="47"/>
  <c r="Q380" i="38" l="1"/>
  <c r="O382" i="38"/>
  <c r="P377" i="38"/>
  <c r="AE377" i="38" s="1"/>
  <c r="N382" i="38"/>
  <c r="L382" i="38"/>
  <c r="I30" i="47"/>
  <c r="N30" i="47" s="1"/>
  <c r="V30" i="47"/>
  <c r="W30" i="47" s="1"/>
  <c r="R30" i="47"/>
  <c r="S30" i="47" s="1"/>
  <c r="I135" i="46"/>
  <c r="R135" i="46"/>
  <c r="S135" i="46" s="1"/>
  <c r="T135" i="46" s="1"/>
  <c r="U135" i="46" s="1"/>
  <c r="V135" i="46"/>
  <c r="I15" i="47"/>
  <c r="V15" i="47"/>
  <c r="W15" i="47" s="1"/>
  <c r="R15" i="47"/>
  <c r="I23" i="47"/>
  <c r="V23" i="47"/>
  <c r="R23" i="47"/>
  <c r="S23" i="47" s="1"/>
  <c r="I31" i="47"/>
  <c r="P31" i="47" s="1"/>
  <c r="R31" i="47"/>
  <c r="V31" i="47"/>
  <c r="W31" i="47" s="1"/>
  <c r="I39" i="47"/>
  <c r="V39" i="47"/>
  <c r="R39" i="47"/>
  <c r="S39" i="47" s="1"/>
  <c r="I48" i="47"/>
  <c r="V48" i="47"/>
  <c r="R48" i="47"/>
  <c r="S48" i="47" s="1"/>
  <c r="I56" i="47"/>
  <c r="P56" i="47" s="1"/>
  <c r="R56" i="47"/>
  <c r="S56" i="47" s="1"/>
  <c r="V56" i="47"/>
  <c r="W56" i="47" s="1"/>
  <c r="I64" i="47"/>
  <c r="P64" i="47" s="1"/>
  <c r="AE64" i="47" s="1"/>
  <c r="R64" i="47"/>
  <c r="S64" i="47" s="1"/>
  <c r="V64" i="47"/>
  <c r="W64" i="47" s="1"/>
  <c r="I72" i="47"/>
  <c r="V72" i="47"/>
  <c r="R72" i="47"/>
  <c r="S72" i="47" s="1"/>
  <c r="T72" i="47" s="1"/>
  <c r="U72" i="47" s="1"/>
  <c r="I134" i="46"/>
  <c r="V134" i="46"/>
  <c r="R134" i="46"/>
  <c r="S134" i="46" s="1"/>
  <c r="T134" i="46" s="1"/>
  <c r="U134" i="46" s="1"/>
  <c r="I126" i="46"/>
  <c r="V126" i="46"/>
  <c r="W126" i="46" s="1"/>
  <c r="R126" i="46"/>
  <c r="S126" i="46" s="1"/>
  <c r="I47" i="47"/>
  <c r="R47" i="47"/>
  <c r="S47" i="47" s="1"/>
  <c r="V47" i="47"/>
  <c r="I71" i="47"/>
  <c r="R71" i="47"/>
  <c r="S71" i="47" s="1"/>
  <c r="V71" i="47"/>
  <c r="I7" i="47"/>
  <c r="P7" i="47" s="1"/>
  <c r="R7" i="47"/>
  <c r="S7" i="47" s="1"/>
  <c r="V7" i="47"/>
  <c r="W7" i="47" s="1"/>
  <c r="I40" i="47"/>
  <c r="R40" i="47"/>
  <c r="S40" i="47" s="1"/>
  <c r="V40" i="47"/>
  <c r="I73" i="47"/>
  <c r="V73" i="47"/>
  <c r="R73" i="47"/>
  <c r="S73" i="47" s="1"/>
  <c r="I133" i="46"/>
  <c r="R133" i="46"/>
  <c r="S133" i="46" s="1"/>
  <c r="T133" i="46" s="1"/>
  <c r="U133" i="46" s="1"/>
  <c r="V133" i="46"/>
  <c r="I125" i="46"/>
  <c r="R125" i="46"/>
  <c r="S125" i="46" s="1"/>
  <c r="T125" i="46" s="1"/>
  <c r="U125" i="46" s="1"/>
  <c r="V125" i="46"/>
  <c r="I55" i="47"/>
  <c r="R55" i="47"/>
  <c r="S55" i="47" s="1"/>
  <c r="V55" i="47"/>
  <c r="W55" i="47" s="1"/>
  <c r="I65" i="47"/>
  <c r="N65" i="47" s="1"/>
  <c r="V65" i="47"/>
  <c r="W65" i="47" s="1"/>
  <c r="R65" i="47"/>
  <c r="S65" i="47" s="1"/>
  <c r="I8" i="47"/>
  <c r="M8" i="47" s="1"/>
  <c r="V8" i="47"/>
  <c r="W8" i="47" s="1"/>
  <c r="R8" i="47"/>
  <c r="S8" i="47" s="1"/>
  <c r="I17" i="47"/>
  <c r="V17" i="47"/>
  <c r="R17" i="47"/>
  <c r="S17" i="47" s="1"/>
  <c r="I25" i="47"/>
  <c r="R25" i="47"/>
  <c r="S25" i="47" s="1"/>
  <c r="V25" i="47"/>
  <c r="W25" i="47" s="1"/>
  <c r="I33" i="47"/>
  <c r="V33" i="47"/>
  <c r="R33" i="47"/>
  <c r="S33" i="47" s="1"/>
  <c r="I41" i="47"/>
  <c r="L41" i="47" s="1"/>
  <c r="R41" i="47"/>
  <c r="S41" i="47" s="1"/>
  <c r="V41" i="47"/>
  <c r="W41" i="47" s="1"/>
  <c r="I50" i="47"/>
  <c r="R50" i="47"/>
  <c r="S50" i="47" s="1"/>
  <c r="V50" i="47"/>
  <c r="I58" i="47"/>
  <c r="R58" i="47"/>
  <c r="S58" i="47" s="1"/>
  <c r="T58" i="47" s="1"/>
  <c r="U58" i="47" s="1"/>
  <c r="V58" i="47"/>
  <c r="I66" i="47"/>
  <c r="R66" i="47"/>
  <c r="S66" i="47" s="1"/>
  <c r="T66" i="47" s="1"/>
  <c r="U66" i="47" s="1"/>
  <c r="V66" i="47"/>
  <c r="I74" i="47"/>
  <c r="R74" i="47"/>
  <c r="S74" i="47" s="1"/>
  <c r="T74" i="47" s="1"/>
  <c r="U74" i="47" s="1"/>
  <c r="V74" i="47"/>
  <c r="I132" i="46"/>
  <c r="V132" i="46"/>
  <c r="R132" i="46"/>
  <c r="S132" i="46" s="1"/>
  <c r="I124" i="46"/>
  <c r="R124" i="46"/>
  <c r="S124" i="46" s="1"/>
  <c r="V124" i="46"/>
  <c r="I38" i="47"/>
  <c r="R38" i="47"/>
  <c r="S38" i="47" s="1"/>
  <c r="V38" i="47"/>
  <c r="I24" i="47"/>
  <c r="R24" i="47"/>
  <c r="S24" i="47" s="1"/>
  <c r="T24" i="47" s="1"/>
  <c r="U24" i="47" s="1"/>
  <c r="V24" i="47"/>
  <c r="I49" i="47"/>
  <c r="R49" i="47"/>
  <c r="S49" i="47" s="1"/>
  <c r="V49" i="47"/>
  <c r="I9" i="47"/>
  <c r="V9" i="47"/>
  <c r="W9" i="47" s="1"/>
  <c r="R9" i="47"/>
  <c r="I18" i="47"/>
  <c r="V18" i="47"/>
  <c r="R18" i="47"/>
  <c r="S18" i="47" s="1"/>
  <c r="I26" i="47"/>
  <c r="O26" i="47" s="1"/>
  <c r="R26" i="47"/>
  <c r="S26" i="47" s="1"/>
  <c r="V26" i="47"/>
  <c r="W26" i="47" s="1"/>
  <c r="I34" i="47"/>
  <c r="R34" i="47"/>
  <c r="S34" i="47" s="1"/>
  <c r="V34" i="47"/>
  <c r="I42" i="47"/>
  <c r="V42" i="47"/>
  <c r="W42" i="47" s="1"/>
  <c r="R42" i="47"/>
  <c r="S42" i="47" s="1"/>
  <c r="I51" i="47"/>
  <c r="V51" i="47"/>
  <c r="R51" i="47"/>
  <c r="S51" i="47" s="1"/>
  <c r="I59" i="47"/>
  <c r="R59" i="47"/>
  <c r="S59" i="47" s="1"/>
  <c r="V59" i="47"/>
  <c r="I67" i="47"/>
  <c r="V67" i="47"/>
  <c r="R67" i="47"/>
  <c r="S67" i="47" s="1"/>
  <c r="I75" i="47"/>
  <c r="R75" i="47"/>
  <c r="S75" i="47" s="1"/>
  <c r="V75" i="47"/>
  <c r="I131" i="46"/>
  <c r="R131" i="46"/>
  <c r="S131" i="46" s="1"/>
  <c r="T131" i="46" s="1"/>
  <c r="U131" i="46" s="1"/>
  <c r="V131" i="46"/>
  <c r="I123" i="46"/>
  <c r="R123" i="46"/>
  <c r="S123" i="46" s="1"/>
  <c r="T123" i="46" s="1"/>
  <c r="U123" i="46" s="1"/>
  <c r="V123" i="46"/>
  <c r="M380" i="38"/>
  <c r="I14" i="47"/>
  <c r="L14" i="47" s="1"/>
  <c r="R14" i="47"/>
  <c r="S14" i="47" s="1"/>
  <c r="V14" i="47"/>
  <c r="W14" i="47" s="1"/>
  <c r="I127" i="46"/>
  <c r="R127" i="46"/>
  <c r="S127" i="46" s="1"/>
  <c r="V127" i="46"/>
  <c r="W127" i="46" s="1"/>
  <c r="I32" i="47"/>
  <c r="V32" i="47"/>
  <c r="R32" i="47"/>
  <c r="I19" i="47"/>
  <c r="Q19" i="47" s="1"/>
  <c r="R19" i="47"/>
  <c r="V19" i="47"/>
  <c r="W19" i="47" s="1"/>
  <c r="I27" i="47"/>
  <c r="V27" i="47"/>
  <c r="R27" i="47"/>
  <c r="S27" i="47" s="1"/>
  <c r="I35" i="47"/>
  <c r="V35" i="47"/>
  <c r="R35" i="47"/>
  <c r="I43" i="47"/>
  <c r="P43" i="47" s="1"/>
  <c r="V43" i="47"/>
  <c r="W43" i="47" s="1"/>
  <c r="R43" i="47"/>
  <c r="S43" i="47" s="1"/>
  <c r="I52" i="47"/>
  <c r="V52" i="47"/>
  <c r="R52" i="47"/>
  <c r="S52" i="47" s="1"/>
  <c r="I60" i="47"/>
  <c r="V60" i="47"/>
  <c r="R60" i="47"/>
  <c r="S60" i="47" s="1"/>
  <c r="T60" i="47" s="1"/>
  <c r="U60" i="47" s="1"/>
  <c r="I68" i="47"/>
  <c r="V68" i="47"/>
  <c r="R68" i="47"/>
  <c r="S68" i="47" s="1"/>
  <c r="T68" i="47" s="1"/>
  <c r="U68" i="47" s="1"/>
  <c r="I77" i="47"/>
  <c r="V77" i="47"/>
  <c r="R77" i="47"/>
  <c r="S77" i="47" s="1"/>
  <c r="I130" i="46"/>
  <c r="R130" i="46"/>
  <c r="S130" i="46" s="1"/>
  <c r="T130" i="46" s="1"/>
  <c r="U130" i="46" s="1"/>
  <c r="V130" i="46"/>
  <c r="I122" i="46"/>
  <c r="R122" i="46"/>
  <c r="S122" i="46" s="1"/>
  <c r="T122" i="46" s="1"/>
  <c r="U122" i="46" s="1"/>
  <c r="V122" i="46"/>
  <c r="N380" i="38"/>
  <c r="I22" i="47"/>
  <c r="R22" i="47"/>
  <c r="S22" i="47" s="1"/>
  <c r="V22" i="47"/>
  <c r="I119" i="46"/>
  <c r="V119" i="46"/>
  <c r="W119" i="46" s="1"/>
  <c r="R119" i="46"/>
  <c r="S119" i="46" s="1"/>
  <c r="I16" i="47"/>
  <c r="R16" i="47"/>
  <c r="S16" i="47" s="1"/>
  <c r="V16" i="47"/>
  <c r="I10" i="47"/>
  <c r="P10" i="47" s="1"/>
  <c r="R10" i="47"/>
  <c r="V10" i="47"/>
  <c r="W10" i="47" s="1"/>
  <c r="I11" i="47"/>
  <c r="P11" i="47" s="1"/>
  <c r="V11" i="47"/>
  <c r="W11" i="47" s="1"/>
  <c r="R11" i="47"/>
  <c r="S11" i="47" s="1"/>
  <c r="I20" i="47"/>
  <c r="V20" i="47"/>
  <c r="R20" i="47"/>
  <c r="S20" i="47" s="1"/>
  <c r="I28" i="47"/>
  <c r="N28" i="47" s="1"/>
  <c r="R28" i="47"/>
  <c r="V28" i="47"/>
  <c r="W28" i="47" s="1"/>
  <c r="I36" i="47"/>
  <c r="R36" i="47"/>
  <c r="S36" i="47" s="1"/>
  <c r="T36" i="47" s="1"/>
  <c r="U36" i="47" s="1"/>
  <c r="V36" i="47"/>
  <c r="I45" i="47"/>
  <c r="R45" i="47"/>
  <c r="S45" i="47" s="1"/>
  <c r="V45" i="47"/>
  <c r="I53" i="47"/>
  <c r="R53" i="47"/>
  <c r="S53" i="47" s="1"/>
  <c r="V53" i="47"/>
  <c r="I61" i="47"/>
  <c r="N61" i="47" s="1"/>
  <c r="R61" i="47"/>
  <c r="S61" i="47" s="1"/>
  <c r="V61" i="47"/>
  <c r="W61" i="47" s="1"/>
  <c r="I69" i="47"/>
  <c r="R69" i="47"/>
  <c r="S69" i="47" s="1"/>
  <c r="T69" i="47" s="1"/>
  <c r="U69" i="47" s="1"/>
  <c r="V69" i="47"/>
  <c r="I137" i="46"/>
  <c r="V137" i="46"/>
  <c r="R137" i="46"/>
  <c r="S137" i="46" s="1"/>
  <c r="T137" i="46" s="1"/>
  <c r="U137" i="46" s="1"/>
  <c r="I129" i="46"/>
  <c r="R129" i="46"/>
  <c r="S129" i="46" s="1"/>
  <c r="T129" i="46" s="1"/>
  <c r="U129" i="46" s="1"/>
  <c r="V129" i="46"/>
  <c r="I121" i="46"/>
  <c r="R121" i="46"/>
  <c r="V121" i="46"/>
  <c r="O380" i="38"/>
  <c r="AE381" i="38"/>
  <c r="I63" i="47"/>
  <c r="O63" i="47" s="1"/>
  <c r="V63" i="47"/>
  <c r="W63" i="47" s="1"/>
  <c r="R63" i="47"/>
  <c r="S63" i="47" s="1"/>
  <c r="I57" i="47"/>
  <c r="N57" i="47" s="1"/>
  <c r="R57" i="47"/>
  <c r="S57" i="47" s="1"/>
  <c r="V57" i="47"/>
  <c r="W57" i="47" s="1"/>
  <c r="I13" i="47"/>
  <c r="L13" i="47" s="1"/>
  <c r="V13" i="47"/>
  <c r="W13" i="47" s="1"/>
  <c r="R13" i="47"/>
  <c r="I21" i="47"/>
  <c r="R21" i="47"/>
  <c r="S21" i="47" s="1"/>
  <c r="V21" i="47"/>
  <c r="I29" i="47"/>
  <c r="R29" i="47"/>
  <c r="S29" i="47" s="1"/>
  <c r="V29" i="47"/>
  <c r="W29" i="47" s="1"/>
  <c r="I37" i="47"/>
  <c r="R37" i="47"/>
  <c r="S37" i="47" s="1"/>
  <c r="V37" i="47"/>
  <c r="I46" i="47"/>
  <c r="V46" i="47"/>
  <c r="R46" i="47"/>
  <c r="S46" i="47" s="1"/>
  <c r="I54" i="47"/>
  <c r="R54" i="47"/>
  <c r="S54" i="47" s="1"/>
  <c r="V54" i="47"/>
  <c r="I62" i="47"/>
  <c r="N62" i="47" s="1"/>
  <c r="R62" i="47"/>
  <c r="S62" i="47" s="1"/>
  <c r="V62" i="47"/>
  <c r="W62" i="47" s="1"/>
  <c r="I70" i="47"/>
  <c r="R70" i="47"/>
  <c r="S70" i="47" s="1"/>
  <c r="V70" i="47"/>
  <c r="I136" i="46"/>
  <c r="R136" i="46"/>
  <c r="S136" i="46" s="1"/>
  <c r="V136" i="46"/>
  <c r="I128" i="46"/>
  <c r="R128" i="46"/>
  <c r="S128" i="46" s="1"/>
  <c r="V128" i="46"/>
  <c r="I120" i="46"/>
  <c r="R120" i="46"/>
  <c r="S120" i="46" s="1"/>
  <c r="V120" i="46"/>
  <c r="P380" i="38"/>
  <c r="AE380" i="38" s="1"/>
  <c r="N381" i="38"/>
  <c r="O378" i="38"/>
  <c r="I363" i="38"/>
  <c r="V363" i="38"/>
  <c r="R363" i="38"/>
  <c r="S363" i="38" s="1"/>
  <c r="I323" i="38"/>
  <c r="V323" i="38"/>
  <c r="R323" i="38"/>
  <c r="I370" i="38"/>
  <c r="R370" i="38"/>
  <c r="V370" i="38"/>
  <c r="I322" i="38"/>
  <c r="P322" i="38" s="1"/>
  <c r="R322" i="38"/>
  <c r="S322" i="38" s="1"/>
  <c r="V322" i="38"/>
  <c r="W322" i="38" s="1"/>
  <c r="I306" i="38"/>
  <c r="L306" i="38" s="1"/>
  <c r="V306" i="38"/>
  <c r="W306" i="38" s="1"/>
  <c r="R306" i="38"/>
  <c r="S306" i="38" s="1"/>
  <c r="I369" i="38"/>
  <c r="R369" i="38"/>
  <c r="S369" i="38" s="1"/>
  <c r="V369" i="38"/>
  <c r="I361" i="38"/>
  <c r="V361" i="38"/>
  <c r="R361" i="38"/>
  <c r="S361" i="38" s="1"/>
  <c r="I353" i="38"/>
  <c r="J353" i="38" s="1"/>
  <c r="V353" i="38"/>
  <c r="W353" i="38" s="1"/>
  <c r="R353" i="38"/>
  <c r="S353" i="38" s="1"/>
  <c r="I345" i="38"/>
  <c r="V345" i="38"/>
  <c r="R345" i="38"/>
  <c r="S345" i="38" s="1"/>
  <c r="T345" i="38" s="1"/>
  <c r="U345" i="38" s="1"/>
  <c r="I337" i="38"/>
  <c r="V337" i="38"/>
  <c r="R337" i="38"/>
  <c r="S337" i="38" s="1"/>
  <c r="T337" i="38" s="1"/>
  <c r="U337" i="38" s="1"/>
  <c r="I329" i="38"/>
  <c r="R329" i="38"/>
  <c r="S329" i="38" s="1"/>
  <c r="T329" i="38" s="1"/>
  <c r="U329" i="38" s="1"/>
  <c r="V329" i="38"/>
  <c r="I321" i="38"/>
  <c r="J321" i="38" s="1"/>
  <c r="V321" i="38"/>
  <c r="W321" i="38" s="1"/>
  <c r="R321" i="38"/>
  <c r="S321" i="38" s="1"/>
  <c r="L378" i="38"/>
  <c r="T377" i="38"/>
  <c r="U377" i="38"/>
  <c r="T391" i="38"/>
  <c r="U391" i="38" s="1"/>
  <c r="AE383" i="38"/>
  <c r="S383" i="38"/>
  <c r="I371" i="38"/>
  <c r="V371" i="38"/>
  <c r="R371" i="38"/>
  <c r="I307" i="38"/>
  <c r="O307" i="38" s="1"/>
  <c r="R307" i="38"/>
  <c r="V307" i="38"/>
  <c r="W307" i="38" s="1"/>
  <c r="I338" i="38"/>
  <c r="V338" i="38"/>
  <c r="R338" i="38"/>
  <c r="S338" i="38" s="1"/>
  <c r="T392" i="38"/>
  <c r="U392" i="38" s="1"/>
  <c r="I305" i="38"/>
  <c r="N305" i="38" s="1"/>
  <c r="R305" i="38"/>
  <c r="S305" i="38" s="1"/>
  <c r="V305" i="38"/>
  <c r="W305" i="38" s="1"/>
  <c r="I368" i="38"/>
  <c r="R368" i="38"/>
  <c r="S368" i="38" s="1"/>
  <c r="T368" i="38" s="1"/>
  <c r="U368" i="38" s="1"/>
  <c r="V368" i="38"/>
  <c r="I360" i="38"/>
  <c r="R360" i="38"/>
  <c r="S360" i="38" s="1"/>
  <c r="V360" i="38"/>
  <c r="I352" i="38"/>
  <c r="N352" i="38" s="1"/>
  <c r="R352" i="38"/>
  <c r="S352" i="38" s="1"/>
  <c r="V352" i="38"/>
  <c r="W352" i="38" s="1"/>
  <c r="I344" i="38"/>
  <c r="V344" i="38"/>
  <c r="R344" i="38"/>
  <c r="S344" i="38" s="1"/>
  <c r="I336" i="38"/>
  <c r="R336" i="38"/>
  <c r="S336" i="38" s="1"/>
  <c r="V336" i="38"/>
  <c r="I328" i="38"/>
  <c r="V328" i="38"/>
  <c r="R328" i="38"/>
  <c r="S328" i="38" s="1"/>
  <c r="K380" i="38"/>
  <c r="M378" i="38"/>
  <c r="AE379" i="38"/>
  <c r="S379" i="38"/>
  <c r="T381" i="38"/>
  <c r="U381" i="38"/>
  <c r="I347" i="38"/>
  <c r="R347" i="38"/>
  <c r="S347" i="38" s="1"/>
  <c r="V347" i="38"/>
  <c r="I375" i="38"/>
  <c r="R375" i="38"/>
  <c r="V375" i="38"/>
  <c r="I367" i="38"/>
  <c r="R367" i="38"/>
  <c r="S367" i="38" s="1"/>
  <c r="T367" i="38" s="1"/>
  <c r="U367" i="38" s="1"/>
  <c r="V367" i="38"/>
  <c r="I359" i="38"/>
  <c r="V359" i="38"/>
  <c r="R359" i="38"/>
  <c r="S359" i="38" s="1"/>
  <c r="I351" i="38"/>
  <c r="L351" i="38" s="1"/>
  <c r="R351" i="38"/>
  <c r="V351" i="38"/>
  <c r="W351" i="38" s="1"/>
  <c r="I343" i="38"/>
  <c r="R343" i="38"/>
  <c r="V343" i="38"/>
  <c r="I335" i="38"/>
  <c r="R335" i="38"/>
  <c r="S335" i="38" s="1"/>
  <c r="V335" i="38"/>
  <c r="I327" i="38"/>
  <c r="V327" i="38"/>
  <c r="R327" i="38"/>
  <c r="L380" i="38"/>
  <c r="K378" i="38"/>
  <c r="T380" i="38"/>
  <c r="U380" i="38"/>
  <c r="T394" i="38"/>
  <c r="U394" i="38" s="1"/>
  <c r="I339" i="38"/>
  <c r="R339" i="38"/>
  <c r="V339" i="38"/>
  <c r="I362" i="38"/>
  <c r="R362" i="38"/>
  <c r="S362" i="38" s="1"/>
  <c r="V362" i="38"/>
  <c r="I330" i="38"/>
  <c r="V330" i="38"/>
  <c r="R330" i="38"/>
  <c r="S330" i="38" s="1"/>
  <c r="T386" i="38"/>
  <c r="U386" i="38" s="1"/>
  <c r="I374" i="38"/>
  <c r="V374" i="38"/>
  <c r="R374" i="38"/>
  <c r="I366" i="38"/>
  <c r="V366" i="38"/>
  <c r="R366" i="38"/>
  <c r="I358" i="38"/>
  <c r="R358" i="38"/>
  <c r="V358" i="38"/>
  <c r="I350" i="38"/>
  <c r="P350" i="38" s="1"/>
  <c r="V350" i="38"/>
  <c r="W350" i="38" s="1"/>
  <c r="R350" i="38"/>
  <c r="S350" i="38" s="1"/>
  <c r="I342" i="38"/>
  <c r="V342" i="38"/>
  <c r="R342" i="38"/>
  <c r="S342" i="38" s="1"/>
  <c r="I334" i="38"/>
  <c r="R334" i="38"/>
  <c r="S334" i="38" s="1"/>
  <c r="V334" i="38"/>
  <c r="I326" i="38"/>
  <c r="V326" i="38"/>
  <c r="R326" i="38"/>
  <c r="S326" i="38" s="1"/>
  <c r="J378" i="38"/>
  <c r="AE382" i="38"/>
  <c r="S382" i="38"/>
  <c r="I355" i="38"/>
  <c r="V355" i="38"/>
  <c r="R355" i="38"/>
  <c r="I354" i="38"/>
  <c r="V354" i="38"/>
  <c r="R354" i="38"/>
  <c r="S354" i="38" s="1"/>
  <c r="T393" i="38"/>
  <c r="U393" i="38" s="1"/>
  <c r="I373" i="38"/>
  <c r="R373" i="38"/>
  <c r="S373" i="38" s="1"/>
  <c r="V373" i="38"/>
  <c r="I365" i="38"/>
  <c r="V365" i="38"/>
  <c r="R365" i="38"/>
  <c r="S365" i="38" s="1"/>
  <c r="T365" i="38" s="1"/>
  <c r="U365" i="38" s="1"/>
  <c r="I357" i="38"/>
  <c r="R357" i="38"/>
  <c r="S357" i="38" s="1"/>
  <c r="V357" i="38"/>
  <c r="I349" i="38"/>
  <c r="K349" i="38" s="1"/>
  <c r="R349" i="38"/>
  <c r="S349" i="38" s="1"/>
  <c r="V349" i="38"/>
  <c r="W349" i="38" s="1"/>
  <c r="I341" i="38"/>
  <c r="R341" i="38"/>
  <c r="S341" i="38" s="1"/>
  <c r="V341" i="38"/>
  <c r="I333" i="38"/>
  <c r="R333" i="38"/>
  <c r="S333" i="38" s="1"/>
  <c r="V333" i="38"/>
  <c r="I325" i="38"/>
  <c r="R325" i="38"/>
  <c r="S325" i="38" s="1"/>
  <c r="V325" i="38"/>
  <c r="Q378" i="38"/>
  <c r="T385" i="38"/>
  <c r="U385" i="38" s="1"/>
  <c r="AE378" i="38"/>
  <c r="S378" i="38"/>
  <c r="T384" i="38"/>
  <c r="U384" i="38" s="1"/>
  <c r="I308" i="38"/>
  <c r="J308" i="38" s="1"/>
  <c r="V308" i="38"/>
  <c r="W308" i="38" s="1"/>
  <c r="R308" i="38"/>
  <c r="S308" i="38" s="1"/>
  <c r="I331" i="38"/>
  <c r="R331" i="38"/>
  <c r="S331" i="38" s="1"/>
  <c r="V331" i="38"/>
  <c r="T390" i="38"/>
  <c r="U390" i="38" s="1"/>
  <c r="I346" i="38"/>
  <c r="R346" i="38"/>
  <c r="S346" i="38" s="1"/>
  <c r="T346" i="38" s="1"/>
  <c r="U346" i="38" s="1"/>
  <c r="V346" i="38"/>
  <c r="N378" i="38"/>
  <c r="I372" i="38"/>
  <c r="R372" i="38"/>
  <c r="S372" i="38" s="1"/>
  <c r="V372" i="38"/>
  <c r="I364" i="38"/>
  <c r="R364" i="38"/>
  <c r="S364" i="38" s="1"/>
  <c r="T364" i="38" s="1"/>
  <c r="U364" i="38" s="1"/>
  <c r="V364" i="38"/>
  <c r="I356" i="38"/>
  <c r="R356" i="38"/>
  <c r="V356" i="38"/>
  <c r="I348" i="38"/>
  <c r="V348" i="38"/>
  <c r="R348" i="38"/>
  <c r="S348" i="38" s="1"/>
  <c r="I340" i="38"/>
  <c r="V340" i="38"/>
  <c r="R340" i="38"/>
  <c r="I332" i="38"/>
  <c r="V332" i="38"/>
  <c r="R332" i="38"/>
  <c r="S332" i="38" s="1"/>
  <c r="I324" i="38"/>
  <c r="R324" i="38"/>
  <c r="V324" i="38"/>
  <c r="O322" i="38"/>
  <c r="M127" i="46"/>
  <c r="J127" i="46"/>
  <c r="N127" i="46"/>
  <c r="O127" i="46"/>
  <c r="P127" i="46"/>
  <c r="Q127" i="46"/>
  <c r="K127" i="46"/>
  <c r="L127" i="46"/>
  <c r="O126" i="46"/>
  <c r="P126" i="46"/>
  <c r="AE126" i="46" s="1"/>
  <c r="Q126" i="46"/>
  <c r="L126" i="46"/>
  <c r="J126" i="46"/>
  <c r="K126" i="46"/>
  <c r="M126" i="46"/>
  <c r="N126" i="46"/>
  <c r="O119" i="46"/>
  <c r="P119" i="46"/>
  <c r="Q119" i="46"/>
  <c r="J119" i="46"/>
  <c r="K119" i="46"/>
  <c r="L119" i="46"/>
  <c r="M119" i="46"/>
  <c r="N119" i="46"/>
  <c r="Q42" i="47"/>
  <c r="J42" i="47"/>
  <c r="Q25" i="47"/>
  <c r="J25" i="47"/>
  <c r="Q15" i="47"/>
  <c r="P15" i="47"/>
  <c r="Q55" i="47"/>
  <c r="J55" i="47"/>
  <c r="Q10" i="47"/>
  <c r="J14" i="47"/>
  <c r="K14" i="47"/>
  <c r="J10" i="47"/>
  <c r="Q9" i="47"/>
  <c r="P9" i="47"/>
  <c r="O9" i="47"/>
  <c r="N9" i="47"/>
  <c r="M9" i="47"/>
  <c r="J9" i="47"/>
  <c r="Q14" i="47"/>
  <c r="P14" i="47"/>
  <c r="AE14" i="47" s="1"/>
  <c r="O14" i="47"/>
  <c r="N14" i="47"/>
  <c r="M14" i="47"/>
  <c r="M65" i="47"/>
  <c r="L65" i="47"/>
  <c r="K65" i="47"/>
  <c r="J65" i="47"/>
  <c r="Q65" i="47"/>
  <c r="P65" i="47"/>
  <c r="AE65" i="47" s="1"/>
  <c r="O65" i="47"/>
  <c r="K9" i="47"/>
  <c r="M28" i="47"/>
  <c r="L28" i="47"/>
  <c r="K28" i="47"/>
  <c r="J28" i="47"/>
  <c r="Q28" i="47"/>
  <c r="P28" i="47"/>
  <c r="O28" i="47"/>
  <c r="M61" i="47"/>
  <c r="L61" i="47"/>
  <c r="K61" i="47"/>
  <c r="J61" i="47"/>
  <c r="Q61" i="47"/>
  <c r="P61" i="47"/>
  <c r="O61" i="47"/>
  <c r="K29" i="47"/>
  <c r="J29" i="47"/>
  <c r="Q29" i="47"/>
  <c r="P29" i="47"/>
  <c r="O29" i="47"/>
  <c r="N29" i="47"/>
  <c r="M29" i="47"/>
  <c r="L29" i="47"/>
  <c r="O43" i="47"/>
  <c r="N43" i="47"/>
  <c r="M43" i="47"/>
  <c r="L43" i="47"/>
  <c r="K43" i="47"/>
  <c r="J43" i="47"/>
  <c r="Q43" i="47"/>
  <c r="L9" i="47"/>
  <c r="P19" i="47"/>
  <c r="O19" i="47"/>
  <c r="N19" i="47"/>
  <c r="M19" i="47"/>
  <c r="L19" i="47"/>
  <c r="K19" i="47"/>
  <c r="O10" i="47"/>
  <c r="N10" i="47"/>
  <c r="M10" i="47"/>
  <c r="L10" i="47"/>
  <c r="K10" i="47"/>
  <c r="K13" i="47"/>
  <c r="J19" i="47"/>
  <c r="K41" i="47"/>
  <c r="J41" i="47"/>
  <c r="Q41" i="47"/>
  <c r="P41" i="47"/>
  <c r="AE41" i="47" s="1"/>
  <c r="O41" i="47"/>
  <c r="N41" i="47"/>
  <c r="M41" i="47"/>
  <c r="O56" i="47"/>
  <c r="N56" i="47"/>
  <c r="M56" i="47"/>
  <c r="L56" i="47"/>
  <c r="K56" i="47"/>
  <c r="J56" i="47"/>
  <c r="Q56" i="47"/>
  <c r="O15" i="47"/>
  <c r="N15" i="47"/>
  <c r="M15" i="47"/>
  <c r="L15" i="47"/>
  <c r="K15" i="47"/>
  <c r="J15" i="47"/>
  <c r="O31" i="47"/>
  <c r="N31" i="47"/>
  <c r="M31" i="47"/>
  <c r="L31" i="47"/>
  <c r="K31" i="47"/>
  <c r="J31" i="47"/>
  <c r="Q31" i="47"/>
  <c r="M57" i="47"/>
  <c r="L57" i="47"/>
  <c r="K57" i="47"/>
  <c r="J57" i="47"/>
  <c r="Q57" i="47"/>
  <c r="P57" i="47"/>
  <c r="AE57" i="47" s="1"/>
  <c r="O57" i="47"/>
  <c r="O64" i="47"/>
  <c r="K25" i="47"/>
  <c r="K30" i="47"/>
  <c r="K42" i="47"/>
  <c r="K55" i="47"/>
  <c r="L42" i="47"/>
  <c r="L25" i="47"/>
  <c r="L55" i="47"/>
  <c r="M25" i="47"/>
  <c r="M30" i="47"/>
  <c r="M42" i="47"/>
  <c r="M55" i="47"/>
  <c r="N42" i="47"/>
  <c r="N25" i="47"/>
  <c r="N55" i="47"/>
  <c r="O25" i="47"/>
  <c r="O30" i="47"/>
  <c r="O42" i="47"/>
  <c r="O55" i="47"/>
  <c r="P25" i="47"/>
  <c r="AE25" i="47" s="1"/>
  <c r="P42" i="47"/>
  <c r="P55" i="47"/>
  <c r="Q64" i="47" l="1"/>
  <c r="J30" i="47"/>
  <c r="M64" i="47"/>
  <c r="Q13" i="47"/>
  <c r="N64" i="47"/>
  <c r="J13" i="47"/>
  <c r="N13" i="47"/>
  <c r="L30" i="47"/>
  <c r="J64" i="47"/>
  <c r="Q30" i="47"/>
  <c r="M13" i="47"/>
  <c r="K64" i="47"/>
  <c r="O13" i="47"/>
  <c r="P30" i="47"/>
  <c r="L64" i="47"/>
  <c r="P13" i="47"/>
  <c r="AE13" i="47" s="1"/>
  <c r="W69" i="47"/>
  <c r="J11" i="47"/>
  <c r="W45" i="47"/>
  <c r="AE29" i="47"/>
  <c r="W34" i="47"/>
  <c r="W328" i="38"/>
  <c r="W17" i="47"/>
  <c r="W358" i="38"/>
  <c r="Q8" i="47"/>
  <c r="W123" i="46"/>
  <c r="W356" i="38"/>
  <c r="W53" i="47"/>
  <c r="J306" i="38"/>
  <c r="K306" i="38"/>
  <c r="Q321" i="38"/>
  <c r="O62" i="47"/>
  <c r="J350" i="38"/>
  <c r="M63" i="47"/>
  <c r="Q350" i="38"/>
  <c r="O350" i="38"/>
  <c r="N350" i="38"/>
  <c r="AE61" i="47"/>
  <c r="P62" i="47"/>
  <c r="AE62" i="47" s="1"/>
  <c r="AE55" i="47"/>
  <c r="K63" i="47"/>
  <c r="Q62" i="47"/>
  <c r="J63" i="47"/>
  <c r="Q7" i="47"/>
  <c r="J62" i="47"/>
  <c r="Q63" i="47"/>
  <c r="AE11" i="47"/>
  <c r="P63" i="47"/>
  <c r="AE63" i="47" s="1"/>
  <c r="N63" i="47"/>
  <c r="J7" i="47"/>
  <c r="AE30" i="47"/>
  <c r="K7" i="47"/>
  <c r="K62" i="47"/>
  <c r="L63" i="47"/>
  <c r="N7" i="47"/>
  <c r="M7" i="47"/>
  <c r="M62" i="47"/>
  <c r="O7" i="47"/>
  <c r="L7" i="47"/>
  <c r="L62" i="47"/>
  <c r="AE119" i="46"/>
  <c r="L321" i="38"/>
  <c r="K322" i="38"/>
  <c r="N322" i="38"/>
  <c r="M353" i="38"/>
  <c r="Q353" i="38"/>
  <c r="P308" i="38"/>
  <c r="AE308" i="38" s="1"/>
  <c r="N308" i="38"/>
  <c r="AE322" i="38"/>
  <c r="AE56" i="47"/>
  <c r="O308" i="38"/>
  <c r="M308" i="38"/>
  <c r="L308" i="38"/>
  <c r="AE7" i="47"/>
  <c r="K308" i="38"/>
  <c r="Q308" i="38"/>
  <c r="T53" i="47"/>
  <c r="U53" i="47"/>
  <c r="T50" i="47"/>
  <c r="U50" i="47"/>
  <c r="Q26" i="47"/>
  <c r="J8" i="47"/>
  <c r="K11" i="47"/>
  <c r="N11" i="47"/>
  <c r="T70" i="47"/>
  <c r="U70" i="47" s="1"/>
  <c r="U46" i="47"/>
  <c r="T46" i="47"/>
  <c r="T57" i="47"/>
  <c r="U57" i="47"/>
  <c r="S121" i="46"/>
  <c r="T121" i="46" s="1"/>
  <c r="U121" i="46" s="1"/>
  <c r="AE28" i="47"/>
  <c r="S28" i="47"/>
  <c r="T18" i="47"/>
  <c r="U18" i="47" s="1"/>
  <c r="T124" i="46"/>
  <c r="U124" i="46" s="1"/>
  <c r="U25" i="47"/>
  <c r="T25" i="47"/>
  <c r="T65" i="47"/>
  <c r="U65" i="47"/>
  <c r="T40" i="47"/>
  <c r="U40" i="47" s="1"/>
  <c r="T56" i="47"/>
  <c r="U56" i="47"/>
  <c r="T120" i="46"/>
  <c r="U120" i="46" s="1"/>
  <c r="X69" i="47"/>
  <c r="Y69" i="47" s="1"/>
  <c r="Z69" i="47" s="1"/>
  <c r="AA69" i="47" s="1"/>
  <c r="AB69" i="47" s="1"/>
  <c r="AC69" i="47" s="1"/>
  <c r="AD69" i="47" s="1"/>
  <c r="AE10" i="47"/>
  <c r="S10" i="47"/>
  <c r="AE43" i="47"/>
  <c r="AE19" i="47"/>
  <c r="S19" i="47"/>
  <c r="X131" i="46"/>
  <c r="Y131" i="46" s="1"/>
  <c r="Z131" i="46" s="1"/>
  <c r="AA131" i="46" s="1"/>
  <c r="AB131" i="46" s="1"/>
  <c r="T47" i="47"/>
  <c r="U47" i="47"/>
  <c r="AE31" i="47"/>
  <c r="S31" i="47"/>
  <c r="T127" i="46"/>
  <c r="U127" i="46"/>
  <c r="L11" i="47"/>
  <c r="AE42" i="47"/>
  <c r="K26" i="47"/>
  <c r="M11" i="47"/>
  <c r="P351" i="38"/>
  <c r="AE351" i="38" s="1"/>
  <c r="T128" i="46"/>
  <c r="U128" i="46" s="1"/>
  <c r="T21" i="47"/>
  <c r="U21" i="47" s="1"/>
  <c r="T63" i="47"/>
  <c r="U63" i="47"/>
  <c r="T45" i="47"/>
  <c r="U45" i="47"/>
  <c r="T20" i="47"/>
  <c r="U20" i="47" s="1"/>
  <c r="T22" i="47"/>
  <c r="U22" i="47" s="1"/>
  <c r="S35" i="47"/>
  <c r="T14" i="47"/>
  <c r="U14" i="47"/>
  <c r="T59" i="47"/>
  <c r="U59" i="47" s="1"/>
  <c r="T132" i="46"/>
  <c r="U132" i="46" s="1"/>
  <c r="T41" i="47"/>
  <c r="U41" i="47"/>
  <c r="T17" i="47"/>
  <c r="U17" i="47" s="1"/>
  <c r="T48" i="47"/>
  <c r="U48" i="47"/>
  <c r="U29" i="47"/>
  <c r="T29" i="47"/>
  <c r="T49" i="47"/>
  <c r="U49" i="47"/>
  <c r="N8" i="47"/>
  <c r="L26" i="47"/>
  <c r="AE127" i="46"/>
  <c r="J351" i="38"/>
  <c r="AE350" i="38"/>
  <c r="T62" i="47"/>
  <c r="U62" i="47"/>
  <c r="T77" i="47"/>
  <c r="U77" i="47"/>
  <c r="S32" i="47"/>
  <c r="T32" i="47" s="1"/>
  <c r="U32" i="47" s="1"/>
  <c r="T34" i="47"/>
  <c r="U34" i="47" s="1"/>
  <c r="AE9" i="47"/>
  <c r="S9" i="47"/>
  <c r="T7" i="47"/>
  <c r="U7" i="47"/>
  <c r="T126" i="46"/>
  <c r="U126" i="46"/>
  <c r="T23" i="47"/>
  <c r="U23" i="47" s="1"/>
  <c r="T43" i="47"/>
  <c r="U43" i="47"/>
  <c r="T42" i="47"/>
  <c r="U42" i="47"/>
  <c r="J26" i="47"/>
  <c r="P26" i="47"/>
  <c r="AE26" i="47" s="1"/>
  <c r="M26" i="47"/>
  <c r="O11" i="47"/>
  <c r="K351" i="38"/>
  <c r="T37" i="47"/>
  <c r="U37" i="47" s="1"/>
  <c r="S13" i="47"/>
  <c r="U61" i="47"/>
  <c r="T61" i="47"/>
  <c r="T16" i="47"/>
  <c r="U16" i="47" s="1"/>
  <c r="T52" i="47"/>
  <c r="U52" i="47"/>
  <c r="T75" i="47"/>
  <c r="U75" i="47" s="1"/>
  <c r="T51" i="47"/>
  <c r="U51" i="47"/>
  <c r="T33" i="47"/>
  <c r="U33" i="47" s="1"/>
  <c r="T55" i="47"/>
  <c r="U55" i="47"/>
  <c r="T73" i="47"/>
  <c r="U73" i="47" s="1"/>
  <c r="U30" i="47"/>
  <c r="T30" i="47"/>
  <c r="N26" i="47"/>
  <c r="O8" i="47"/>
  <c r="T136" i="46"/>
  <c r="U136" i="46" s="1"/>
  <c r="U11" i="47"/>
  <c r="T11" i="47"/>
  <c r="T27" i="47"/>
  <c r="U27" i="47" s="1"/>
  <c r="T38" i="47"/>
  <c r="U38" i="47" s="1"/>
  <c r="U8" i="47"/>
  <c r="T8" i="47"/>
  <c r="T64" i="47"/>
  <c r="U64" i="47"/>
  <c r="T39" i="47"/>
  <c r="U39" i="47" s="1"/>
  <c r="K8" i="47"/>
  <c r="P8" i="47"/>
  <c r="AE8" i="47" s="1"/>
  <c r="Q11" i="47"/>
  <c r="L8" i="47"/>
  <c r="T54" i="47"/>
  <c r="U54" i="47"/>
  <c r="U119" i="46"/>
  <c r="T119" i="46"/>
  <c r="T67" i="47"/>
  <c r="U67" i="47" s="1"/>
  <c r="T26" i="47"/>
  <c r="U26" i="47"/>
  <c r="T71" i="47"/>
  <c r="U71" i="47" s="1"/>
  <c r="AE15" i="47"/>
  <c r="S15" i="47"/>
  <c r="Q307" i="38"/>
  <c r="P321" i="38"/>
  <c r="AE321" i="38" s="1"/>
  <c r="L305" i="38"/>
  <c r="O321" i="38"/>
  <c r="M322" i="38"/>
  <c r="O353" i="38"/>
  <c r="M350" i="38"/>
  <c r="P353" i="38"/>
  <c r="AE353" i="38" s="1"/>
  <c r="M305" i="38"/>
  <c r="N321" i="38"/>
  <c r="L322" i="38"/>
  <c r="N353" i="38"/>
  <c r="L350" i="38"/>
  <c r="Q306" i="38"/>
  <c r="K321" i="38"/>
  <c r="Q322" i="38"/>
  <c r="K353" i="38"/>
  <c r="K350" i="38"/>
  <c r="M321" i="38"/>
  <c r="J322" i="38"/>
  <c r="L353" i="38"/>
  <c r="P307" i="38"/>
  <c r="AE307" i="38" s="1"/>
  <c r="P306" i="38"/>
  <c r="AE306" i="38" s="1"/>
  <c r="J349" i="38"/>
  <c r="Q349" i="38"/>
  <c r="M306" i="38"/>
  <c r="Q351" i="38"/>
  <c r="O306" i="38"/>
  <c r="M351" i="38"/>
  <c r="N306" i="38"/>
  <c r="N351" i="38"/>
  <c r="O351" i="38"/>
  <c r="X390" i="38"/>
  <c r="Y390" i="38" s="1"/>
  <c r="Z390" i="38" s="1"/>
  <c r="AA390" i="38" s="1"/>
  <c r="AB390" i="38" s="1"/>
  <c r="AC390" i="38" s="1"/>
  <c r="AD390" i="38" s="1"/>
  <c r="T308" i="38"/>
  <c r="U308" i="38"/>
  <c r="T330" i="38"/>
  <c r="U330" i="38" s="1"/>
  <c r="T353" i="38"/>
  <c r="U353" i="38"/>
  <c r="P352" i="38"/>
  <c r="AE352" i="38" s="1"/>
  <c r="T326" i="38"/>
  <c r="U326" i="38" s="1"/>
  <c r="X377" i="38"/>
  <c r="Z377" i="38"/>
  <c r="AD377" i="38"/>
  <c r="AA377" i="38"/>
  <c r="Y377" i="38"/>
  <c r="AB377" i="38"/>
  <c r="AC377" i="38"/>
  <c r="J307" i="38"/>
  <c r="P349" i="38"/>
  <c r="AE349" i="38" s="1"/>
  <c r="T333" i="38"/>
  <c r="U333" i="38" s="1"/>
  <c r="U350" i="38"/>
  <c r="T350" i="38"/>
  <c r="S375" i="38"/>
  <c r="T375" i="38" s="1"/>
  <c r="U375" i="38" s="1"/>
  <c r="T360" i="38"/>
  <c r="U360" i="38" s="1"/>
  <c r="S371" i="38"/>
  <c r="T371" i="38" s="1"/>
  <c r="U371" i="38" s="1"/>
  <c r="S323" i="38"/>
  <c r="S366" i="38"/>
  <c r="T336" i="38"/>
  <c r="U336" i="38" s="1"/>
  <c r="K305" i="38"/>
  <c r="L307" i="38"/>
  <c r="Q305" i="38"/>
  <c r="L352" i="38"/>
  <c r="O349" i="38"/>
  <c r="Q352" i="38"/>
  <c r="S324" i="38"/>
  <c r="T324" i="38" s="1"/>
  <c r="U324" i="38" s="1"/>
  <c r="T348" i="38"/>
  <c r="U348" i="38" s="1"/>
  <c r="T357" i="38"/>
  <c r="U357" i="38" s="1"/>
  <c r="S355" i="38"/>
  <c r="S374" i="38"/>
  <c r="Y380" i="38"/>
  <c r="Z380" i="38"/>
  <c r="AA380" i="38"/>
  <c r="X380" i="38"/>
  <c r="AB380" i="38"/>
  <c r="AC380" i="38"/>
  <c r="AD380" i="38"/>
  <c r="T335" i="38"/>
  <c r="U335" i="38" s="1"/>
  <c r="T359" i="38"/>
  <c r="U359" i="38" s="1"/>
  <c r="T344" i="38"/>
  <c r="U344" i="38" s="1"/>
  <c r="T361" i="38"/>
  <c r="U361" i="38" s="1"/>
  <c r="T305" i="38"/>
  <c r="U305" i="38"/>
  <c r="T378" i="38"/>
  <c r="U378" i="38"/>
  <c r="O352" i="38"/>
  <c r="X384" i="38"/>
  <c r="Y384" i="38" s="1"/>
  <c r="Z384" i="38" s="1"/>
  <c r="AA384" i="38" s="1"/>
  <c r="T362" i="38"/>
  <c r="U362" i="38" s="1"/>
  <c r="T338" i="38"/>
  <c r="U338" i="38" s="1"/>
  <c r="U321" i="38"/>
  <c r="T321" i="38"/>
  <c r="T349" i="38"/>
  <c r="U349" i="38"/>
  <c r="X391" i="38"/>
  <c r="Y391" i="38" s="1"/>
  <c r="Z391" i="38" s="1"/>
  <c r="AA391" i="38" s="1"/>
  <c r="AB391" i="38" s="1"/>
  <c r="AC391" i="38" s="1"/>
  <c r="AD391" i="38" s="1"/>
  <c r="T373" i="38"/>
  <c r="U373" i="38" s="1"/>
  <c r="T379" i="38"/>
  <c r="U379" i="38"/>
  <c r="N349" i="38"/>
  <c r="O305" i="38"/>
  <c r="M307" i="38"/>
  <c r="M352" i="38"/>
  <c r="L349" i="38"/>
  <c r="J352" i="38"/>
  <c r="T332" i="38"/>
  <c r="U332" i="38" s="1"/>
  <c r="T372" i="38"/>
  <c r="U372" i="38" s="1"/>
  <c r="T341" i="38"/>
  <c r="U341" i="38" s="1"/>
  <c r="T354" i="38"/>
  <c r="U354" i="38" s="1"/>
  <c r="T334" i="38"/>
  <c r="U334" i="38" s="1"/>
  <c r="T347" i="38"/>
  <c r="U347" i="38" s="1"/>
  <c r="T328" i="38"/>
  <c r="U328" i="38" s="1"/>
  <c r="T383" i="38"/>
  <c r="U383" i="38"/>
  <c r="U322" i="38"/>
  <c r="T322" i="38"/>
  <c r="T363" i="38"/>
  <c r="U363" i="38" s="1"/>
  <c r="S340" i="38"/>
  <c r="T340" i="38" s="1"/>
  <c r="U340" i="38" s="1"/>
  <c r="S307" i="38"/>
  <c r="S370" i="38"/>
  <c r="S351" i="38"/>
  <c r="U306" i="38"/>
  <c r="T306" i="38"/>
  <c r="J305" i="38"/>
  <c r="P305" i="38"/>
  <c r="AE305" i="38" s="1"/>
  <c r="M349" i="38"/>
  <c r="T331" i="38"/>
  <c r="U331" i="38" s="1"/>
  <c r="T382" i="38"/>
  <c r="U382" i="38"/>
  <c r="S358" i="38"/>
  <c r="S343" i="38"/>
  <c r="K352" i="38"/>
  <c r="K307" i="38"/>
  <c r="N307" i="38"/>
  <c r="S356" i="38"/>
  <c r="T356" i="38" s="1"/>
  <c r="U356" i="38" s="1"/>
  <c r="T325" i="38"/>
  <c r="U325" i="38" s="1"/>
  <c r="T342" i="38"/>
  <c r="U342" i="38" s="1"/>
  <c r="S339" i="38"/>
  <c r="S327" i="38"/>
  <c r="Z381" i="38"/>
  <c r="AA381" i="38"/>
  <c r="AB381" i="38"/>
  <c r="AC381" i="38"/>
  <c r="AD381" i="38"/>
  <c r="Y381" i="38"/>
  <c r="X381" i="38"/>
  <c r="T352" i="38"/>
  <c r="U352" i="38"/>
  <c r="T369" i="38"/>
  <c r="U369" i="38" s="1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117" i="46"/>
  <c r="H116" i="46"/>
  <c r="H115" i="46"/>
  <c r="H114" i="46"/>
  <c r="H113" i="46"/>
  <c r="H112" i="46"/>
  <c r="H111" i="46"/>
  <c r="H110" i="46"/>
  <c r="H109" i="46"/>
  <c r="H108" i="46"/>
  <c r="H107" i="46"/>
  <c r="H106" i="46"/>
  <c r="H105" i="46"/>
  <c r="H104" i="46"/>
  <c r="H103" i="46"/>
  <c r="H102" i="46"/>
  <c r="H101" i="46"/>
  <c r="H100" i="46"/>
  <c r="H99" i="46"/>
  <c r="H98" i="46"/>
  <c r="H97" i="46"/>
  <c r="H96" i="46"/>
  <c r="H95" i="46"/>
  <c r="H94" i="46"/>
  <c r="H93" i="46"/>
  <c r="H92" i="46"/>
  <c r="H91" i="46"/>
  <c r="H90" i="46"/>
  <c r="H89" i="46"/>
  <c r="H88" i="46"/>
  <c r="H87" i="46"/>
  <c r="H86" i="46"/>
  <c r="H85" i="46"/>
  <c r="H84" i="46"/>
  <c r="H83" i="46"/>
  <c r="H82" i="46"/>
  <c r="H81" i="46"/>
  <c r="H80" i="46"/>
  <c r="H79" i="46"/>
  <c r="H78" i="46"/>
  <c r="H77" i="46"/>
  <c r="H76" i="46"/>
  <c r="H75" i="46"/>
  <c r="H74" i="46"/>
  <c r="H73" i="46"/>
  <c r="H72" i="46"/>
  <c r="H71" i="46"/>
  <c r="H70" i="46"/>
  <c r="H69" i="46"/>
  <c r="H68" i="46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303" i="38"/>
  <c r="H302" i="38"/>
  <c r="H301" i="38"/>
  <c r="H300" i="38"/>
  <c r="H299" i="38"/>
  <c r="H298" i="38"/>
  <c r="H297" i="38"/>
  <c r="H296" i="38"/>
  <c r="H295" i="38"/>
  <c r="H294" i="38"/>
  <c r="H293" i="38"/>
  <c r="H292" i="38"/>
  <c r="H291" i="38"/>
  <c r="H290" i="38"/>
  <c r="H289" i="38"/>
  <c r="H288" i="38"/>
  <c r="H287" i="38"/>
  <c r="H286" i="38"/>
  <c r="H285" i="38"/>
  <c r="H264" i="38"/>
  <c r="H263" i="38"/>
  <c r="H262" i="38"/>
  <c r="H261" i="38"/>
  <c r="H260" i="38"/>
  <c r="H259" i="38"/>
  <c r="H258" i="38"/>
  <c r="H257" i="38"/>
  <c r="H256" i="38"/>
  <c r="H255" i="38"/>
  <c r="H254" i="38"/>
  <c r="H253" i="38"/>
  <c r="H252" i="38"/>
  <c r="H251" i="38"/>
  <c r="H250" i="38"/>
  <c r="H249" i="38"/>
  <c r="H248" i="38"/>
  <c r="H247" i="38"/>
  <c r="H246" i="38"/>
  <c r="H245" i="38"/>
  <c r="H244" i="38"/>
  <c r="H243" i="38"/>
  <c r="H242" i="38"/>
  <c r="H241" i="38"/>
  <c r="H240" i="38"/>
  <c r="H239" i="38"/>
  <c r="H238" i="38"/>
  <c r="H237" i="38"/>
  <c r="H236" i="38"/>
  <c r="H235" i="38"/>
  <c r="H234" i="38"/>
  <c r="H233" i="38"/>
  <c r="H232" i="38"/>
  <c r="H231" i="38"/>
  <c r="H230" i="38"/>
  <c r="H229" i="38"/>
  <c r="H228" i="38"/>
  <c r="H227" i="38"/>
  <c r="H226" i="38"/>
  <c r="H225" i="38"/>
  <c r="H224" i="38"/>
  <c r="H223" i="38"/>
  <c r="H222" i="38"/>
  <c r="H221" i="38"/>
  <c r="H220" i="38"/>
  <c r="H219" i="38"/>
  <c r="H218" i="38"/>
  <c r="H217" i="38"/>
  <c r="H216" i="38"/>
  <c r="H215" i="38"/>
  <c r="H214" i="38"/>
  <c r="H213" i="38"/>
  <c r="H212" i="38"/>
  <c r="H211" i="38"/>
  <c r="H210" i="38"/>
  <c r="H209" i="38"/>
  <c r="H208" i="38"/>
  <c r="H207" i="38"/>
  <c r="H206" i="38"/>
  <c r="H205" i="38"/>
  <c r="H204" i="38"/>
  <c r="H203" i="38"/>
  <c r="H202" i="38"/>
  <c r="H201" i="38"/>
  <c r="H200" i="38"/>
  <c r="H199" i="38"/>
  <c r="H198" i="38"/>
  <c r="H197" i="38"/>
  <c r="H196" i="38"/>
  <c r="H195" i="38"/>
  <c r="H194" i="38"/>
  <c r="H193" i="38"/>
  <c r="H192" i="38"/>
  <c r="H191" i="38"/>
  <c r="H190" i="38"/>
  <c r="H189" i="38"/>
  <c r="H188" i="38"/>
  <c r="H187" i="38"/>
  <c r="H186" i="38"/>
  <c r="H185" i="38"/>
  <c r="H184" i="38"/>
  <c r="H183" i="38"/>
  <c r="H182" i="38"/>
  <c r="H181" i="38"/>
  <c r="H180" i="38"/>
  <c r="H179" i="38"/>
  <c r="H178" i="38"/>
  <c r="H177" i="38"/>
  <c r="H176" i="38"/>
  <c r="H175" i="38"/>
  <c r="H174" i="38"/>
  <c r="H173" i="38"/>
  <c r="H172" i="38"/>
  <c r="H171" i="38"/>
  <c r="H170" i="38"/>
  <c r="H169" i="38"/>
  <c r="H168" i="38"/>
  <c r="H167" i="38"/>
  <c r="H166" i="38"/>
  <c r="H165" i="38"/>
  <c r="H164" i="38"/>
  <c r="H163" i="38"/>
  <c r="H162" i="38"/>
  <c r="H161" i="38"/>
  <c r="H160" i="38"/>
  <c r="H159" i="38"/>
  <c r="H158" i="38"/>
  <c r="H157" i="38"/>
  <c r="H156" i="38"/>
  <c r="H155" i="38"/>
  <c r="H154" i="38"/>
  <c r="H153" i="38"/>
  <c r="H152" i="38"/>
  <c r="H151" i="38"/>
  <c r="H150" i="38"/>
  <c r="H149" i="38"/>
  <c r="H148" i="38"/>
  <c r="H147" i="38"/>
  <c r="H146" i="38"/>
  <c r="H145" i="38"/>
  <c r="H144" i="38"/>
  <c r="H143" i="38"/>
  <c r="H142" i="38"/>
  <c r="H141" i="38"/>
  <c r="H140" i="38"/>
  <c r="H139" i="38"/>
  <c r="H138" i="38"/>
  <c r="H137" i="38"/>
  <c r="H136" i="38"/>
  <c r="H135" i="38"/>
  <c r="H134" i="38"/>
  <c r="H133" i="38"/>
  <c r="H132" i="38"/>
  <c r="H131" i="38"/>
  <c r="H130" i="38"/>
  <c r="H129" i="38"/>
  <c r="H128" i="38"/>
  <c r="H127" i="38"/>
  <c r="H126" i="38"/>
  <c r="H125" i="38"/>
  <c r="H124" i="38"/>
  <c r="H123" i="38"/>
  <c r="H122" i="38"/>
  <c r="H121" i="38"/>
  <c r="H120" i="38"/>
  <c r="H119" i="38"/>
  <c r="H118" i="38"/>
  <c r="H117" i="38"/>
  <c r="H116" i="38"/>
  <c r="H115" i="38"/>
  <c r="H114" i="38"/>
  <c r="H113" i="38"/>
  <c r="H112" i="38"/>
  <c r="H111" i="38"/>
  <c r="H110" i="38"/>
  <c r="H109" i="38"/>
  <c r="H108" i="38"/>
  <c r="H107" i="38"/>
  <c r="H106" i="38"/>
  <c r="H105" i="38"/>
  <c r="H104" i="38"/>
  <c r="H103" i="38"/>
  <c r="H102" i="38"/>
  <c r="H101" i="38"/>
  <c r="H100" i="38"/>
  <c r="H99" i="38"/>
  <c r="H98" i="38"/>
  <c r="H97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H78" i="38"/>
  <c r="H77" i="38"/>
  <c r="H76" i="38"/>
  <c r="H75" i="38"/>
  <c r="H74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H55" i="38"/>
  <c r="H54" i="38"/>
  <c r="H53" i="38"/>
  <c r="H52" i="38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N8" i="34"/>
  <c r="N9" i="34" s="1"/>
  <c r="N10" i="34" s="1"/>
  <c r="N11" i="34" s="1"/>
  <c r="N12" i="34" s="1"/>
  <c r="N13" i="34" s="1"/>
  <c r="N14" i="34" s="1"/>
  <c r="N15" i="34" s="1"/>
  <c r="N16" i="34" s="1"/>
  <c r="X133" i="46" l="1"/>
  <c r="Y133" i="46" s="1"/>
  <c r="Z133" i="46" s="1"/>
  <c r="AA133" i="46" s="1"/>
  <c r="AB133" i="46" s="1"/>
  <c r="AC133" i="46" s="1"/>
  <c r="AD133" i="46" s="1"/>
  <c r="W52" i="47"/>
  <c r="W23" i="47"/>
  <c r="W357" i="38"/>
  <c r="W58" i="47"/>
  <c r="W60" i="47"/>
  <c r="W121" i="46"/>
  <c r="W21" i="47"/>
  <c r="W134" i="46"/>
  <c r="W280" i="38"/>
  <c r="W8" i="42"/>
  <c r="X278" i="38"/>
  <c r="Y278" i="38" s="1"/>
  <c r="Z278" i="38" s="1"/>
  <c r="AA278" i="38" s="1"/>
  <c r="AB278" i="38" s="1"/>
  <c r="AC278" i="38" s="1"/>
  <c r="AD278" i="38" s="1"/>
  <c r="K276" i="38"/>
  <c r="L276" i="38" s="1"/>
  <c r="M276" i="38" s="1"/>
  <c r="N276" i="38" s="1"/>
  <c r="O276" i="38" s="1"/>
  <c r="P276" i="38" s="1"/>
  <c r="K279" i="38"/>
  <c r="L279" i="38" s="1"/>
  <c r="M279" i="38" s="1"/>
  <c r="N279" i="38" s="1"/>
  <c r="O279" i="38" s="1"/>
  <c r="P279" i="38" s="1"/>
  <c r="J282" i="38"/>
  <c r="J10" i="42"/>
  <c r="J7" i="42"/>
  <c r="W282" i="38"/>
  <c r="W278" i="38"/>
  <c r="J276" i="38"/>
  <c r="J277" i="38"/>
  <c r="K282" i="38"/>
  <c r="L282" i="38" s="1"/>
  <c r="M282" i="38" s="1"/>
  <c r="N282" i="38" s="1"/>
  <c r="O282" i="38" s="1"/>
  <c r="P282" i="38" s="1"/>
  <c r="K10" i="42"/>
  <c r="L10" i="42" s="1"/>
  <c r="M10" i="42" s="1"/>
  <c r="N10" i="42" s="1"/>
  <c r="O10" i="42" s="1"/>
  <c r="P10" i="42" s="1"/>
  <c r="K7" i="42"/>
  <c r="L7" i="42" s="1"/>
  <c r="M7" i="42" s="1"/>
  <c r="N7" i="42" s="1"/>
  <c r="O7" i="42" s="1"/>
  <c r="P7" i="42" s="1"/>
  <c r="Q7" i="42" s="1"/>
  <c r="W283" i="38"/>
  <c r="X279" i="38"/>
  <c r="Y279" i="38" s="1"/>
  <c r="Z279" i="38" s="1"/>
  <c r="AA279" i="38" s="1"/>
  <c r="AB279" i="38" s="1"/>
  <c r="AC279" i="38" s="1"/>
  <c r="AD279" i="38" s="1"/>
  <c r="J280" i="38"/>
  <c r="K277" i="38"/>
  <c r="L277" i="38" s="1"/>
  <c r="M277" i="38" s="1"/>
  <c r="N277" i="38" s="1"/>
  <c r="O277" i="38" s="1"/>
  <c r="P277" i="38" s="1"/>
  <c r="K275" i="38"/>
  <c r="L275" i="38" s="1"/>
  <c r="M275" i="38" s="1"/>
  <c r="N275" i="38" s="1"/>
  <c r="O275" i="38" s="1"/>
  <c r="P275" i="38" s="1"/>
  <c r="J23" i="42"/>
  <c r="J31" i="42"/>
  <c r="K7" i="39"/>
  <c r="L7" i="39" s="1"/>
  <c r="M7" i="39" s="1"/>
  <c r="N7" i="39" s="1"/>
  <c r="O7" i="39" s="1"/>
  <c r="P7" i="39" s="1"/>
  <c r="W275" i="38"/>
  <c r="X283" i="38"/>
  <c r="Y283" i="38" s="1"/>
  <c r="Z283" i="38" s="1"/>
  <c r="AA283" i="38" s="1"/>
  <c r="AB283" i="38" s="1"/>
  <c r="AC283" i="38" s="1"/>
  <c r="AD283" i="38" s="1"/>
  <c r="X280" i="38"/>
  <c r="Y280" i="38" s="1"/>
  <c r="Z280" i="38" s="1"/>
  <c r="AA280" i="38" s="1"/>
  <c r="AB280" i="38" s="1"/>
  <c r="AC280" i="38" s="1"/>
  <c r="AD280" i="38" s="1"/>
  <c r="X277" i="38"/>
  <c r="Y277" i="38" s="1"/>
  <c r="Z277" i="38" s="1"/>
  <c r="AA277" i="38" s="1"/>
  <c r="AB277" i="38" s="1"/>
  <c r="AC277" i="38" s="1"/>
  <c r="AD277" i="38" s="1"/>
  <c r="K280" i="38"/>
  <c r="L280" i="38" s="1"/>
  <c r="M280" i="38" s="1"/>
  <c r="N280" i="38" s="1"/>
  <c r="O280" i="38" s="1"/>
  <c r="P280" i="38" s="1"/>
  <c r="J278" i="38"/>
  <c r="J275" i="38"/>
  <c r="K31" i="42"/>
  <c r="L31" i="42" s="1"/>
  <c r="M31" i="42" s="1"/>
  <c r="N31" i="42" s="1"/>
  <c r="O31" i="42" s="1"/>
  <c r="P31" i="42" s="1"/>
  <c r="J7" i="39"/>
  <c r="W277" i="38"/>
  <c r="X275" i="38"/>
  <c r="Y275" i="38" s="1"/>
  <c r="Z275" i="38" s="1"/>
  <c r="AA275" i="38" s="1"/>
  <c r="AB275" i="38" s="1"/>
  <c r="AC275" i="38" s="1"/>
  <c r="AD275" i="38" s="1"/>
  <c r="X281" i="38"/>
  <c r="Y281" i="38" s="1"/>
  <c r="Z281" i="38" s="1"/>
  <c r="AA281" i="38" s="1"/>
  <c r="AB281" i="38" s="1"/>
  <c r="AC281" i="38" s="1"/>
  <c r="AD281" i="38" s="1"/>
  <c r="J283" i="38"/>
  <c r="K278" i="38"/>
  <c r="L278" i="38" s="1"/>
  <c r="M278" i="38" s="1"/>
  <c r="N278" i="38" s="1"/>
  <c r="O278" i="38" s="1"/>
  <c r="P278" i="38" s="1"/>
  <c r="J22" i="42"/>
  <c r="J9" i="42"/>
  <c r="W279" i="38"/>
  <c r="K283" i="38"/>
  <c r="L283" i="38" s="1"/>
  <c r="M283" i="38" s="1"/>
  <c r="N283" i="38" s="1"/>
  <c r="O283" i="38" s="1"/>
  <c r="P283" i="38" s="1"/>
  <c r="K22" i="42"/>
  <c r="L22" i="42" s="1"/>
  <c r="M22" i="42" s="1"/>
  <c r="N22" i="42" s="1"/>
  <c r="O22" i="42" s="1"/>
  <c r="P22" i="42" s="1"/>
  <c r="K9" i="42"/>
  <c r="L9" i="42" s="1"/>
  <c r="M9" i="42" s="1"/>
  <c r="N9" i="42" s="1"/>
  <c r="O9" i="42" s="1"/>
  <c r="P9" i="42" s="1"/>
  <c r="W276" i="38"/>
  <c r="X282" i="38"/>
  <c r="Y282" i="38" s="1"/>
  <c r="Z282" i="38" s="1"/>
  <c r="AA282" i="38" s="1"/>
  <c r="AB282" i="38" s="1"/>
  <c r="AC282" i="38" s="1"/>
  <c r="AD282" i="38" s="1"/>
  <c r="J281" i="38"/>
  <c r="K32" i="42"/>
  <c r="L32" i="42" s="1"/>
  <c r="M32" i="42" s="1"/>
  <c r="N32" i="42" s="1"/>
  <c r="O32" i="42" s="1"/>
  <c r="P32" i="42" s="1"/>
  <c r="J30" i="42"/>
  <c r="W281" i="38"/>
  <c r="X276" i="38"/>
  <c r="Y276" i="38" s="1"/>
  <c r="Z276" i="38" s="1"/>
  <c r="AA276" i="38" s="1"/>
  <c r="AB276" i="38" s="1"/>
  <c r="AC276" i="38" s="1"/>
  <c r="AD276" i="38" s="1"/>
  <c r="K281" i="38"/>
  <c r="L281" i="38" s="1"/>
  <c r="M281" i="38" s="1"/>
  <c r="N281" i="38" s="1"/>
  <c r="O281" i="38" s="1"/>
  <c r="P281" i="38" s="1"/>
  <c r="J279" i="38"/>
  <c r="J32" i="42"/>
  <c r="K30" i="42"/>
  <c r="L30" i="42" s="1"/>
  <c r="M30" i="42" s="1"/>
  <c r="N30" i="42" s="1"/>
  <c r="O30" i="42" s="1"/>
  <c r="P30" i="42" s="1"/>
  <c r="K23" i="42"/>
  <c r="L23" i="42" s="1"/>
  <c r="M23" i="42" s="1"/>
  <c r="N23" i="42" s="1"/>
  <c r="O23" i="42" s="1"/>
  <c r="P23" i="42" s="1"/>
  <c r="K13" i="42"/>
  <c r="L13" i="42" s="1"/>
  <c r="M13" i="42" s="1"/>
  <c r="N13" i="42" s="1"/>
  <c r="O13" i="42" s="1"/>
  <c r="P13" i="42" s="1"/>
  <c r="K16" i="42"/>
  <c r="L16" i="42" s="1"/>
  <c r="M16" i="42" s="1"/>
  <c r="N16" i="42" s="1"/>
  <c r="O16" i="42" s="1"/>
  <c r="P16" i="42" s="1"/>
  <c r="W23" i="42"/>
  <c r="J16" i="42"/>
  <c r="W32" i="42"/>
  <c r="W10" i="42"/>
  <c r="W30" i="42"/>
  <c r="W31" i="42"/>
  <c r="X32" i="42"/>
  <c r="Y32" i="42" s="1"/>
  <c r="Z32" i="42" s="1"/>
  <c r="AA32" i="42" s="1"/>
  <c r="AB32" i="42" s="1"/>
  <c r="AC32" i="42" s="1"/>
  <c r="AD32" i="42" s="1"/>
  <c r="W16" i="42"/>
  <c r="X16" i="42"/>
  <c r="Y16" i="42" s="1"/>
  <c r="Z16" i="42" s="1"/>
  <c r="AA16" i="42" s="1"/>
  <c r="AB16" i="42" s="1"/>
  <c r="AC16" i="42" s="1"/>
  <c r="AD16" i="42" s="1"/>
  <c r="K8" i="42"/>
  <c r="L8" i="42" s="1"/>
  <c r="M8" i="42" s="1"/>
  <c r="N8" i="42" s="1"/>
  <c r="O8" i="42" s="1"/>
  <c r="P8" i="42" s="1"/>
  <c r="J8" i="42"/>
  <c r="W13" i="42"/>
  <c r="W7" i="39"/>
  <c r="X23" i="42"/>
  <c r="Y23" i="42" s="1"/>
  <c r="Z23" i="42" s="1"/>
  <c r="AA23" i="42" s="1"/>
  <c r="AB23" i="42" s="1"/>
  <c r="AC23" i="42" s="1"/>
  <c r="AD23" i="42" s="1"/>
  <c r="W9" i="42"/>
  <c r="J13" i="42"/>
  <c r="W7" i="42"/>
  <c r="W22" i="42"/>
  <c r="X31" i="42"/>
  <c r="Y31" i="42" s="1"/>
  <c r="Z31" i="42" s="1"/>
  <c r="AA31" i="42" s="1"/>
  <c r="AB31" i="42" s="1"/>
  <c r="AC31" i="42" s="1"/>
  <c r="AD31" i="42" s="1"/>
  <c r="X22" i="42"/>
  <c r="Y22" i="42" s="1"/>
  <c r="Z22" i="42" s="1"/>
  <c r="AA22" i="42" s="1"/>
  <c r="AB22" i="42" s="1"/>
  <c r="AC22" i="42" s="1"/>
  <c r="AD22" i="42" s="1"/>
  <c r="X30" i="42"/>
  <c r="Y30" i="42" s="1"/>
  <c r="Z30" i="42" s="1"/>
  <c r="AA30" i="42" s="1"/>
  <c r="AB30" i="42" s="1"/>
  <c r="AC30" i="42" s="1"/>
  <c r="AD30" i="42" s="1"/>
  <c r="X13" i="42"/>
  <c r="Y13" i="42" s="1"/>
  <c r="Z13" i="42" s="1"/>
  <c r="AA13" i="42" s="1"/>
  <c r="AB13" i="42" s="1"/>
  <c r="AC13" i="42" s="1"/>
  <c r="AD13" i="42" s="1"/>
  <c r="W26" i="43"/>
  <c r="W27" i="43"/>
  <c r="X27" i="43"/>
  <c r="Y27" i="43" s="1"/>
  <c r="Z27" i="43" s="1"/>
  <c r="AA27" i="43" s="1"/>
  <c r="AB27" i="43" s="1"/>
  <c r="AC27" i="43" s="1"/>
  <c r="AD27" i="43" s="1"/>
  <c r="X26" i="43"/>
  <c r="Y26" i="43" s="1"/>
  <c r="Z26" i="43" s="1"/>
  <c r="AA26" i="43" s="1"/>
  <c r="AB26" i="43" s="1"/>
  <c r="AC26" i="43" s="1"/>
  <c r="AD26" i="43" s="1"/>
  <c r="W389" i="38"/>
  <c r="W391" i="38"/>
  <c r="W388" i="38"/>
  <c r="W390" i="38"/>
  <c r="W386" i="38"/>
  <c r="X387" i="38"/>
  <c r="Y387" i="38" s="1"/>
  <c r="Z387" i="38" s="1"/>
  <c r="AA387" i="38" s="1"/>
  <c r="AB387" i="38" s="1"/>
  <c r="AC387" i="38" s="1"/>
  <c r="AD387" i="38" s="1"/>
  <c r="W385" i="38"/>
  <c r="X388" i="38"/>
  <c r="Y388" i="38" s="1"/>
  <c r="Z388" i="38" s="1"/>
  <c r="AA388" i="38" s="1"/>
  <c r="AB388" i="38" s="1"/>
  <c r="AC388" i="38" s="1"/>
  <c r="AD388" i="38" s="1"/>
  <c r="X389" i="38"/>
  <c r="Y389" i="38" s="1"/>
  <c r="Z389" i="38" s="1"/>
  <c r="AA389" i="38" s="1"/>
  <c r="W387" i="38"/>
  <c r="W384" i="38"/>
  <c r="X123" i="46"/>
  <c r="Y123" i="46" s="1"/>
  <c r="Z123" i="46" s="1"/>
  <c r="AA123" i="46" s="1"/>
  <c r="AB123" i="46" s="1"/>
  <c r="AC123" i="46" s="1"/>
  <c r="AD123" i="46" s="1"/>
  <c r="X58" i="47"/>
  <c r="Y58" i="47" s="1"/>
  <c r="Z58" i="47" s="1"/>
  <c r="AA58" i="47" s="1"/>
  <c r="AB58" i="47" s="1"/>
  <c r="X129" i="46"/>
  <c r="Y129" i="46" s="1"/>
  <c r="Z129" i="46" s="1"/>
  <c r="AA129" i="46" s="1"/>
  <c r="AB129" i="46" s="1"/>
  <c r="W120" i="46"/>
  <c r="W354" i="38"/>
  <c r="W122" i="46"/>
  <c r="W38" i="47"/>
  <c r="W331" i="38"/>
  <c r="W132" i="46"/>
  <c r="W129" i="46"/>
  <c r="W135" i="46"/>
  <c r="W46" i="47"/>
  <c r="W67" i="47"/>
  <c r="X386" i="38"/>
  <c r="Y386" i="38" s="1"/>
  <c r="Z386" i="38" s="1"/>
  <c r="AA386" i="38" s="1"/>
  <c r="AB386" i="38" s="1"/>
  <c r="AC386" i="38" s="1"/>
  <c r="AD386" i="38" s="1"/>
  <c r="X68" i="47"/>
  <c r="Y68" i="47" s="1"/>
  <c r="Z68" i="47" s="1"/>
  <c r="AA68" i="47" s="1"/>
  <c r="AB68" i="47" s="1"/>
  <c r="AC68" i="47" s="1"/>
  <c r="AD68" i="47" s="1"/>
  <c r="X125" i="46"/>
  <c r="Y125" i="46" s="1"/>
  <c r="Z125" i="46" s="1"/>
  <c r="AA125" i="46" s="1"/>
  <c r="W39" i="47"/>
  <c r="W323" i="38"/>
  <c r="W71" i="47"/>
  <c r="W32" i="47"/>
  <c r="W133" i="46"/>
  <c r="W128" i="46"/>
  <c r="W361" i="38"/>
  <c r="W325" i="38"/>
  <c r="X134" i="46"/>
  <c r="Y134" i="46" s="1"/>
  <c r="Z134" i="46" s="1"/>
  <c r="AA134" i="46" s="1"/>
  <c r="AB134" i="46" s="1"/>
  <c r="X122" i="46"/>
  <c r="Y122" i="46" s="1"/>
  <c r="Z122" i="46" s="1"/>
  <c r="AA122" i="46" s="1"/>
  <c r="AB122" i="46" s="1"/>
  <c r="AC122" i="46" s="1"/>
  <c r="AD122" i="46" s="1"/>
  <c r="X72" i="47"/>
  <c r="Y72" i="47" s="1"/>
  <c r="Z72" i="47" s="1"/>
  <c r="AA72" i="47" s="1"/>
  <c r="AB72" i="47" s="1"/>
  <c r="AC72" i="47" s="1"/>
  <c r="AD72" i="47" s="1"/>
  <c r="X60" i="47"/>
  <c r="Y60" i="47" s="1"/>
  <c r="Z60" i="47" s="1"/>
  <c r="AA60" i="47" s="1"/>
  <c r="AB60" i="47" s="1"/>
  <c r="AC60" i="47" s="1"/>
  <c r="AD60" i="47" s="1"/>
  <c r="W125" i="46"/>
  <c r="W73" i="47"/>
  <c r="W77" i="47"/>
  <c r="W35" i="47"/>
  <c r="W355" i="38"/>
  <c r="W329" i="38"/>
  <c r="W24" i="47"/>
  <c r="W363" i="38"/>
  <c r="W362" i="38"/>
  <c r="W47" i="47"/>
  <c r="X329" i="38"/>
  <c r="Y329" i="38" s="1"/>
  <c r="Z329" i="38" s="1"/>
  <c r="AA329" i="38" s="1"/>
  <c r="AB329" i="38" s="1"/>
  <c r="AC329" i="38" s="1"/>
  <c r="AD329" i="38" s="1"/>
  <c r="X130" i="46"/>
  <c r="Y130" i="46" s="1"/>
  <c r="Z130" i="46" s="1"/>
  <c r="AA130" i="46" s="1"/>
  <c r="AB130" i="46" s="1"/>
  <c r="AC130" i="46" s="1"/>
  <c r="AD130" i="46" s="1"/>
  <c r="W50" i="47"/>
  <c r="W33" i="47"/>
  <c r="W327" i="38"/>
  <c r="W36" i="47"/>
  <c r="W124" i="46"/>
  <c r="W16" i="47"/>
  <c r="W18" i="47"/>
  <c r="W326" i="38"/>
  <c r="W66" i="47"/>
  <c r="W40" i="47"/>
  <c r="X364" i="38"/>
  <c r="Y364" i="38" s="1"/>
  <c r="Z364" i="38" s="1"/>
  <c r="AA364" i="38" s="1"/>
  <c r="AB364" i="38" s="1"/>
  <c r="X74" i="47"/>
  <c r="Y74" i="47" s="1"/>
  <c r="Z74" i="47" s="1"/>
  <c r="AA74" i="47" s="1"/>
  <c r="AB74" i="47" s="1"/>
  <c r="X36" i="47"/>
  <c r="Y36" i="47" s="1"/>
  <c r="Z36" i="47" s="1"/>
  <c r="AA36" i="47" s="1"/>
  <c r="AB36" i="47" s="1"/>
  <c r="AC36" i="47" s="1"/>
  <c r="AD36" i="47" s="1"/>
  <c r="X135" i="46"/>
  <c r="Y135" i="46" s="1"/>
  <c r="Z135" i="46" s="1"/>
  <c r="AA135" i="46" s="1"/>
  <c r="X24" i="47"/>
  <c r="Y24" i="47" s="1"/>
  <c r="Z24" i="47" s="1"/>
  <c r="AA24" i="47" s="1"/>
  <c r="AB24" i="47" s="1"/>
  <c r="AC24" i="47" s="1"/>
  <c r="AD24" i="47" s="1"/>
  <c r="W49" i="47"/>
  <c r="W74" i="47"/>
  <c r="W136" i="46"/>
  <c r="W20" i="47"/>
  <c r="W330" i="38"/>
  <c r="W59" i="47"/>
  <c r="W364" i="38"/>
  <c r="W131" i="46"/>
  <c r="W68" i="47"/>
  <c r="X385" i="38"/>
  <c r="Y385" i="38" s="1"/>
  <c r="Z385" i="38" s="1"/>
  <c r="AA385" i="38" s="1"/>
  <c r="AB385" i="38" s="1"/>
  <c r="AC385" i="38" s="1"/>
  <c r="AD385" i="38" s="1"/>
  <c r="X137" i="46"/>
  <c r="Y137" i="46" s="1"/>
  <c r="Z137" i="46" s="1"/>
  <c r="AA137" i="46" s="1"/>
  <c r="AB137" i="46" s="1"/>
  <c r="AC137" i="46" s="1"/>
  <c r="AD137" i="46" s="1"/>
  <c r="X66" i="47"/>
  <c r="Y66" i="47" s="1"/>
  <c r="Z66" i="47" s="1"/>
  <c r="AA66" i="47" s="1"/>
  <c r="W27" i="47"/>
  <c r="W51" i="47"/>
  <c r="W70" i="47"/>
  <c r="W48" i="47"/>
  <c r="W37" i="47"/>
  <c r="W72" i="47"/>
  <c r="W324" i="38"/>
  <c r="W22" i="47"/>
  <c r="W130" i="46"/>
  <c r="V13" i="38"/>
  <c r="W13" i="38" s="1"/>
  <c r="R13" i="38"/>
  <c r="S13" i="38" s="1"/>
  <c r="R11" i="38"/>
  <c r="S11" i="38" s="1"/>
  <c r="V11" i="38"/>
  <c r="W11" i="38" s="1"/>
  <c r="R19" i="38"/>
  <c r="S19" i="38" s="1"/>
  <c r="V19" i="38"/>
  <c r="W19" i="38" s="1"/>
  <c r="R27" i="38"/>
  <c r="S27" i="38" s="1"/>
  <c r="T27" i="38" s="1"/>
  <c r="U27" i="38" s="1"/>
  <c r="V27" i="38"/>
  <c r="W27" i="38" s="1"/>
  <c r="V35" i="38"/>
  <c r="W35" i="38" s="1"/>
  <c r="R35" i="38"/>
  <c r="S35" i="38" s="1"/>
  <c r="R43" i="38"/>
  <c r="S43" i="38" s="1"/>
  <c r="V43" i="38"/>
  <c r="W43" i="38" s="1"/>
  <c r="V51" i="38"/>
  <c r="W51" i="38" s="1"/>
  <c r="R51" i="38"/>
  <c r="S51" i="38" s="1"/>
  <c r="V59" i="38"/>
  <c r="W59" i="38" s="1"/>
  <c r="R59" i="38"/>
  <c r="S59" i="38" s="1"/>
  <c r="R67" i="38"/>
  <c r="S67" i="38" s="1"/>
  <c r="V67" i="38"/>
  <c r="W67" i="38" s="1"/>
  <c r="V75" i="38"/>
  <c r="W75" i="38" s="1"/>
  <c r="R75" i="38"/>
  <c r="S75" i="38" s="1"/>
  <c r="T75" i="38" s="1"/>
  <c r="U75" i="38" s="1"/>
  <c r="V83" i="38"/>
  <c r="W83" i="38" s="1"/>
  <c r="R83" i="38"/>
  <c r="S83" i="38" s="1"/>
  <c r="V91" i="38"/>
  <c r="W91" i="38" s="1"/>
  <c r="R91" i="38"/>
  <c r="S91" i="38" s="1"/>
  <c r="R99" i="38"/>
  <c r="S99" i="38" s="1"/>
  <c r="V99" i="38"/>
  <c r="W99" i="38" s="1"/>
  <c r="V107" i="38"/>
  <c r="W107" i="38" s="1"/>
  <c r="R107" i="38"/>
  <c r="S107" i="38" s="1"/>
  <c r="R115" i="38"/>
  <c r="S115" i="38" s="1"/>
  <c r="V115" i="38"/>
  <c r="W115" i="38" s="1"/>
  <c r="V123" i="38"/>
  <c r="W123" i="38" s="1"/>
  <c r="R123" i="38"/>
  <c r="S123" i="38" s="1"/>
  <c r="V131" i="38"/>
  <c r="W131" i="38" s="1"/>
  <c r="R131" i="38"/>
  <c r="S131" i="38" s="1"/>
  <c r="R139" i="38"/>
  <c r="S139" i="38" s="1"/>
  <c r="V139" i="38"/>
  <c r="W139" i="38" s="1"/>
  <c r="V147" i="38"/>
  <c r="W147" i="38" s="1"/>
  <c r="R147" i="38"/>
  <c r="S147" i="38" s="1"/>
  <c r="V155" i="38"/>
  <c r="W155" i="38" s="1"/>
  <c r="R155" i="38"/>
  <c r="S155" i="38" s="1"/>
  <c r="R163" i="38"/>
  <c r="S163" i="38" s="1"/>
  <c r="V163" i="38"/>
  <c r="W163" i="38" s="1"/>
  <c r="R171" i="38"/>
  <c r="S171" i="38" s="1"/>
  <c r="V171" i="38"/>
  <c r="W171" i="38" s="1"/>
  <c r="R179" i="38"/>
  <c r="S179" i="38" s="1"/>
  <c r="V179" i="38"/>
  <c r="W179" i="38" s="1"/>
  <c r="V187" i="38"/>
  <c r="W187" i="38" s="1"/>
  <c r="R187" i="38"/>
  <c r="S187" i="38" s="1"/>
  <c r="R195" i="38"/>
  <c r="S195" i="38" s="1"/>
  <c r="V195" i="38"/>
  <c r="W195" i="38" s="1"/>
  <c r="V203" i="38"/>
  <c r="W203" i="38" s="1"/>
  <c r="R203" i="38"/>
  <c r="S203" i="38" s="1"/>
  <c r="R211" i="38"/>
  <c r="S211" i="38" s="1"/>
  <c r="V211" i="38"/>
  <c r="W211" i="38" s="1"/>
  <c r="R219" i="38"/>
  <c r="S219" i="38" s="1"/>
  <c r="V219" i="38"/>
  <c r="W219" i="38" s="1"/>
  <c r="R227" i="38"/>
  <c r="S227" i="38" s="1"/>
  <c r="V227" i="38"/>
  <c r="W227" i="38" s="1"/>
  <c r="R235" i="38"/>
  <c r="S235" i="38" s="1"/>
  <c r="V235" i="38"/>
  <c r="W235" i="38" s="1"/>
  <c r="R243" i="38"/>
  <c r="S243" i="38" s="1"/>
  <c r="V243" i="38"/>
  <c r="W243" i="38" s="1"/>
  <c r="R251" i="38"/>
  <c r="S251" i="38" s="1"/>
  <c r="T251" i="38" s="1"/>
  <c r="U251" i="38" s="1"/>
  <c r="V251" i="38"/>
  <c r="W251" i="38" s="1"/>
  <c r="R259" i="38"/>
  <c r="S259" i="38" s="1"/>
  <c r="V259" i="38"/>
  <c r="W259" i="38" s="1"/>
  <c r="R287" i="38"/>
  <c r="S287" i="38" s="1"/>
  <c r="V287" i="38"/>
  <c r="W287" i="38" s="1"/>
  <c r="V295" i="38"/>
  <c r="W295" i="38" s="1"/>
  <c r="R295" i="38"/>
  <c r="S295" i="38" s="1"/>
  <c r="R303" i="38"/>
  <c r="S303" i="38" s="1"/>
  <c r="V303" i="38"/>
  <c r="W303" i="38" s="1"/>
  <c r="R12" i="38"/>
  <c r="S12" i="38" s="1"/>
  <c r="V12" i="38"/>
  <c r="W12" i="38" s="1"/>
  <c r="R20" i="38"/>
  <c r="S20" i="38" s="1"/>
  <c r="V20" i="38"/>
  <c r="W20" i="38" s="1"/>
  <c r="R28" i="38"/>
  <c r="S28" i="38" s="1"/>
  <c r="T28" i="38" s="1"/>
  <c r="U28" i="38" s="1"/>
  <c r="V28" i="38"/>
  <c r="W28" i="38" s="1"/>
  <c r="V36" i="38"/>
  <c r="W36" i="38" s="1"/>
  <c r="R36" i="38"/>
  <c r="S36" i="38" s="1"/>
  <c r="R44" i="38"/>
  <c r="S44" i="38" s="1"/>
  <c r="V44" i="38"/>
  <c r="W44" i="38" s="1"/>
  <c r="R52" i="38"/>
  <c r="S52" i="38" s="1"/>
  <c r="T52" i="38" s="1"/>
  <c r="U52" i="38" s="1"/>
  <c r="V52" i="38"/>
  <c r="W52" i="38" s="1"/>
  <c r="V60" i="38"/>
  <c r="W60" i="38" s="1"/>
  <c r="R60" i="38"/>
  <c r="S60" i="38" s="1"/>
  <c r="R68" i="38"/>
  <c r="S68" i="38" s="1"/>
  <c r="V68" i="38"/>
  <c r="W68" i="38" s="1"/>
  <c r="R76" i="38"/>
  <c r="S76" i="38" s="1"/>
  <c r="V76" i="38"/>
  <c r="W76" i="38" s="1"/>
  <c r="V84" i="38"/>
  <c r="W84" i="38" s="1"/>
  <c r="R84" i="38"/>
  <c r="S84" i="38" s="1"/>
  <c r="R92" i="38"/>
  <c r="S92" i="38" s="1"/>
  <c r="V92" i="38"/>
  <c r="W92" i="38" s="1"/>
  <c r="V100" i="38"/>
  <c r="W100" i="38" s="1"/>
  <c r="R100" i="38"/>
  <c r="S100" i="38" s="1"/>
  <c r="R108" i="38"/>
  <c r="S108" i="38" s="1"/>
  <c r="V108" i="38"/>
  <c r="W108" i="38" s="1"/>
  <c r="V116" i="38"/>
  <c r="W116" i="38" s="1"/>
  <c r="R116" i="38"/>
  <c r="S116" i="38" s="1"/>
  <c r="V124" i="38"/>
  <c r="W124" i="38" s="1"/>
  <c r="R124" i="38"/>
  <c r="S124" i="38" s="1"/>
  <c r="V132" i="38"/>
  <c r="W132" i="38" s="1"/>
  <c r="R132" i="38"/>
  <c r="S132" i="38" s="1"/>
  <c r="V140" i="38"/>
  <c r="W140" i="38" s="1"/>
  <c r="R140" i="38"/>
  <c r="S140" i="38" s="1"/>
  <c r="V148" i="38"/>
  <c r="W148" i="38" s="1"/>
  <c r="R148" i="38"/>
  <c r="S148" i="38" s="1"/>
  <c r="R156" i="38"/>
  <c r="S156" i="38" s="1"/>
  <c r="V156" i="38"/>
  <c r="W156" i="38" s="1"/>
  <c r="R164" i="38"/>
  <c r="S164" i="38" s="1"/>
  <c r="V164" i="38"/>
  <c r="W164" i="38" s="1"/>
  <c r="R172" i="38"/>
  <c r="S172" i="38" s="1"/>
  <c r="V172" i="38"/>
  <c r="W172" i="38" s="1"/>
  <c r="R180" i="38"/>
  <c r="S180" i="38" s="1"/>
  <c r="V180" i="38"/>
  <c r="W180" i="38" s="1"/>
  <c r="R188" i="38"/>
  <c r="S188" i="38" s="1"/>
  <c r="V188" i="38"/>
  <c r="W188" i="38" s="1"/>
  <c r="R196" i="38"/>
  <c r="S196" i="38" s="1"/>
  <c r="V196" i="38"/>
  <c r="W196" i="38" s="1"/>
  <c r="R204" i="38"/>
  <c r="S204" i="38" s="1"/>
  <c r="V204" i="38"/>
  <c r="W204" i="38" s="1"/>
  <c r="V212" i="38"/>
  <c r="W212" i="38" s="1"/>
  <c r="R212" i="38"/>
  <c r="S212" i="38" s="1"/>
  <c r="V220" i="38"/>
  <c r="W220" i="38" s="1"/>
  <c r="R220" i="38"/>
  <c r="S220" i="38" s="1"/>
  <c r="R228" i="38"/>
  <c r="S228" i="38" s="1"/>
  <c r="V228" i="38"/>
  <c r="W228" i="38" s="1"/>
  <c r="V236" i="38"/>
  <c r="W236" i="38" s="1"/>
  <c r="R236" i="38"/>
  <c r="S236" i="38" s="1"/>
  <c r="R244" i="38"/>
  <c r="S244" i="38" s="1"/>
  <c r="V244" i="38"/>
  <c r="W244" i="38" s="1"/>
  <c r="R252" i="38"/>
  <c r="S252" i="38" s="1"/>
  <c r="V252" i="38"/>
  <c r="W252" i="38" s="1"/>
  <c r="R260" i="38"/>
  <c r="S260" i="38" s="1"/>
  <c r="V260" i="38"/>
  <c r="W260" i="38" s="1"/>
  <c r="R288" i="38"/>
  <c r="S288" i="38" s="1"/>
  <c r="V288" i="38"/>
  <c r="W288" i="38" s="1"/>
  <c r="R296" i="38"/>
  <c r="S296" i="38" s="1"/>
  <c r="V296" i="38"/>
  <c r="W296" i="38" s="1"/>
  <c r="V29" i="38"/>
  <c r="W29" i="38" s="1"/>
  <c r="R29" i="38"/>
  <c r="S29" i="38" s="1"/>
  <c r="R37" i="38"/>
  <c r="S37" i="38" s="1"/>
  <c r="T37" i="38" s="1"/>
  <c r="U37" i="38" s="1"/>
  <c r="V37" i="38"/>
  <c r="W37" i="38" s="1"/>
  <c r="R45" i="38"/>
  <c r="S45" i="38" s="1"/>
  <c r="T45" i="38" s="1"/>
  <c r="U45" i="38" s="1"/>
  <c r="V45" i="38"/>
  <c r="W45" i="38" s="1"/>
  <c r="R53" i="38"/>
  <c r="S53" i="38" s="1"/>
  <c r="V53" i="38"/>
  <c r="W53" i="38" s="1"/>
  <c r="R61" i="38"/>
  <c r="S61" i="38" s="1"/>
  <c r="V61" i="38"/>
  <c r="W61" i="38" s="1"/>
  <c r="R69" i="38"/>
  <c r="S69" i="38" s="1"/>
  <c r="V69" i="38"/>
  <c r="W69" i="38" s="1"/>
  <c r="R77" i="38"/>
  <c r="S77" i="38" s="1"/>
  <c r="T77" i="38" s="1"/>
  <c r="U77" i="38" s="1"/>
  <c r="V77" i="38"/>
  <c r="W77" i="38" s="1"/>
  <c r="R85" i="38"/>
  <c r="S85" i="38" s="1"/>
  <c r="V85" i="38"/>
  <c r="W85" i="38" s="1"/>
  <c r="R93" i="38"/>
  <c r="S93" i="38" s="1"/>
  <c r="V93" i="38"/>
  <c r="W93" i="38" s="1"/>
  <c r="V101" i="38"/>
  <c r="W101" i="38" s="1"/>
  <c r="R101" i="38"/>
  <c r="S101" i="38" s="1"/>
  <c r="V109" i="38"/>
  <c r="W109" i="38" s="1"/>
  <c r="R109" i="38"/>
  <c r="S109" i="38" s="1"/>
  <c r="V117" i="38"/>
  <c r="W117" i="38" s="1"/>
  <c r="R117" i="38"/>
  <c r="S117" i="38" s="1"/>
  <c r="R125" i="38"/>
  <c r="S125" i="38" s="1"/>
  <c r="V125" i="38"/>
  <c r="W125" i="38" s="1"/>
  <c r="V133" i="38"/>
  <c r="R133" i="38"/>
  <c r="S133" i="38" s="1"/>
  <c r="V141" i="38"/>
  <c r="W141" i="38" s="1"/>
  <c r="R141" i="38"/>
  <c r="S141" i="38" s="1"/>
  <c r="R149" i="38"/>
  <c r="S149" i="38" s="1"/>
  <c r="V149" i="38"/>
  <c r="W149" i="38" s="1"/>
  <c r="V157" i="38"/>
  <c r="R157" i="38"/>
  <c r="S157" i="38" s="1"/>
  <c r="V165" i="38"/>
  <c r="W165" i="38" s="1"/>
  <c r="R165" i="38"/>
  <c r="S165" i="38" s="1"/>
  <c r="R173" i="38"/>
  <c r="S173" i="38" s="1"/>
  <c r="V173" i="38"/>
  <c r="W173" i="38" s="1"/>
  <c r="R181" i="38"/>
  <c r="S181" i="38" s="1"/>
  <c r="V181" i="38"/>
  <c r="W181" i="38" s="1"/>
  <c r="V189" i="38"/>
  <c r="W189" i="38" s="1"/>
  <c r="R189" i="38"/>
  <c r="S189" i="38" s="1"/>
  <c r="R197" i="38"/>
  <c r="S197" i="38" s="1"/>
  <c r="V197" i="38"/>
  <c r="W197" i="38" s="1"/>
  <c r="V205" i="38"/>
  <c r="W205" i="38" s="1"/>
  <c r="R205" i="38"/>
  <c r="S205" i="38" s="1"/>
  <c r="R213" i="38"/>
  <c r="S213" i="38" s="1"/>
  <c r="V213" i="38"/>
  <c r="W213" i="38" s="1"/>
  <c r="R221" i="38"/>
  <c r="S221" i="38" s="1"/>
  <c r="V221" i="38"/>
  <c r="W221" i="38" s="1"/>
  <c r="V229" i="38"/>
  <c r="W229" i="38" s="1"/>
  <c r="R229" i="38"/>
  <c r="S229" i="38" s="1"/>
  <c r="T229" i="38" s="1"/>
  <c r="U229" i="38" s="1"/>
  <c r="R237" i="38"/>
  <c r="S237" i="38" s="1"/>
  <c r="V237" i="38"/>
  <c r="W237" i="38" s="1"/>
  <c r="V245" i="38"/>
  <c r="W245" i="38" s="1"/>
  <c r="R245" i="38"/>
  <c r="S245" i="38" s="1"/>
  <c r="R253" i="38"/>
  <c r="S253" i="38" s="1"/>
  <c r="V253" i="38"/>
  <c r="W253" i="38" s="1"/>
  <c r="R261" i="38"/>
  <c r="S261" i="38" s="1"/>
  <c r="V261" i="38"/>
  <c r="W261" i="38" s="1"/>
  <c r="V289" i="38"/>
  <c r="W289" i="38" s="1"/>
  <c r="R289" i="38"/>
  <c r="S289" i="38" s="1"/>
  <c r="R297" i="38"/>
  <c r="S297" i="38" s="1"/>
  <c r="V297" i="38"/>
  <c r="W297" i="38" s="1"/>
  <c r="V21" i="38"/>
  <c r="W21" i="38" s="1"/>
  <c r="R21" i="38"/>
  <c r="S21" i="38" s="1"/>
  <c r="R14" i="38"/>
  <c r="S14" i="38" s="1"/>
  <c r="V14" i="38"/>
  <c r="W14" i="38" s="1"/>
  <c r="R22" i="38"/>
  <c r="S22" i="38" s="1"/>
  <c r="V22" i="38"/>
  <c r="W22" i="38" s="1"/>
  <c r="V30" i="38"/>
  <c r="W30" i="38" s="1"/>
  <c r="R30" i="38"/>
  <c r="S30" i="38" s="1"/>
  <c r="R38" i="38"/>
  <c r="S38" i="38" s="1"/>
  <c r="T38" i="38" s="1"/>
  <c r="U38" i="38" s="1"/>
  <c r="V38" i="38"/>
  <c r="W38" i="38" s="1"/>
  <c r="R46" i="38"/>
  <c r="S46" i="38" s="1"/>
  <c r="V46" i="38"/>
  <c r="W46" i="38" s="1"/>
  <c r="R54" i="38"/>
  <c r="S54" i="38" s="1"/>
  <c r="V54" i="38"/>
  <c r="V62" i="38"/>
  <c r="W62" i="38" s="1"/>
  <c r="R62" i="38"/>
  <c r="S62" i="38" s="1"/>
  <c r="V70" i="38"/>
  <c r="W70" i="38" s="1"/>
  <c r="R70" i="38"/>
  <c r="S70" i="38" s="1"/>
  <c r="V78" i="38"/>
  <c r="R78" i="38"/>
  <c r="S78" i="38" s="1"/>
  <c r="R86" i="38"/>
  <c r="S86" i="38" s="1"/>
  <c r="V86" i="38"/>
  <c r="W86" i="38" s="1"/>
  <c r="R94" i="38"/>
  <c r="S94" i="38" s="1"/>
  <c r="V94" i="38"/>
  <c r="W94" i="38" s="1"/>
  <c r="R102" i="38"/>
  <c r="S102" i="38" s="1"/>
  <c r="V102" i="38"/>
  <c r="W102" i="38" s="1"/>
  <c r="V110" i="38"/>
  <c r="W110" i="38" s="1"/>
  <c r="R110" i="38"/>
  <c r="S110" i="38" s="1"/>
  <c r="V118" i="38"/>
  <c r="W118" i="38" s="1"/>
  <c r="R118" i="38"/>
  <c r="S118" i="38" s="1"/>
  <c r="R126" i="38"/>
  <c r="S126" i="38" s="1"/>
  <c r="V126" i="38"/>
  <c r="W126" i="38" s="1"/>
  <c r="R134" i="38"/>
  <c r="S134" i="38" s="1"/>
  <c r="T134" i="38" s="1"/>
  <c r="U134" i="38" s="1"/>
  <c r="V134" i="38"/>
  <c r="W134" i="38" s="1"/>
  <c r="R142" i="38"/>
  <c r="S142" i="38" s="1"/>
  <c r="V142" i="38"/>
  <c r="W142" i="38" s="1"/>
  <c r="R150" i="38"/>
  <c r="S150" i="38" s="1"/>
  <c r="T150" i="38" s="1"/>
  <c r="U150" i="38" s="1"/>
  <c r="V150" i="38"/>
  <c r="W150" i="38" s="1"/>
  <c r="V158" i="38"/>
  <c r="R158" i="38"/>
  <c r="S158" i="38" s="1"/>
  <c r="R166" i="38"/>
  <c r="S166" i="38" s="1"/>
  <c r="V166" i="38"/>
  <c r="W166" i="38" s="1"/>
  <c r="R174" i="38"/>
  <c r="S174" i="38" s="1"/>
  <c r="V174" i="38"/>
  <c r="W174" i="38" s="1"/>
  <c r="V182" i="38"/>
  <c r="W182" i="38" s="1"/>
  <c r="R182" i="38"/>
  <c r="S182" i="38" s="1"/>
  <c r="R190" i="38"/>
  <c r="S190" i="38" s="1"/>
  <c r="V190" i="38"/>
  <c r="W190" i="38" s="1"/>
  <c r="R198" i="38"/>
  <c r="S198" i="38" s="1"/>
  <c r="T198" i="38" s="1"/>
  <c r="U198" i="38" s="1"/>
  <c r="V198" i="38"/>
  <c r="W198" i="38" s="1"/>
  <c r="V206" i="38"/>
  <c r="W206" i="38" s="1"/>
  <c r="R206" i="38"/>
  <c r="S206" i="38" s="1"/>
  <c r="V214" i="38"/>
  <c r="W214" i="38" s="1"/>
  <c r="R214" i="38"/>
  <c r="S214" i="38" s="1"/>
  <c r="T214" i="38" s="1"/>
  <c r="U214" i="38" s="1"/>
  <c r="V222" i="38"/>
  <c r="W222" i="38" s="1"/>
  <c r="R222" i="38"/>
  <c r="S222" i="38" s="1"/>
  <c r="R230" i="38"/>
  <c r="S230" i="38" s="1"/>
  <c r="V230" i="38"/>
  <c r="W230" i="38" s="1"/>
  <c r="V238" i="38"/>
  <c r="W238" i="38" s="1"/>
  <c r="R238" i="38"/>
  <c r="S238" i="38" s="1"/>
  <c r="R246" i="38"/>
  <c r="S246" i="38" s="1"/>
  <c r="V246" i="38"/>
  <c r="W246" i="38" s="1"/>
  <c r="V254" i="38"/>
  <c r="W254" i="38" s="1"/>
  <c r="R254" i="38"/>
  <c r="S254" i="38" s="1"/>
  <c r="R262" i="38"/>
  <c r="S262" i="38" s="1"/>
  <c r="V262" i="38"/>
  <c r="W262" i="38" s="1"/>
  <c r="R290" i="38"/>
  <c r="S290" i="38" s="1"/>
  <c r="V290" i="38"/>
  <c r="W290" i="38" s="1"/>
  <c r="R298" i="38"/>
  <c r="S298" i="38" s="1"/>
  <c r="V298" i="38"/>
  <c r="W298" i="38" s="1"/>
  <c r="R15" i="38"/>
  <c r="S15" i="38" s="1"/>
  <c r="T15" i="38" s="1"/>
  <c r="U15" i="38" s="1"/>
  <c r="V15" i="38"/>
  <c r="W15" i="38" s="1"/>
  <c r="R23" i="38"/>
  <c r="S23" i="38" s="1"/>
  <c r="V23" i="38"/>
  <c r="W23" i="38" s="1"/>
  <c r="R31" i="38"/>
  <c r="S31" i="38" s="1"/>
  <c r="V31" i="38"/>
  <c r="W31" i="38" s="1"/>
  <c r="V39" i="38"/>
  <c r="W39" i="38" s="1"/>
  <c r="R39" i="38"/>
  <c r="S39" i="38" s="1"/>
  <c r="R47" i="38"/>
  <c r="S47" i="38" s="1"/>
  <c r="V47" i="38"/>
  <c r="W47" i="38" s="1"/>
  <c r="V55" i="38"/>
  <c r="W55" i="38" s="1"/>
  <c r="R55" i="38"/>
  <c r="S55" i="38" s="1"/>
  <c r="R63" i="38"/>
  <c r="S63" i="38" s="1"/>
  <c r="V63" i="38"/>
  <c r="W63" i="38" s="1"/>
  <c r="R71" i="38"/>
  <c r="S71" i="38" s="1"/>
  <c r="T71" i="38" s="1"/>
  <c r="U71" i="38" s="1"/>
  <c r="V71" i="38"/>
  <c r="W71" i="38" s="1"/>
  <c r="V79" i="38"/>
  <c r="R79" i="38"/>
  <c r="S79" i="38" s="1"/>
  <c r="R87" i="38"/>
  <c r="S87" i="38" s="1"/>
  <c r="V87" i="38"/>
  <c r="W87" i="38" s="1"/>
  <c r="V95" i="38"/>
  <c r="W95" i="38" s="1"/>
  <c r="R95" i="38"/>
  <c r="S95" i="38" s="1"/>
  <c r="R103" i="38"/>
  <c r="S103" i="38" s="1"/>
  <c r="T103" i="38" s="1"/>
  <c r="U103" i="38" s="1"/>
  <c r="V103" i="38"/>
  <c r="W103" i="38" s="1"/>
  <c r="R111" i="38"/>
  <c r="S111" i="38" s="1"/>
  <c r="V111" i="38"/>
  <c r="W111" i="38" s="1"/>
  <c r="R119" i="38"/>
  <c r="S119" i="38" s="1"/>
  <c r="V119" i="38"/>
  <c r="W119" i="38" s="1"/>
  <c r="R127" i="38"/>
  <c r="S127" i="38" s="1"/>
  <c r="V127" i="38"/>
  <c r="W127" i="38" s="1"/>
  <c r="R135" i="38"/>
  <c r="S135" i="38" s="1"/>
  <c r="V135" i="38"/>
  <c r="R143" i="38"/>
  <c r="S143" i="38" s="1"/>
  <c r="V143" i="38"/>
  <c r="W143" i="38" s="1"/>
  <c r="V151" i="38"/>
  <c r="W151" i="38" s="1"/>
  <c r="R151" i="38"/>
  <c r="S151" i="38" s="1"/>
  <c r="R159" i="38"/>
  <c r="S159" i="38" s="1"/>
  <c r="V159" i="38"/>
  <c r="W159" i="38" s="1"/>
  <c r="R167" i="38"/>
  <c r="S167" i="38" s="1"/>
  <c r="V167" i="38"/>
  <c r="W167" i="38" s="1"/>
  <c r="V175" i="38"/>
  <c r="W175" i="38" s="1"/>
  <c r="R175" i="38"/>
  <c r="S175" i="38" s="1"/>
  <c r="R183" i="38"/>
  <c r="S183" i="38" s="1"/>
  <c r="T183" i="38" s="1"/>
  <c r="U183" i="38" s="1"/>
  <c r="V183" i="38"/>
  <c r="W183" i="38" s="1"/>
  <c r="R191" i="38"/>
  <c r="S191" i="38" s="1"/>
  <c r="V191" i="38"/>
  <c r="W191" i="38" s="1"/>
  <c r="V199" i="38"/>
  <c r="W199" i="38" s="1"/>
  <c r="R199" i="38"/>
  <c r="S199" i="38" s="1"/>
  <c r="T199" i="38" s="1"/>
  <c r="U199" i="38" s="1"/>
  <c r="R207" i="38"/>
  <c r="S207" i="38" s="1"/>
  <c r="V207" i="38"/>
  <c r="W207" i="38" s="1"/>
  <c r="R215" i="38"/>
  <c r="S215" i="38" s="1"/>
  <c r="V215" i="38"/>
  <c r="W215" i="38" s="1"/>
  <c r="R223" i="38"/>
  <c r="S223" i="38" s="1"/>
  <c r="V223" i="38"/>
  <c r="W223" i="38" s="1"/>
  <c r="R231" i="38"/>
  <c r="S231" i="38" s="1"/>
  <c r="T231" i="38" s="1"/>
  <c r="U231" i="38" s="1"/>
  <c r="V231" i="38"/>
  <c r="W231" i="38" s="1"/>
  <c r="R239" i="38"/>
  <c r="S239" i="38" s="1"/>
  <c r="V239" i="38"/>
  <c r="W239" i="38" s="1"/>
  <c r="R247" i="38"/>
  <c r="S247" i="38" s="1"/>
  <c r="V247" i="38"/>
  <c r="W247" i="38" s="1"/>
  <c r="R255" i="38"/>
  <c r="S255" i="38" s="1"/>
  <c r="V255" i="38"/>
  <c r="W255" i="38" s="1"/>
  <c r="V263" i="38"/>
  <c r="W263" i="38" s="1"/>
  <c r="R263" i="38"/>
  <c r="S263" i="38" s="1"/>
  <c r="V291" i="38"/>
  <c r="W291" i="38" s="1"/>
  <c r="R291" i="38"/>
  <c r="S291" i="38" s="1"/>
  <c r="R299" i="38"/>
  <c r="S299" i="38" s="1"/>
  <c r="V299" i="38"/>
  <c r="W299" i="38" s="1"/>
  <c r="R8" i="38"/>
  <c r="S8" i="38" s="1"/>
  <c r="V8" i="38"/>
  <c r="W8" i="38" s="1"/>
  <c r="R16" i="38"/>
  <c r="S16" i="38" s="1"/>
  <c r="V16" i="38"/>
  <c r="W16" i="38" s="1"/>
  <c r="R24" i="38"/>
  <c r="S24" i="38" s="1"/>
  <c r="V24" i="38"/>
  <c r="W24" i="38" s="1"/>
  <c r="R32" i="38"/>
  <c r="S32" i="38" s="1"/>
  <c r="T32" i="38" s="1"/>
  <c r="U32" i="38" s="1"/>
  <c r="V32" i="38"/>
  <c r="W32" i="38" s="1"/>
  <c r="V40" i="38"/>
  <c r="W40" i="38" s="1"/>
  <c r="R40" i="38"/>
  <c r="S40" i="38" s="1"/>
  <c r="V48" i="38"/>
  <c r="W48" i="38" s="1"/>
  <c r="R48" i="38"/>
  <c r="S48" i="38" s="1"/>
  <c r="T48" i="38" s="1"/>
  <c r="U48" i="38" s="1"/>
  <c r="V56" i="38"/>
  <c r="W56" i="38" s="1"/>
  <c r="R56" i="38"/>
  <c r="S56" i="38" s="1"/>
  <c r="R64" i="38"/>
  <c r="S64" i="38" s="1"/>
  <c r="V64" i="38"/>
  <c r="W64" i="38" s="1"/>
  <c r="R72" i="38"/>
  <c r="S72" i="38" s="1"/>
  <c r="V72" i="38"/>
  <c r="W72" i="38" s="1"/>
  <c r="R80" i="38"/>
  <c r="S80" i="38" s="1"/>
  <c r="V80" i="38"/>
  <c r="W80" i="38" s="1"/>
  <c r="V88" i="38"/>
  <c r="W88" i="38" s="1"/>
  <c r="R88" i="38"/>
  <c r="S88" i="38" s="1"/>
  <c r="V96" i="38"/>
  <c r="W96" i="38" s="1"/>
  <c r="R96" i="38"/>
  <c r="S96" i="38" s="1"/>
  <c r="R104" i="38"/>
  <c r="S104" i="38" s="1"/>
  <c r="V104" i="38"/>
  <c r="W104" i="38" s="1"/>
  <c r="R112" i="38"/>
  <c r="S112" i="38" s="1"/>
  <c r="V112" i="38"/>
  <c r="W112" i="38" s="1"/>
  <c r="R120" i="38"/>
  <c r="S120" i="38" s="1"/>
  <c r="V120" i="38"/>
  <c r="W120" i="38" s="1"/>
  <c r="R128" i="38"/>
  <c r="S128" i="38" s="1"/>
  <c r="T128" i="38" s="1"/>
  <c r="U128" i="38" s="1"/>
  <c r="V128" i="38"/>
  <c r="W128" i="38" s="1"/>
  <c r="V136" i="38"/>
  <c r="W136" i="38" s="1"/>
  <c r="R136" i="38"/>
  <c r="S136" i="38" s="1"/>
  <c r="T136" i="38" s="1"/>
  <c r="U136" i="38" s="1"/>
  <c r="V144" i="38"/>
  <c r="W144" i="38" s="1"/>
  <c r="R144" i="38"/>
  <c r="S144" i="38" s="1"/>
  <c r="R152" i="38"/>
  <c r="S152" i="38" s="1"/>
  <c r="V152" i="38"/>
  <c r="W152" i="38" s="1"/>
  <c r="V160" i="38"/>
  <c r="W160" i="38" s="1"/>
  <c r="R160" i="38"/>
  <c r="S160" i="38" s="1"/>
  <c r="R168" i="38"/>
  <c r="S168" i="38" s="1"/>
  <c r="V168" i="38"/>
  <c r="W168" i="38" s="1"/>
  <c r="R176" i="38"/>
  <c r="S176" i="38" s="1"/>
  <c r="V176" i="38"/>
  <c r="W176" i="38" s="1"/>
  <c r="R184" i="38"/>
  <c r="S184" i="38" s="1"/>
  <c r="T184" i="38" s="1"/>
  <c r="U184" i="38" s="1"/>
  <c r="V184" i="38"/>
  <c r="W184" i="38" s="1"/>
  <c r="R192" i="38"/>
  <c r="S192" i="38" s="1"/>
  <c r="V192" i="38"/>
  <c r="W192" i="38" s="1"/>
  <c r="R200" i="38"/>
  <c r="S200" i="38" s="1"/>
  <c r="T200" i="38" s="1"/>
  <c r="U200" i="38" s="1"/>
  <c r="V200" i="38"/>
  <c r="W200" i="38" s="1"/>
  <c r="R208" i="38"/>
  <c r="S208" i="38" s="1"/>
  <c r="V208" i="38"/>
  <c r="W208" i="38" s="1"/>
  <c r="R216" i="38"/>
  <c r="S216" i="38" s="1"/>
  <c r="V216" i="38"/>
  <c r="W216" i="38" s="1"/>
  <c r="R224" i="38"/>
  <c r="S224" i="38" s="1"/>
  <c r="V224" i="38"/>
  <c r="W224" i="38" s="1"/>
  <c r="R232" i="38"/>
  <c r="S232" i="38" s="1"/>
  <c r="V232" i="38"/>
  <c r="W232" i="38" s="1"/>
  <c r="R240" i="38"/>
  <c r="S240" i="38" s="1"/>
  <c r="V240" i="38"/>
  <c r="W240" i="38" s="1"/>
  <c r="R248" i="38"/>
  <c r="S248" i="38" s="1"/>
  <c r="V248" i="38"/>
  <c r="W248" i="38" s="1"/>
  <c r="V256" i="38"/>
  <c r="R256" i="38"/>
  <c r="S256" i="38" s="1"/>
  <c r="R292" i="38"/>
  <c r="S292" i="38" s="1"/>
  <c r="V292" i="38"/>
  <c r="W292" i="38" s="1"/>
  <c r="R300" i="38"/>
  <c r="S300" i="38" s="1"/>
  <c r="V300" i="38"/>
  <c r="W300" i="38" s="1"/>
  <c r="V9" i="38"/>
  <c r="W9" i="38" s="1"/>
  <c r="R9" i="38"/>
  <c r="S9" i="38" s="1"/>
  <c r="V17" i="38"/>
  <c r="W17" i="38" s="1"/>
  <c r="R17" i="38"/>
  <c r="S17" i="38" s="1"/>
  <c r="V25" i="38"/>
  <c r="W25" i="38" s="1"/>
  <c r="R25" i="38"/>
  <c r="S25" i="38" s="1"/>
  <c r="R33" i="38"/>
  <c r="S33" i="38" s="1"/>
  <c r="V33" i="38"/>
  <c r="W33" i="38" s="1"/>
  <c r="R41" i="38"/>
  <c r="S41" i="38" s="1"/>
  <c r="V41" i="38"/>
  <c r="V49" i="38"/>
  <c r="W49" i="38" s="1"/>
  <c r="R49" i="38"/>
  <c r="S49" i="38" s="1"/>
  <c r="R57" i="38"/>
  <c r="S57" i="38" s="1"/>
  <c r="V57" i="38"/>
  <c r="W57" i="38" s="1"/>
  <c r="R65" i="38"/>
  <c r="S65" i="38" s="1"/>
  <c r="V65" i="38"/>
  <c r="W65" i="38" s="1"/>
  <c r="V73" i="38"/>
  <c r="W73" i="38" s="1"/>
  <c r="R73" i="38"/>
  <c r="S73" i="38" s="1"/>
  <c r="T73" i="38" s="1"/>
  <c r="U73" i="38" s="1"/>
  <c r="R81" i="38"/>
  <c r="S81" i="38" s="1"/>
  <c r="V81" i="38"/>
  <c r="W81" i="38" s="1"/>
  <c r="V89" i="38"/>
  <c r="W89" i="38" s="1"/>
  <c r="R89" i="38"/>
  <c r="S89" i="38" s="1"/>
  <c r="R97" i="38"/>
  <c r="S97" i="38" s="1"/>
  <c r="V97" i="38"/>
  <c r="W97" i="38" s="1"/>
  <c r="R105" i="38"/>
  <c r="S105" i="38" s="1"/>
  <c r="V105" i="38"/>
  <c r="W105" i="38" s="1"/>
  <c r="R113" i="38"/>
  <c r="S113" i="38" s="1"/>
  <c r="V113" i="38"/>
  <c r="W113" i="38" s="1"/>
  <c r="R121" i="38"/>
  <c r="S121" i="38" s="1"/>
  <c r="V121" i="38"/>
  <c r="W121" i="38" s="1"/>
  <c r="R129" i="38"/>
  <c r="S129" i="38" s="1"/>
  <c r="V129" i="38"/>
  <c r="W129" i="38" s="1"/>
  <c r="R137" i="38"/>
  <c r="S137" i="38" s="1"/>
  <c r="V137" i="38"/>
  <c r="W137" i="38" s="1"/>
  <c r="V145" i="38"/>
  <c r="W145" i="38" s="1"/>
  <c r="R145" i="38"/>
  <c r="S145" i="38" s="1"/>
  <c r="R153" i="38"/>
  <c r="S153" i="38" s="1"/>
  <c r="V153" i="38"/>
  <c r="W153" i="38" s="1"/>
  <c r="V161" i="38"/>
  <c r="W161" i="38" s="1"/>
  <c r="R161" i="38"/>
  <c r="S161" i="38" s="1"/>
  <c r="R169" i="38"/>
  <c r="S169" i="38" s="1"/>
  <c r="V169" i="38"/>
  <c r="W169" i="38" s="1"/>
  <c r="V177" i="38"/>
  <c r="W177" i="38" s="1"/>
  <c r="R177" i="38"/>
  <c r="S177" i="38" s="1"/>
  <c r="R185" i="38"/>
  <c r="S185" i="38" s="1"/>
  <c r="T185" i="38" s="1"/>
  <c r="U185" i="38" s="1"/>
  <c r="V185" i="38"/>
  <c r="W185" i="38" s="1"/>
  <c r="V193" i="38"/>
  <c r="W193" i="38" s="1"/>
  <c r="R193" i="38"/>
  <c r="S193" i="38" s="1"/>
  <c r="V201" i="38"/>
  <c r="W201" i="38" s="1"/>
  <c r="R201" i="38"/>
  <c r="S201" i="38" s="1"/>
  <c r="R209" i="38"/>
  <c r="S209" i="38" s="1"/>
  <c r="V209" i="38"/>
  <c r="W209" i="38" s="1"/>
  <c r="R217" i="38"/>
  <c r="S217" i="38" s="1"/>
  <c r="V217" i="38"/>
  <c r="W217" i="38" s="1"/>
  <c r="R225" i="38"/>
  <c r="S225" i="38" s="1"/>
  <c r="V225" i="38"/>
  <c r="W225" i="38" s="1"/>
  <c r="R233" i="38"/>
  <c r="S233" i="38" s="1"/>
  <c r="V233" i="38"/>
  <c r="R241" i="38"/>
  <c r="S241" i="38" s="1"/>
  <c r="V241" i="38"/>
  <c r="R249" i="38"/>
  <c r="S249" i="38" s="1"/>
  <c r="V249" i="38"/>
  <c r="W249" i="38" s="1"/>
  <c r="R257" i="38"/>
  <c r="S257" i="38" s="1"/>
  <c r="V257" i="38"/>
  <c r="W257" i="38" s="1"/>
  <c r="R285" i="38"/>
  <c r="S285" i="38" s="1"/>
  <c r="V285" i="38"/>
  <c r="W285" i="38" s="1"/>
  <c r="V293" i="38"/>
  <c r="W293" i="38" s="1"/>
  <c r="R293" i="38"/>
  <c r="S293" i="38" s="1"/>
  <c r="R301" i="38"/>
  <c r="S301" i="38" s="1"/>
  <c r="V301" i="38"/>
  <c r="W301" i="38" s="1"/>
  <c r="R10" i="38"/>
  <c r="S10" i="38" s="1"/>
  <c r="V10" i="38"/>
  <c r="W10" i="38" s="1"/>
  <c r="V18" i="38"/>
  <c r="W18" i="38" s="1"/>
  <c r="R18" i="38"/>
  <c r="S18" i="38" s="1"/>
  <c r="R26" i="38"/>
  <c r="S26" i="38" s="1"/>
  <c r="V26" i="38"/>
  <c r="W26" i="38" s="1"/>
  <c r="R34" i="38"/>
  <c r="S34" i="38" s="1"/>
  <c r="V34" i="38"/>
  <c r="W34" i="38" s="1"/>
  <c r="V42" i="38"/>
  <c r="W42" i="38" s="1"/>
  <c r="R42" i="38"/>
  <c r="S42" i="38" s="1"/>
  <c r="V50" i="38"/>
  <c r="W50" i="38" s="1"/>
  <c r="R50" i="38"/>
  <c r="S50" i="38" s="1"/>
  <c r="V58" i="38"/>
  <c r="W58" i="38" s="1"/>
  <c r="R58" i="38"/>
  <c r="S58" i="38" s="1"/>
  <c r="V66" i="38"/>
  <c r="W66" i="38" s="1"/>
  <c r="R66" i="38"/>
  <c r="S66" i="38" s="1"/>
  <c r="R74" i="38"/>
  <c r="S74" i="38" s="1"/>
  <c r="V74" i="38"/>
  <c r="W74" i="38" s="1"/>
  <c r="R82" i="38"/>
  <c r="S82" i="38" s="1"/>
  <c r="V82" i="38"/>
  <c r="W82" i="38" s="1"/>
  <c r="V90" i="38"/>
  <c r="W90" i="38" s="1"/>
  <c r="R90" i="38"/>
  <c r="S90" i="38" s="1"/>
  <c r="R98" i="38"/>
  <c r="S98" i="38" s="1"/>
  <c r="V98" i="38"/>
  <c r="W98" i="38" s="1"/>
  <c r="R106" i="38"/>
  <c r="S106" i="38" s="1"/>
  <c r="V106" i="38"/>
  <c r="W106" i="38" s="1"/>
  <c r="V114" i="38"/>
  <c r="W114" i="38" s="1"/>
  <c r="R114" i="38"/>
  <c r="S114" i="38" s="1"/>
  <c r="V122" i="38"/>
  <c r="W122" i="38" s="1"/>
  <c r="R122" i="38"/>
  <c r="S122" i="38" s="1"/>
  <c r="T122" i="38" s="1"/>
  <c r="U122" i="38" s="1"/>
  <c r="R130" i="38"/>
  <c r="S130" i="38" s="1"/>
  <c r="V130" i="38"/>
  <c r="W130" i="38" s="1"/>
  <c r="R138" i="38"/>
  <c r="S138" i="38" s="1"/>
  <c r="T138" i="38" s="1"/>
  <c r="U138" i="38" s="1"/>
  <c r="V138" i="38"/>
  <c r="W138" i="38" s="1"/>
  <c r="R146" i="38"/>
  <c r="S146" i="38" s="1"/>
  <c r="V146" i="38"/>
  <c r="W146" i="38" s="1"/>
  <c r="R154" i="38"/>
  <c r="S154" i="38" s="1"/>
  <c r="V154" i="38"/>
  <c r="W154" i="38" s="1"/>
  <c r="V162" i="38"/>
  <c r="W162" i="38" s="1"/>
  <c r="R162" i="38"/>
  <c r="S162" i="38" s="1"/>
  <c r="R170" i="38"/>
  <c r="S170" i="38" s="1"/>
  <c r="V170" i="38"/>
  <c r="W170" i="38" s="1"/>
  <c r="R178" i="38"/>
  <c r="S178" i="38" s="1"/>
  <c r="V178" i="38"/>
  <c r="W178" i="38" s="1"/>
  <c r="R186" i="38"/>
  <c r="S186" i="38" s="1"/>
  <c r="V186" i="38"/>
  <c r="W186" i="38" s="1"/>
  <c r="V194" i="38"/>
  <c r="W194" i="38" s="1"/>
  <c r="R194" i="38"/>
  <c r="S194" i="38" s="1"/>
  <c r="R202" i="38"/>
  <c r="S202" i="38" s="1"/>
  <c r="V202" i="38"/>
  <c r="W202" i="38" s="1"/>
  <c r="V210" i="38"/>
  <c r="W210" i="38" s="1"/>
  <c r="R210" i="38"/>
  <c r="S210" i="38" s="1"/>
  <c r="V218" i="38"/>
  <c r="W218" i="38" s="1"/>
  <c r="R218" i="38"/>
  <c r="S218" i="38" s="1"/>
  <c r="R226" i="38"/>
  <c r="S226" i="38" s="1"/>
  <c r="V226" i="38"/>
  <c r="W226" i="38" s="1"/>
  <c r="R234" i="38"/>
  <c r="S234" i="38" s="1"/>
  <c r="V234" i="38"/>
  <c r="W234" i="38" s="1"/>
  <c r="R242" i="38"/>
  <c r="S242" i="38" s="1"/>
  <c r="V242" i="38"/>
  <c r="W242" i="38" s="1"/>
  <c r="R250" i="38"/>
  <c r="S250" i="38" s="1"/>
  <c r="V250" i="38"/>
  <c r="W250" i="38" s="1"/>
  <c r="R258" i="38"/>
  <c r="S258" i="38" s="1"/>
  <c r="V258" i="38"/>
  <c r="W258" i="38" s="1"/>
  <c r="R286" i="38"/>
  <c r="S286" i="38" s="1"/>
  <c r="V286" i="38"/>
  <c r="W286" i="38" s="1"/>
  <c r="R294" i="38"/>
  <c r="S294" i="38" s="1"/>
  <c r="V294" i="38"/>
  <c r="W294" i="38" s="1"/>
  <c r="R302" i="38"/>
  <c r="S302" i="38" s="1"/>
  <c r="V302" i="38"/>
  <c r="W302" i="38" s="1"/>
  <c r="R264" i="38"/>
  <c r="S264" i="38" s="1"/>
  <c r="V264" i="38"/>
  <c r="W264" i="38" s="1"/>
  <c r="AC58" i="47"/>
  <c r="AD58" i="47" s="1"/>
  <c r="AC129" i="46"/>
  <c r="AD129" i="46" s="1"/>
  <c r="X40" i="47"/>
  <c r="Y40" i="47" s="1"/>
  <c r="Z40" i="47" s="1"/>
  <c r="AA40" i="47" s="1"/>
  <c r="AB125" i="46"/>
  <c r="AC125" i="46" s="1"/>
  <c r="AD125" i="46" s="1"/>
  <c r="X59" i="47"/>
  <c r="Y59" i="47" s="1"/>
  <c r="Z59" i="47" s="1"/>
  <c r="AA59" i="47" s="1"/>
  <c r="AB59" i="47" s="1"/>
  <c r="AB135" i="46"/>
  <c r="AC135" i="46" s="1"/>
  <c r="AD135" i="46" s="1"/>
  <c r="X71" i="47"/>
  <c r="Y71" i="47" s="1"/>
  <c r="Z71" i="47" s="1"/>
  <c r="AA71" i="47" s="1"/>
  <c r="X73" i="47"/>
  <c r="Y73" i="47" s="1"/>
  <c r="Z73" i="47" s="1"/>
  <c r="AA73" i="47" s="1"/>
  <c r="X21" i="47"/>
  <c r="Y21" i="47" s="1"/>
  <c r="Z21" i="47" s="1"/>
  <c r="AA21" i="47" s="1"/>
  <c r="AB21" i="47" s="1"/>
  <c r="AC21" i="47" s="1"/>
  <c r="AD21" i="47" s="1"/>
  <c r="X37" i="47"/>
  <c r="Y37" i="47" s="1"/>
  <c r="Z37" i="47" s="1"/>
  <c r="AA37" i="47" s="1"/>
  <c r="X17" i="47"/>
  <c r="Y17" i="47" s="1"/>
  <c r="Z17" i="47" s="1"/>
  <c r="AA17" i="47" s="1"/>
  <c r="AB17" i="47" s="1"/>
  <c r="X128" i="46"/>
  <c r="Y128" i="46" s="1"/>
  <c r="Z128" i="46" s="1"/>
  <c r="AA128" i="46" s="1"/>
  <c r="AB128" i="46" s="1"/>
  <c r="X124" i="46"/>
  <c r="Y124" i="46" s="1"/>
  <c r="Z124" i="46" s="1"/>
  <c r="AA124" i="46" s="1"/>
  <c r="X132" i="46"/>
  <c r="Y132" i="46" s="1"/>
  <c r="Z132" i="46" s="1"/>
  <c r="AA132" i="46" s="1"/>
  <c r="X136" i="46"/>
  <c r="Y136" i="46" s="1"/>
  <c r="Z136" i="46" s="1"/>
  <c r="AA136" i="46" s="1"/>
  <c r="AB136" i="46" s="1"/>
  <c r="AC136" i="46" s="1"/>
  <c r="AD136" i="46" s="1"/>
  <c r="X22" i="47"/>
  <c r="Y22" i="47" s="1"/>
  <c r="Z22" i="47" s="1"/>
  <c r="AA22" i="47" s="1"/>
  <c r="AB22" i="47" s="1"/>
  <c r="AC22" i="47" s="1"/>
  <c r="AD22" i="47" s="1"/>
  <c r="X18" i="47"/>
  <c r="Y18" i="47" s="1"/>
  <c r="Z18" i="47" s="1"/>
  <c r="AA18" i="47" s="1"/>
  <c r="AB18" i="47" s="1"/>
  <c r="AC18" i="47" s="1"/>
  <c r="AD18" i="47" s="1"/>
  <c r="X16" i="47"/>
  <c r="Y16" i="47" s="1"/>
  <c r="Z16" i="47" s="1"/>
  <c r="AA16" i="47" s="1"/>
  <c r="AB16" i="47" s="1"/>
  <c r="AC16" i="47" s="1"/>
  <c r="AD16" i="47" s="1"/>
  <c r="X23" i="47"/>
  <c r="Y23" i="47" s="1"/>
  <c r="Z23" i="47" s="1"/>
  <c r="AA23" i="47" s="1"/>
  <c r="AB23" i="47" s="1"/>
  <c r="AC23" i="47" s="1"/>
  <c r="AD23" i="47" s="1"/>
  <c r="X20" i="47"/>
  <c r="Y20" i="47" s="1"/>
  <c r="Z20" i="47" s="1"/>
  <c r="AA20" i="47" s="1"/>
  <c r="AB20" i="47" s="1"/>
  <c r="AC20" i="47" s="1"/>
  <c r="AD20" i="47" s="1"/>
  <c r="I61" i="46"/>
  <c r="K61" i="46" s="1"/>
  <c r="R61" i="46"/>
  <c r="S61" i="46" s="1"/>
  <c r="V61" i="46"/>
  <c r="W61" i="46" s="1"/>
  <c r="I109" i="46"/>
  <c r="R109" i="46"/>
  <c r="S109" i="46" s="1"/>
  <c r="T109" i="46" s="1"/>
  <c r="U109" i="46" s="1"/>
  <c r="V109" i="46"/>
  <c r="W109" i="46" s="1"/>
  <c r="X34" i="47"/>
  <c r="Y34" i="47" s="1"/>
  <c r="Z34" i="47" s="1"/>
  <c r="AA34" i="47" s="1"/>
  <c r="AB34" i="47" s="1"/>
  <c r="AC34" i="47" s="1"/>
  <c r="AD34" i="47" s="1"/>
  <c r="I14" i="46"/>
  <c r="L14" i="46" s="1"/>
  <c r="R14" i="46"/>
  <c r="V14" i="46"/>
  <c r="W14" i="46" s="1"/>
  <c r="I22" i="46"/>
  <c r="J22" i="46" s="1"/>
  <c r="R22" i="46"/>
  <c r="S22" i="46" s="1"/>
  <c r="V22" i="46"/>
  <c r="W22" i="46" s="1"/>
  <c r="I30" i="46"/>
  <c r="K30" i="46" s="1"/>
  <c r="L30" i="46" s="1"/>
  <c r="M30" i="46" s="1"/>
  <c r="N30" i="46" s="1"/>
  <c r="O30" i="46" s="1"/>
  <c r="V30" i="46"/>
  <c r="W30" i="46" s="1"/>
  <c r="R30" i="46"/>
  <c r="S30" i="46" s="1"/>
  <c r="T30" i="46" s="1"/>
  <c r="U30" i="46" s="1"/>
  <c r="I38" i="46"/>
  <c r="L38" i="46" s="1"/>
  <c r="R38" i="46"/>
  <c r="S38" i="46" s="1"/>
  <c r="V38" i="46"/>
  <c r="W38" i="46" s="1"/>
  <c r="I46" i="46"/>
  <c r="R46" i="46"/>
  <c r="S46" i="46" s="1"/>
  <c r="T46" i="46" s="1"/>
  <c r="U46" i="46" s="1"/>
  <c r="V46" i="46"/>
  <c r="W46" i="46" s="1"/>
  <c r="I54" i="46"/>
  <c r="J54" i="46" s="1"/>
  <c r="R54" i="46"/>
  <c r="S54" i="46" s="1"/>
  <c r="T54" i="46" s="1"/>
  <c r="U54" i="46" s="1"/>
  <c r="V54" i="46"/>
  <c r="W54" i="46" s="1"/>
  <c r="I62" i="46"/>
  <c r="K62" i="46" s="1"/>
  <c r="L62" i="46" s="1"/>
  <c r="M62" i="46" s="1"/>
  <c r="N62" i="46" s="1"/>
  <c r="R62" i="46"/>
  <c r="S62" i="46" s="1"/>
  <c r="T62" i="46" s="1"/>
  <c r="U62" i="46" s="1"/>
  <c r="V62" i="46"/>
  <c r="W62" i="46" s="1"/>
  <c r="I70" i="46"/>
  <c r="R70" i="46"/>
  <c r="S70" i="46" s="1"/>
  <c r="V70" i="46"/>
  <c r="W70" i="46" s="1"/>
  <c r="I78" i="46"/>
  <c r="P78" i="46" s="1"/>
  <c r="V78" i="46"/>
  <c r="W78" i="46" s="1"/>
  <c r="R78" i="46"/>
  <c r="S78" i="46" s="1"/>
  <c r="I86" i="46"/>
  <c r="Q86" i="46" s="1"/>
  <c r="R86" i="46"/>
  <c r="S86" i="46" s="1"/>
  <c r="V86" i="46"/>
  <c r="W86" i="46" s="1"/>
  <c r="I94" i="46"/>
  <c r="J94" i="46" s="1"/>
  <c r="V94" i="46"/>
  <c r="W94" i="46" s="1"/>
  <c r="R94" i="46"/>
  <c r="S94" i="46" s="1"/>
  <c r="I102" i="46"/>
  <c r="K102" i="46" s="1"/>
  <c r="V102" i="46"/>
  <c r="W102" i="46" s="1"/>
  <c r="R102" i="46"/>
  <c r="S102" i="46" s="1"/>
  <c r="I110" i="46"/>
  <c r="V110" i="46"/>
  <c r="W110" i="46" s="1"/>
  <c r="R110" i="46"/>
  <c r="S110" i="46" s="1"/>
  <c r="T110" i="46" s="1"/>
  <c r="U110" i="46" s="1"/>
  <c r="I7" i="43"/>
  <c r="V7" i="43"/>
  <c r="W7" i="43" s="1"/>
  <c r="R7" i="43"/>
  <c r="S7" i="43" s="1"/>
  <c r="T7" i="43" s="1"/>
  <c r="U7" i="43" s="1"/>
  <c r="I15" i="43"/>
  <c r="J15" i="43" s="1"/>
  <c r="V15" i="43"/>
  <c r="W15" i="43" s="1"/>
  <c r="R15" i="43"/>
  <c r="S15" i="43" s="1"/>
  <c r="T15" i="43" s="1"/>
  <c r="U15" i="43" s="1"/>
  <c r="I23" i="43"/>
  <c r="V23" i="43"/>
  <c r="R23" i="43"/>
  <c r="S23" i="43" s="1"/>
  <c r="T23" i="43" s="1"/>
  <c r="U23" i="43" s="1"/>
  <c r="X67" i="47"/>
  <c r="Y67" i="47" s="1"/>
  <c r="Z67" i="47" s="1"/>
  <c r="AA67" i="47" s="1"/>
  <c r="AB67" i="47" s="1"/>
  <c r="X38" i="47"/>
  <c r="Y38" i="47" s="1"/>
  <c r="Z38" i="47" s="1"/>
  <c r="AA38" i="47" s="1"/>
  <c r="AB38" i="47" s="1"/>
  <c r="AC38" i="47" s="1"/>
  <c r="AD38" i="47" s="1"/>
  <c r="Y55" i="47"/>
  <c r="AA55" i="47"/>
  <c r="Z55" i="47"/>
  <c r="AB55" i="47"/>
  <c r="X55" i="47"/>
  <c r="AC55" i="47"/>
  <c r="AD55" i="47"/>
  <c r="Z61" i="47"/>
  <c r="AB61" i="47"/>
  <c r="AC61" i="47"/>
  <c r="AA61" i="47"/>
  <c r="AD61" i="47"/>
  <c r="X61" i="47"/>
  <c r="Y61" i="47"/>
  <c r="X126" i="46"/>
  <c r="AC126" i="46"/>
  <c r="AD126" i="46"/>
  <c r="AB126" i="46"/>
  <c r="Y126" i="46"/>
  <c r="Z126" i="46"/>
  <c r="AA126" i="46"/>
  <c r="X32" i="47"/>
  <c r="Y32" i="47" s="1"/>
  <c r="Z32" i="47" s="1"/>
  <c r="AA32" i="47" s="1"/>
  <c r="AB32" i="47" s="1"/>
  <c r="AC32" i="47" s="1"/>
  <c r="AD32" i="47" s="1"/>
  <c r="AD14" i="47"/>
  <c r="X14" i="47"/>
  <c r="Y14" i="47"/>
  <c r="Z14" i="47"/>
  <c r="AA14" i="47"/>
  <c r="AB14" i="47"/>
  <c r="AC14" i="47"/>
  <c r="AC45" i="47"/>
  <c r="AB45" i="47"/>
  <c r="AD45" i="47"/>
  <c r="X45" i="47"/>
  <c r="Y45" i="47"/>
  <c r="Z45" i="47"/>
  <c r="AA45" i="47"/>
  <c r="AC131" i="46"/>
  <c r="AD131" i="46" s="1"/>
  <c r="AD25" i="47"/>
  <c r="Y25" i="47"/>
  <c r="Z25" i="47"/>
  <c r="AA25" i="47"/>
  <c r="AC25" i="47"/>
  <c r="AB25" i="47"/>
  <c r="X25" i="47"/>
  <c r="I13" i="46"/>
  <c r="R13" i="46"/>
  <c r="V13" i="46"/>
  <c r="W13" i="46" s="1"/>
  <c r="I85" i="46"/>
  <c r="N85" i="46" s="1"/>
  <c r="R85" i="46"/>
  <c r="S85" i="46" s="1"/>
  <c r="V85" i="46"/>
  <c r="W85" i="46" s="1"/>
  <c r="X121" i="46"/>
  <c r="Y121" i="46" s="1"/>
  <c r="Z121" i="46" s="1"/>
  <c r="AA121" i="46" s="1"/>
  <c r="I7" i="46"/>
  <c r="V7" i="46"/>
  <c r="W7" i="46" s="1"/>
  <c r="R7" i="46"/>
  <c r="S7" i="46" s="1"/>
  <c r="I15" i="46"/>
  <c r="Q15" i="46" s="1"/>
  <c r="R15" i="46"/>
  <c r="S15" i="46" s="1"/>
  <c r="V15" i="46"/>
  <c r="W15" i="46" s="1"/>
  <c r="I23" i="46"/>
  <c r="J23" i="46" s="1"/>
  <c r="R23" i="46"/>
  <c r="S23" i="46" s="1"/>
  <c r="V23" i="46"/>
  <c r="W23" i="46" s="1"/>
  <c r="I31" i="46"/>
  <c r="K31" i="46" s="1"/>
  <c r="L31" i="46" s="1"/>
  <c r="M31" i="46" s="1"/>
  <c r="N31" i="46" s="1"/>
  <c r="V31" i="46"/>
  <c r="W31" i="46" s="1"/>
  <c r="R31" i="46"/>
  <c r="S31" i="46" s="1"/>
  <c r="I39" i="46"/>
  <c r="J39" i="46" s="1"/>
  <c r="R39" i="46"/>
  <c r="S39" i="46" s="1"/>
  <c r="V39" i="46"/>
  <c r="W39" i="46" s="1"/>
  <c r="I47" i="46"/>
  <c r="R47" i="46"/>
  <c r="S47" i="46" s="1"/>
  <c r="V47" i="46"/>
  <c r="W47" i="46" s="1"/>
  <c r="I55" i="46"/>
  <c r="K55" i="46" s="1"/>
  <c r="L55" i="46" s="1"/>
  <c r="M55" i="46" s="1"/>
  <c r="N55" i="46" s="1"/>
  <c r="O55" i="46" s="1"/>
  <c r="R55" i="46"/>
  <c r="S55" i="46" s="1"/>
  <c r="V55" i="46"/>
  <c r="W55" i="46" s="1"/>
  <c r="I63" i="46"/>
  <c r="K63" i="46" s="1"/>
  <c r="L63" i="46" s="1"/>
  <c r="M63" i="46" s="1"/>
  <c r="N63" i="46" s="1"/>
  <c r="R63" i="46"/>
  <c r="S63" i="46" s="1"/>
  <c r="V63" i="46"/>
  <c r="W63" i="46" s="1"/>
  <c r="I71" i="46"/>
  <c r="R71" i="46"/>
  <c r="S71" i="46" s="1"/>
  <c r="T71" i="46" s="1"/>
  <c r="U71" i="46" s="1"/>
  <c r="V71" i="46"/>
  <c r="I79" i="46"/>
  <c r="P79" i="46" s="1"/>
  <c r="R79" i="46"/>
  <c r="V79" i="46"/>
  <c r="W79" i="46" s="1"/>
  <c r="I87" i="46"/>
  <c r="Q87" i="46" s="1"/>
  <c r="R87" i="46"/>
  <c r="V87" i="46"/>
  <c r="W87" i="46" s="1"/>
  <c r="I95" i="46"/>
  <c r="Q95" i="46" s="1"/>
  <c r="R95" i="46"/>
  <c r="V95" i="46"/>
  <c r="W95" i="46" s="1"/>
  <c r="I103" i="46"/>
  <c r="O103" i="46" s="1"/>
  <c r="R103" i="46"/>
  <c r="S103" i="46" s="1"/>
  <c r="V103" i="46"/>
  <c r="W103" i="46" s="1"/>
  <c r="I111" i="46"/>
  <c r="J111" i="46" s="1"/>
  <c r="R111" i="46"/>
  <c r="S111" i="46" s="1"/>
  <c r="V111" i="46"/>
  <c r="W111" i="46" s="1"/>
  <c r="I8" i="43"/>
  <c r="R8" i="43"/>
  <c r="S8" i="43" s="1"/>
  <c r="V8" i="43"/>
  <c r="W8" i="43" s="1"/>
  <c r="I16" i="43"/>
  <c r="K16" i="43" s="1"/>
  <c r="L16" i="43" s="1"/>
  <c r="M16" i="43" s="1"/>
  <c r="N16" i="43" s="1"/>
  <c r="R16" i="43"/>
  <c r="S16" i="43" s="1"/>
  <c r="T16" i="43" s="1"/>
  <c r="U16" i="43" s="1"/>
  <c r="V16" i="43"/>
  <c r="W16" i="43" s="1"/>
  <c r="I24" i="43"/>
  <c r="R24" i="43"/>
  <c r="S24" i="43" s="1"/>
  <c r="V24" i="43"/>
  <c r="T13" i="47"/>
  <c r="U13" i="47"/>
  <c r="X29" i="47"/>
  <c r="Z29" i="47"/>
  <c r="AA29" i="47"/>
  <c r="AB29" i="47"/>
  <c r="AD29" i="47"/>
  <c r="Y29" i="47"/>
  <c r="AC29" i="47"/>
  <c r="AD56" i="47"/>
  <c r="Z56" i="47"/>
  <c r="AC56" i="47"/>
  <c r="Y56" i="47"/>
  <c r="X56" i="47"/>
  <c r="AB56" i="47"/>
  <c r="AA56" i="47"/>
  <c r="Z57" i="47"/>
  <c r="AC57" i="47"/>
  <c r="AA57" i="47"/>
  <c r="AB57" i="47"/>
  <c r="AD57" i="47"/>
  <c r="X57" i="47"/>
  <c r="Y57" i="47"/>
  <c r="I37" i="46"/>
  <c r="Q37" i="46" s="1"/>
  <c r="R37" i="46"/>
  <c r="V37" i="46"/>
  <c r="W37" i="46" s="1"/>
  <c r="I101" i="46"/>
  <c r="J101" i="46" s="1"/>
  <c r="R101" i="46"/>
  <c r="V101" i="46"/>
  <c r="W101" i="46" s="1"/>
  <c r="Y48" i="47"/>
  <c r="AB48" i="47"/>
  <c r="AC48" i="47"/>
  <c r="AD48" i="47"/>
  <c r="AA48" i="47"/>
  <c r="X48" i="47"/>
  <c r="Z48" i="47"/>
  <c r="X120" i="46"/>
  <c r="Y120" i="46" s="1"/>
  <c r="Z120" i="46" s="1"/>
  <c r="AA120" i="46" s="1"/>
  <c r="I8" i="46"/>
  <c r="R8" i="46"/>
  <c r="S8" i="46" s="1"/>
  <c r="V8" i="46"/>
  <c r="W8" i="46" s="1"/>
  <c r="I16" i="46"/>
  <c r="P16" i="46" s="1"/>
  <c r="R16" i="46"/>
  <c r="S16" i="46" s="1"/>
  <c r="V16" i="46"/>
  <c r="W16" i="46" s="1"/>
  <c r="I24" i="46"/>
  <c r="K24" i="46" s="1"/>
  <c r="L24" i="46" s="1"/>
  <c r="M24" i="46" s="1"/>
  <c r="N24" i="46" s="1"/>
  <c r="V24" i="46"/>
  <c r="W24" i="46" s="1"/>
  <c r="R24" i="46"/>
  <c r="S24" i="46" s="1"/>
  <c r="T24" i="46" s="1"/>
  <c r="U24" i="46" s="1"/>
  <c r="I32" i="46"/>
  <c r="R32" i="46"/>
  <c r="S32" i="46" s="1"/>
  <c r="V32" i="46"/>
  <c r="I40" i="46"/>
  <c r="J40" i="46" s="1"/>
  <c r="R40" i="46"/>
  <c r="S40" i="46" s="1"/>
  <c r="V40" i="46"/>
  <c r="W40" i="46" s="1"/>
  <c r="I48" i="46"/>
  <c r="K48" i="46" s="1"/>
  <c r="R48" i="46"/>
  <c r="S48" i="46" s="1"/>
  <c r="V48" i="46"/>
  <c r="W48" i="46" s="1"/>
  <c r="I56" i="46"/>
  <c r="R56" i="46"/>
  <c r="S56" i="46" s="1"/>
  <c r="T56" i="46" s="1"/>
  <c r="U56" i="46" s="1"/>
  <c r="V56" i="46"/>
  <c r="W56" i="46" s="1"/>
  <c r="I64" i="46"/>
  <c r="K64" i="46" s="1"/>
  <c r="L64" i="46" s="1"/>
  <c r="M64" i="46" s="1"/>
  <c r="N64" i="46" s="1"/>
  <c r="R64" i="46"/>
  <c r="V64" i="46"/>
  <c r="W64" i="46" s="1"/>
  <c r="I72" i="46"/>
  <c r="V72" i="46"/>
  <c r="W72" i="46" s="1"/>
  <c r="R72" i="46"/>
  <c r="I80" i="46"/>
  <c r="J80" i="46" s="1"/>
  <c r="V80" i="46"/>
  <c r="W80" i="46" s="1"/>
  <c r="R80" i="46"/>
  <c r="I88" i="46"/>
  <c r="N88" i="46" s="1"/>
  <c r="V88" i="46"/>
  <c r="W88" i="46" s="1"/>
  <c r="R88" i="46"/>
  <c r="I96" i="46"/>
  <c r="P96" i="46" s="1"/>
  <c r="V96" i="46"/>
  <c r="W96" i="46" s="1"/>
  <c r="R96" i="46"/>
  <c r="I104" i="46"/>
  <c r="L104" i="46" s="1"/>
  <c r="R104" i="46"/>
  <c r="S104" i="46" s="1"/>
  <c r="V104" i="46"/>
  <c r="W104" i="46" s="1"/>
  <c r="I112" i="46"/>
  <c r="K112" i="46" s="1"/>
  <c r="L112" i="46" s="1"/>
  <c r="M112" i="46" s="1"/>
  <c r="N112" i="46" s="1"/>
  <c r="R112" i="46"/>
  <c r="S112" i="46" s="1"/>
  <c r="V112" i="46"/>
  <c r="W112" i="46" s="1"/>
  <c r="I9" i="43"/>
  <c r="R9" i="43"/>
  <c r="S9" i="43" s="1"/>
  <c r="V9" i="43"/>
  <c r="W9" i="43" s="1"/>
  <c r="I17" i="43"/>
  <c r="K17" i="43" s="1"/>
  <c r="L17" i="43" s="1"/>
  <c r="M17" i="43" s="1"/>
  <c r="N17" i="43" s="1"/>
  <c r="R17" i="43"/>
  <c r="S17" i="43" s="1"/>
  <c r="V17" i="43"/>
  <c r="W17" i="43" s="1"/>
  <c r="X39" i="47"/>
  <c r="Y39" i="47" s="1"/>
  <c r="Z39" i="47" s="1"/>
  <c r="AA39" i="47" s="1"/>
  <c r="AB39" i="47" s="1"/>
  <c r="AC39" i="47" s="1"/>
  <c r="AD39" i="47" s="1"/>
  <c r="X27" i="47"/>
  <c r="Y27" i="47" s="1"/>
  <c r="Z27" i="47" s="1"/>
  <c r="AA27" i="47" s="1"/>
  <c r="AB27" i="47" s="1"/>
  <c r="X33" i="47"/>
  <c r="Y33" i="47" s="1"/>
  <c r="Z33" i="47" s="1"/>
  <c r="AA33" i="47" s="1"/>
  <c r="AB33" i="47" s="1"/>
  <c r="AC33" i="47" s="1"/>
  <c r="AD33" i="47" s="1"/>
  <c r="AC42" i="47"/>
  <c r="AD42" i="47"/>
  <c r="X42" i="47"/>
  <c r="Z42" i="47"/>
  <c r="AA42" i="47"/>
  <c r="Y42" i="47"/>
  <c r="AB42" i="47"/>
  <c r="Z7" i="47"/>
  <c r="X7" i="47"/>
  <c r="Y7" i="47"/>
  <c r="AC7" i="47"/>
  <c r="AA7" i="47"/>
  <c r="AD7" i="47"/>
  <c r="AB7" i="47"/>
  <c r="Z77" i="47"/>
  <c r="AA77" i="47"/>
  <c r="AD77" i="47"/>
  <c r="X77" i="47"/>
  <c r="AB77" i="47"/>
  <c r="AC77" i="47"/>
  <c r="Y77" i="47"/>
  <c r="T35" i="47"/>
  <c r="U35" i="47" s="1"/>
  <c r="AB63" i="47"/>
  <c r="AC63" i="47"/>
  <c r="AD63" i="47"/>
  <c r="Y63" i="47"/>
  <c r="AA63" i="47"/>
  <c r="X63" i="47"/>
  <c r="Z63" i="47"/>
  <c r="T10" i="47"/>
  <c r="U10" i="47"/>
  <c r="I53" i="46"/>
  <c r="K53" i="46" s="1"/>
  <c r="L53" i="46" s="1"/>
  <c r="M53" i="46" s="1"/>
  <c r="N53" i="46" s="1"/>
  <c r="R53" i="46"/>
  <c r="S53" i="46" s="1"/>
  <c r="V53" i="46"/>
  <c r="W53" i="46" s="1"/>
  <c r="I22" i="43"/>
  <c r="R22" i="43"/>
  <c r="S22" i="43" s="1"/>
  <c r="T22" i="43" s="1"/>
  <c r="U22" i="43" s="1"/>
  <c r="V22" i="43"/>
  <c r="AC8" i="47"/>
  <c r="AB8" i="47"/>
  <c r="Y8" i="47"/>
  <c r="AA8" i="47"/>
  <c r="AD8" i="47"/>
  <c r="Z8" i="47"/>
  <c r="X8" i="47"/>
  <c r="I9" i="46"/>
  <c r="N9" i="46" s="1"/>
  <c r="V9" i="46"/>
  <c r="W9" i="46" s="1"/>
  <c r="R9" i="46"/>
  <c r="I17" i="46"/>
  <c r="O17" i="46" s="1"/>
  <c r="R17" i="46"/>
  <c r="V17" i="46"/>
  <c r="W17" i="46" s="1"/>
  <c r="I25" i="46"/>
  <c r="K25" i="46" s="1"/>
  <c r="L25" i="46" s="1"/>
  <c r="M25" i="46" s="1"/>
  <c r="N25" i="46" s="1"/>
  <c r="R25" i="46"/>
  <c r="S25" i="46" s="1"/>
  <c r="T25" i="46" s="1"/>
  <c r="U25" i="46" s="1"/>
  <c r="V25" i="46"/>
  <c r="W25" i="46" s="1"/>
  <c r="I33" i="46"/>
  <c r="V33" i="46"/>
  <c r="W33" i="46" s="1"/>
  <c r="R33" i="46"/>
  <c r="I41" i="46"/>
  <c r="K41" i="46" s="1"/>
  <c r="L41" i="46" s="1"/>
  <c r="M41" i="46" s="1"/>
  <c r="N41" i="46" s="1"/>
  <c r="R41" i="46"/>
  <c r="V41" i="46"/>
  <c r="W41" i="46" s="1"/>
  <c r="I49" i="46"/>
  <c r="M49" i="46" s="1"/>
  <c r="R49" i="46"/>
  <c r="V49" i="46"/>
  <c r="W49" i="46" s="1"/>
  <c r="I57" i="46"/>
  <c r="R57" i="46"/>
  <c r="S57" i="46" s="1"/>
  <c r="T57" i="46" s="1"/>
  <c r="U57" i="46" s="1"/>
  <c r="V57" i="46"/>
  <c r="I65" i="46"/>
  <c r="J65" i="46" s="1"/>
  <c r="R65" i="46"/>
  <c r="S65" i="46" s="1"/>
  <c r="V65" i="46"/>
  <c r="W65" i="46" s="1"/>
  <c r="I73" i="46"/>
  <c r="J73" i="46" s="1"/>
  <c r="R73" i="46"/>
  <c r="S73" i="46" s="1"/>
  <c r="V73" i="46"/>
  <c r="W73" i="46" s="1"/>
  <c r="I81" i="46"/>
  <c r="L81" i="46" s="1"/>
  <c r="R81" i="46"/>
  <c r="S81" i="46" s="1"/>
  <c r="V81" i="46"/>
  <c r="W81" i="46" s="1"/>
  <c r="I89" i="46"/>
  <c r="L89" i="46" s="1"/>
  <c r="R89" i="46"/>
  <c r="S89" i="46" s="1"/>
  <c r="V89" i="46"/>
  <c r="W89" i="46" s="1"/>
  <c r="I97" i="46"/>
  <c r="R97" i="46"/>
  <c r="S97" i="46" s="1"/>
  <c r="V97" i="46"/>
  <c r="W97" i="46" s="1"/>
  <c r="I105" i="46"/>
  <c r="Q105" i="46" s="1"/>
  <c r="V105" i="46"/>
  <c r="W105" i="46" s="1"/>
  <c r="R105" i="46"/>
  <c r="I113" i="46"/>
  <c r="K113" i="46" s="1"/>
  <c r="L113" i="46" s="1"/>
  <c r="M113" i="46" s="1"/>
  <c r="N113" i="46" s="1"/>
  <c r="V113" i="46"/>
  <c r="W113" i="46" s="1"/>
  <c r="R113" i="46"/>
  <c r="S113" i="46" s="1"/>
  <c r="T113" i="46" s="1"/>
  <c r="U113" i="46" s="1"/>
  <c r="I10" i="43"/>
  <c r="V10" i="43"/>
  <c r="W10" i="43" s="1"/>
  <c r="R10" i="43"/>
  <c r="S10" i="43" s="1"/>
  <c r="T10" i="43" s="1"/>
  <c r="U10" i="43" s="1"/>
  <c r="I18" i="43"/>
  <c r="V18" i="43"/>
  <c r="W18" i="43" s="1"/>
  <c r="R18" i="43"/>
  <c r="S18" i="43" s="1"/>
  <c r="T18" i="43" s="1"/>
  <c r="U18" i="43" s="1"/>
  <c r="T15" i="47"/>
  <c r="U15" i="47"/>
  <c r="AC74" i="47"/>
  <c r="AD74" i="47" s="1"/>
  <c r="AB119" i="46"/>
  <c r="AC119" i="46"/>
  <c r="Y119" i="46"/>
  <c r="AD119" i="46"/>
  <c r="X119" i="46"/>
  <c r="Z119" i="46"/>
  <c r="AA119" i="46"/>
  <c r="AD52" i="47"/>
  <c r="AC52" i="47"/>
  <c r="X52" i="47"/>
  <c r="AB52" i="47"/>
  <c r="AA52" i="47"/>
  <c r="Y52" i="47"/>
  <c r="Z52" i="47"/>
  <c r="Z47" i="47"/>
  <c r="AA47" i="47"/>
  <c r="AB47" i="47"/>
  <c r="AC47" i="47"/>
  <c r="Y47" i="47"/>
  <c r="AD47" i="47"/>
  <c r="X47" i="47"/>
  <c r="T19" i="47"/>
  <c r="U19" i="47"/>
  <c r="AD50" i="47"/>
  <c r="AC50" i="47"/>
  <c r="X50" i="47"/>
  <c r="Y50" i="47"/>
  <c r="Z50" i="47"/>
  <c r="AA50" i="47"/>
  <c r="AB50" i="47"/>
  <c r="I45" i="46"/>
  <c r="J45" i="46" s="1"/>
  <c r="R45" i="46"/>
  <c r="V45" i="46"/>
  <c r="W45" i="46" s="1"/>
  <c r="I77" i="46"/>
  <c r="J77" i="46" s="1"/>
  <c r="R77" i="46"/>
  <c r="S77" i="46" s="1"/>
  <c r="T77" i="46" s="1"/>
  <c r="U77" i="46" s="1"/>
  <c r="V77" i="46"/>
  <c r="W77" i="46" s="1"/>
  <c r="I14" i="43"/>
  <c r="R14" i="43"/>
  <c r="S14" i="43" s="1"/>
  <c r="T14" i="43" s="1"/>
  <c r="U14" i="43" s="1"/>
  <c r="V14" i="43"/>
  <c r="W14" i="43" s="1"/>
  <c r="AA51" i="47"/>
  <c r="AB51" i="47"/>
  <c r="AC51" i="47"/>
  <c r="AD51" i="47"/>
  <c r="X51" i="47"/>
  <c r="Y51" i="47"/>
  <c r="Z51" i="47"/>
  <c r="I10" i="46"/>
  <c r="O10" i="46" s="1"/>
  <c r="R10" i="46"/>
  <c r="V10" i="46"/>
  <c r="W10" i="46" s="1"/>
  <c r="I18" i="46"/>
  <c r="J18" i="46" s="1"/>
  <c r="V18" i="46"/>
  <c r="W18" i="46" s="1"/>
  <c r="R18" i="46"/>
  <c r="I26" i="46"/>
  <c r="K26" i="46" s="1"/>
  <c r="L26" i="46" s="1"/>
  <c r="M26" i="46" s="1"/>
  <c r="N26" i="46" s="1"/>
  <c r="R26" i="46"/>
  <c r="S26" i="46" s="1"/>
  <c r="T26" i="46" s="1"/>
  <c r="U26" i="46" s="1"/>
  <c r="V26" i="46"/>
  <c r="W26" i="46" s="1"/>
  <c r="I34" i="46"/>
  <c r="L34" i="46" s="1"/>
  <c r="V34" i="46"/>
  <c r="W34" i="46" s="1"/>
  <c r="R34" i="46"/>
  <c r="S34" i="46" s="1"/>
  <c r="I42" i="46"/>
  <c r="K42" i="46" s="1"/>
  <c r="R42" i="46"/>
  <c r="S42" i="46" s="1"/>
  <c r="V42" i="46"/>
  <c r="W42" i="46" s="1"/>
  <c r="I50" i="46"/>
  <c r="R50" i="46"/>
  <c r="S50" i="46" s="1"/>
  <c r="V50" i="46"/>
  <c r="W50" i="46" s="1"/>
  <c r="I58" i="46"/>
  <c r="J58" i="46" s="1"/>
  <c r="V58" i="46"/>
  <c r="W58" i="46" s="1"/>
  <c r="R58" i="46"/>
  <c r="S58" i="46" s="1"/>
  <c r="I66" i="46"/>
  <c r="K66" i="46" s="1"/>
  <c r="L66" i="46" s="1"/>
  <c r="M66" i="46" s="1"/>
  <c r="N66" i="46" s="1"/>
  <c r="R66" i="46"/>
  <c r="S66" i="46" s="1"/>
  <c r="T66" i="46" s="1"/>
  <c r="U66" i="46" s="1"/>
  <c r="V66" i="46"/>
  <c r="W66" i="46" s="1"/>
  <c r="I74" i="46"/>
  <c r="J74" i="46" s="1"/>
  <c r="V74" i="46"/>
  <c r="W74" i="46" s="1"/>
  <c r="R74" i="46"/>
  <c r="S74" i="46" s="1"/>
  <c r="I82" i="46"/>
  <c r="O82" i="46" s="1"/>
  <c r="R82" i="46"/>
  <c r="S82" i="46" s="1"/>
  <c r="V82" i="46"/>
  <c r="W82" i="46" s="1"/>
  <c r="I90" i="46"/>
  <c r="P90" i="46" s="1"/>
  <c r="R90" i="46"/>
  <c r="S90" i="46" s="1"/>
  <c r="V90" i="46"/>
  <c r="W90" i="46" s="1"/>
  <c r="I98" i="46"/>
  <c r="J98" i="46" s="1"/>
  <c r="R98" i="46"/>
  <c r="S98" i="46" s="1"/>
  <c r="V98" i="46"/>
  <c r="W98" i="46" s="1"/>
  <c r="I106" i="46"/>
  <c r="N106" i="46" s="1"/>
  <c r="R106" i="46"/>
  <c r="S106" i="46" s="1"/>
  <c r="V106" i="46"/>
  <c r="W106" i="46" s="1"/>
  <c r="I114" i="46"/>
  <c r="R114" i="46"/>
  <c r="S114" i="46" s="1"/>
  <c r="T114" i="46" s="1"/>
  <c r="U114" i="46" s="1"/>
  <c r="V114" i="46"/>
  <c r="W114" i="46" s="1"/>
  <c r="I11" i="43"/>
  <c r="R11" i="43"/>
  <c r="S11" i="43" s="1"/>
  <c r="T11" i="43" s="1"/>
  <c r="U11" i="43" s="1"/>
  <c r="V11" i="43"/>
  <c r="W11" i="43" s="1"/>
  <c r="I19" i="43"/>
  <c r="R19" i="43"/>
  <c r="S19" i="43" s="1"/>
  <c r="V19" i="43"/>
  <c r="AA54" i="47"/>
  <c r="AB54" i="47"/>
  <c r="AC54" i="47"/>
  <c r="X54" i="47"/>
  <c r="Z54" i="47"/>
  <c r="AD54" i="47"/>
  <c r="Y54" i="47"/>
  <c r="AD64" i="47"/>
  <c r="Y64" i="47"/>
  <c r="AA64" i="47"/>
  <c r="AB64" i="47"/>
  <c r="Z64" i="47"/>
  <c r="AC64" i="47"/>
  <c r="X64" i="47"/>
  <c r="Y43" i="47"/>
  <c r="Z43" i="47"/>
  <c r="AB43" i="47"/>
  <c r="AC43" i="47"/>
  <c r="AD43" i="47"/>
  <c r="X43" i="47"/>
  <c r="AA43" i="47"/>
  <c r="T9" i="47"/>
  <c r="U9" i="47"/>
  <c r="AA46" i="47"/>
  <c r="AB46" i="47"/>
  <c r="AC46" i="47"/>
  <c r="AD46" i="47"/>
  <c r="X46" i="47"/>
  <c r="Y46" i="47"/>
  <c r="Z46" i="47"/>
  <c r="I21" i="46"/>
  <c r="K21" i="46" s="1"/>
  <c r="L21" i="46" s="1"/>
  <c r="M21" i="46" s="1"/>
  <c r="N21" i="46" s="1"/>
  <c r="V21" i="46"/>
  <c r="W21" i="46" s="1"/>
  <c r="R21" i="46"/>
  <c r="I69" i="46"/>
  <c r="J69" i="46" s="1"/>
  <c r="R69" i="46"/>
  <c r="S69" i="46" s="1"/>
  <c r="V69" i="46"/>
  <c r="W69" i="46" s="1"/>
  <c r="I117" i="46"/>
  <c r="R117" i="46"/>
  <c r="S117" i="46" s="1"/>
  <c r="T117" i="46" s="1"/>
  <c r="U117" i="46" s="1"/>
  <c r="V117" i="46"/>
  <c r="I11" i="46"/>
  <c r="R11" i="46"/>
  <c r="S11" i="46" s="1"/>
  <c r="V11" i="46"/>
  <c r="W11" i="46" s="1"/>
  <c r="I19" i="46"/>
  <c r="K19" i="46" s="1"/>
  <c r="R19" i="46"/>
  <c r="S19" i="46" s="1"/>
  <c r="V19" i="46"/>
  <c r="W19" i="46" s="1"/>
  <c r="I27" i="46"/>
  <c r="J27" i="46" s="1"/>
  <c r="R27" i="46"/>
  <c r="S27" i="46" s="1"/>
  <c r="V27" i="46"/>
  <c r="W27" i="46" s="1"/>
  <c r="I35" i="46"/>
  <c r="M35" i="46" s="1"/>
  <c r="R35" i="46"/>
  <c r="S35" i="46" s="1"/>
  <c r="V35" i="46"/>
  <c r="W35" i="46" s="1"/>
  <c r="I43" i="46"/>
  <c r="P43" i="46" s="1"/>
  <c r="R43" i="46"/>
  <c r="S43" i="46" s="1"/>
  <c r="V43" i="46"/>
  <c r="W43" i="46" s="1"/>
  <c r="I51" i="46"/>
  <c r="J51" i="46" s="1"/>
  <c r="R51" i="46"/>
  <c r="S51" i="46" s="1"/>
  <c r="V51" i="46"/>
  <c r="W51" i="46" s="1"/>
  <c r="I59" i="46"/>
  <c r="M59" i="46" s="1"/>
  <c r="R59" i="46"/>
  <c r="V59" i="46"/>
  <c r="W59" i="46" s="1"/>
  <c r="I67" i="46"/>
  <c r="K67" i="46" s="1"/>
  <c r="L67" i="46" s="1"/>
  <c r="M67" i="46" s="1"/>
  <c r="N67" i="46" s="1"/>
  <c r="R67" i="46"/>
  <c r="S67" i="46" s="1"/>
  <c r="T67" i="46" s="1"/>
  <c r="U67" i="46" s="1"/>
  <c r="V67" i="46"/>
  <c r="W67" i="46" s="1"/>
  <c r="I75" i="46"/>
  <c r="P75" i="46" s="1"/>
  <c r="R75" i="46"/>
  <c r="V75" i="46"/>
  <c r="W75" i="46" s="1"/>
  <c r="I83" i="46"/>
  <c r="K83" i="46" s="1"/>
  <c r="R83" i="46"/>
  <c r="V83" i="46"/>
  <c r="W83" i="46" s="1"/>
  <c r="I91" i="46"/>
  <c r="Q91" i="46" s="1"/>
  <c r="R91" i="46"/>
  <c r="V91" i="46"/>
  <c r="W91" i="46" s="1"/>
  <c r="I99" i="46"/>
  <c r="J99" i="46" s="1"/>
  <c r="R99" i="46"/>
  <c r="V99" i="46"/>
  <c r="W99" i="46" s="1"/>
  <c r="I107" i="46"/>
  <c r="K107" i="46" s="1"/>
  <c r="L107" i="46" s="1"/>
  <c r="M107" i="46" s="1"/>
  <c r="N107" i="46" s="1"/>
  <c r="R107" i="46"/>
  <c r="S107" i="46" s="1"/>
  <c r="V107" i="46"/>
  <c r="W107" i="46" s="1"/>
  <c r="I115" i="46"/>
  <c r="K115" i="46" s="1"/>
  <c r="L115" i="46" s="1"/>
  <c r="M115" i="46" s="1"/>
  <c r="N115" i="46" s="1"/>
  <c r="V115" i="46"/>
  <c r="W115" i="46" s="1"/>
  <c r="R115" i="46"/>
  <c r="S115" i="46" s="1"/>
  <c r="I12" i="43"/>
  <c r="R12" i="43"/>
  <c r="S12" i="43" s="1"/>
  <c r="T12" i="43" s="1"/>
  <c r="U12" i="43" s="1"/>
  <c r="V12" i="43"/>
  <c r="W12" i="43" s="1"/>
  <c r="I20" i="43"/>
  <c r="R20" i="43"/>
  <c r="S20" i="43" s="1"/>
  <c r="V20" i="43"/>
  <c r="X11" i="47"/>
  <c r="Y11" i="47"/>
  <c r="AD11" i="47"/>
  <c r="AC11" i="47"/>
  <c r="AB11" i="47"/>
  <c r="AA11" i="47"/>
  <c r="Z11" i="47"/>
  <c r="AA30" i="47"/>
  <c r="AB30" i="47"/>
  <c r="AC30" i="47"/>
  <c r="AD30" i="47"/>
  <c r="Y30" i="47"/>
  <c r="X30" i="47"/>
  <c r="Z30" i="47"/>
  <c r="Z127" i="46"/>
  <c r="Y127" i="46"/>
  <c r="AC127" i="46"/>
  <c r="AA127" i="46"/>
  <c r="AB127" i="46"/>
  <c r="X127" i="46"/>
  <c r="AD127" i="46"/>
  <c r="AB66" i="47"/>
  <c r="AC66" i="47" s="1"/>
  <c r="AD66" i="47" s="1"/>
  <c r="AA65" i="47"/>
  <c r="AB65" i="47"/>
  <c r="AD65" i="47"/>
  <c r="X65" i="47"/>
  <c r="AC65" i="47"/>
  <c r="Y65" i="47"/>
  <c r="Z65" i="47"/>
  <c r="U28" i="47"/>
  <c r="T28" i="47"/>
  <c r="X70" i="47"/>
  <c r="Y70" i="47" s="1"/>
  <c r="Z70" i="47" s="1"/>
  <c r="AA70" i="47" s="1"/>
  <c r="AB70" i="47" s="1"/>
  <c r="X53" i="47"/>
  <c r="Y53" i="47"/>
  <c r="Z53" i="47"/>
  <c r="AB53" i="47"/>
  <c r="AA53" i="47"/>
  <c r="AC53" i="47"/>
  <c r="AD53" i="47"/>
  <c r="I29" i="46"/>
  <c r="N29" i="46" s="1"/>
  <c r="R29" i="46"/>
  <c r="V29" i="46"/>
  <c r="W29" i="46" s="1"/>
  <c r="I93" i="46"/>
  <c r="K93" i="46" s="1"/>
  <c r="L93" i="46" s="1"/>
  <c r="M93" i="46" s="1"/>
  <c r="N93" i="46" s="1"/>
  <c r="R93" i="46"/>
  <c r="S93" i="46" s="1"/>
  <c r="V93" i="46"/>
  <c r="W93" i="46" s="1"/>
  <c r="AB62" i="47"/>
  <c r="Y62" i="47"/>
  <c r="AC62" i="47"/>
  <c r="X62" i="47"/>
  <c r="Z62" i="47"/>
  <c r="AD62" i="47"/>
  <c r="AA62" i="47"/>
  <c r="T31" i="47"/>
  <c r="U31" i="47"/>
  <c r="I12" i="46"/>
  <c r="M12" i="46" s="1"/>
  <c r="V12" i="46"/>
  <c r="W12" i="46" s="1"/>
  <c r="R12" i="46"/>
  <c r="S12" i="46" s="1"/>
  <c r="I20" i="46"/>
  <c r="K20" i="46" s="1"/>
  <c r="L20" i="46" s="1"/>
  <c r="M20" i="46" s="1"/>
  <c r="N20" i="46" s="1"/>
  <c r="V20" i="46"/>
  <c r="W20" i="46" s="1"/>
  <c r="R20" i="46"/>
  <c r="S20" i="46" s="1"/>
  <c r="T20" i="46" s="1"/>
  <c r="U20" i="46" s="1"/>
  <c r="I28" i="46"/>
  <c r="M28" i="46" s="1"/>
  <c r="R28" i="46"/>
  <c r="S28" i="46" s="1"/>
  <c r="V28" i="46"/>
  <c r="W28" i="46" s="1"/>
  <c r="I36" i="46"/>
  <c r="N36" i="46" s="1"/>
  <c r="R36" i="46"/>
  <c r="S36" i="46" s="1"/>
  <c r="V36" i="46"/>
  <c r="W36" i="46" s="1"/>
  <c r="I44" i="46"/>
  <c r="J44" i="46" s="1"/>
  <c r="R44" i="46"/>
  <c r="S44" i="46" s="1"/>
  <c r="V44" i="46"/>
  <c r="W44" i="46" s="1"/>
  <c r="I52" i="46"/>
  <c r="J52" i="46" s="1"/>
  <c r="R52" i="46"/>
  <c r="S52" i="46" s="1"/>
  <c r="T52" i="46" s="1"/>
  <c r="U52" i="46" s="1"/>
  <c r="V52" i="46"/>
  <c r="W52" i="46" s="1"/>
  <c r="I60" i="46"/>
  <c r="J60" i="46" s="1"/>
  <c r="R60" i="46"/>
  <c r="V60" i="46"/>
  <c r="W60" i="46" s="1"/>
  <c r="I68" i="46"/>
  <c r="K68" i="46" s="1"/>
  <c r="L68" i="46" s="1"/>
  <c r="M68" i="46" s="1"/>
  <c r="N68" i="46" s="1"/>
  <c r="R68" i="46"/>
  <c r="V68" i="46"/>
  <c r="W68" i="46" s="1"/>
  <c r="I76" i="46"/>
  <c r="P76" i="46" s="1"/>
  <c r="V76" i="46"/>
  <c r="W76" i="46" s="1"/>
  <c r="R76" i="46"/>
  <c r="I84" i="46"/>
  <c r="J84" i="46" s="1"/>
  <c r="R84" i="46"/>
  <c r="V84" i="46"/>
  <c r="W84" i="46" s="1"/>
  <c r="I92" i="46"/>
  <c r="J92" i="46" s="1"/>
  <c r="R92" i="46"/>
  <c r="V92" i="46"/>
  <c r="W92" i="46" s="1"/>
  <c r="I100" i="46"/>
  <c r="L100" i="46" s="1"/>
  <c r="R100" i="46"/>
  <c r="S100" i="46" s="1"/>
  <c r="V100" i="46"/>
  <c r="W100" i="46" s="1"/>
  <c r="I108" i="46"/>
  <c r="K108" i="46" s="1"/>
  <c r="L108" i="46" s="1"/>
  <c r="M108" i="46" s="1"/>
  <c r="N108" i="46" s="1"/>
  <c r="V108" i="46"/>
  <c r="W108" i="46" s="1"/>
  <c r="R108" i="46"/>
  <c r="S108" i="46" s="1"/>
  <c r="I116" i="46"/>
  <c r="R116" i="46"/>
  <c r="S116" i="46" s="1"/>
  <c r="V116" i="46"/>
  <c r="I13" i="43"/>
  <c r="V13" i="43"/>
  <c r="W13" i="43" s="1"/>
  <c r="R13" i="43"/>
  <c r="S13" i="43" s="1"/>
  <c r="I21" i="43"/>
  <c r="V21" i="43"/>
  <c r="R21" i="43"/>
  <c r="S21" i="43" s="1"/>
  <c r="AC26" i="47"/>
  <c r="AD26" i="47"/>
  <c r="Y26" i="47"/>
  <c r="X26" i="47"/>
  <c r="Z26" i="47"/>
  <c r="AA26" i="47"/>
  <c r="AB26" i="47"/>
  <c r="AA49" i="47"/>
  <c r="AD49" i="47"/>
  <c r="X49" i="47"/>
  <c r="Y49" i="47"/>
  <c r="AB49" i="47"/>
  <c r="Z49" i="47"/>
  <c r="AC49" i="47"/>
  <c r="Z41" i="47"/>
  <c r="AA41" i="47"/>
  <c r="AC41" i="47"/>
  <c r="X41" i="47"/>
  <c r="AD41" i="47"/>
  <c r="Y41" i="47"/>
  <c r="AB41" i="47"/>
  <c r="AC364" i="38"/>
  <c r="AD364" i="38" s="1"/>
  <c r="X325" i="38"/>
  <c r="Y325" i="38" s="1"/>
  <c r="Z325" i="38" s="1"/>
  <c r="AA325" i="38" s="1"/>
  <c r="X330" i="38"/>
  <c r="Y330" i="38" s="1"/>
  <c r="Z330" i="38" s="1"/>
  <c r="AA330" i="38" s="1"/>
  <c r="AB330" i="38" s="1"/>
  <c r="AC330" i="38" s="1"/>
  <c r="AD330" i="38" s="1"/>
  <c r="X363" i="38"/>
  <c r="Y363" i="38" s="1"/>
  <c r="Z363" i="38" s="1"/>
  <c r="AA363" i="38" s="1"/>
  <c r="AB363" i="38" s="1"/>
  <c r="AC363" i="38" s="1"/>
  <c r="AD363" i="38" s="1"/>
  <c r="X362" i="38"/>
  <c r="Y362" i="38" s="1"/>
  <c r="Z362" i="38" s="1"/>
  <c r="AA362" i="38" s="1"/>
  <c r="AB384" i="38"/>
  <c r="AC384" i="38" s="1"/>
  <c r="AD384" i="38" s="1"/>
  <c r="I47" i="38"/>
  <c r="K47" i="38" s="1"/>
  <c r="L47" i="38" s="1"/>
  <c r="M47" i="38" s="1"/>
  <c r="N47" i="38" s="1"/>
  <c r="I87" i="38"/>
  <c r="K87" i="38" s="1"/>
  <c r="I135" i="38"/>
  <c r="I151" i="38"/>
  <c r="J151" i="38" s="1"/>
  <c r="I199" i="38"/>
  <c r="I231" i="38"/>
  <c r="J231" i="38" s="1"/>
  <c r="I255" i="38"/>
  <c r="K255" i="38" s="1"/>
  <c r="L255" i="38" s="1"/>
  <c r="M255" i="38" s="1"/>
  <c r="N255" i="38" s="1"/>
  <c r="T355" i="38"/>
  <c r="U355" i="38" s="1"/>
  <c r="I24" i="38"/>
  <c r="M24" i="38" s="1"/>
  <c r="I56" i="38"/>
  <c r="K56" i="38" s="1"/>
  <c r="I96" i="38"/>
  <c r="J96" i="38" s="1"/>
  <c r="I144" i="38"/>
  <c r="N144" i="38" s="1"/>
  <c r="I200" i="38"/>
  <c r="I240" i="38"/>
  <c r="K240" i="38" s="1"/>
  <c r="L240" i="38" s="1"/>
  <c r="M240" i="38" s="1"/>
  <c r="N240" i="38" s="1"/>
  <c r="I9" i="38"/>
  <c r="N9" i="38" s="1"/>
  <c r="I17" i="38"/>
  <c r="J17" i="38" s="1"/>
  <c r="I25" i="38"/>
  <c r="M25" i="38" s="1"/>
  <c r="I33" i="38"/>
  <c r="K33" i="38" s="1"/>
  <c r="L33" i="38" s="1"/>
  <c r="M33" i="38" s="1"/>
  <c r="N33" i="38" s="1"/>
  <c r="I41" i="38"/>
  <c r="I49" i="38"/>
  <c r="K49" i="38" s="1"/>
  <c r="L49" i="38" s="1"/>
  <c r="M49" i="38" s="1"/>
  <c r="N49" i="38" s="1"/>
  <c r="I57" i="38"/>
  <c r="K57" i="38" s="1"/>
  <c r="I65" i="38"/>
  <c r="K65" i="38" s="1"/>
  <c r="I73" i="38"/>
  <c r="K73" i="38" s="1"/>
  <c r="L73" i="38" s="1"/>
  <c r="M73" i="38" s="1"/>
  <c r="N73" i="38" s="1"/>
  <c r="I81" i="38"/>
  <c r="J81" i="38" s="1"/>
  <c r="I89" i="38"/>
  <c r="N89" i="38" s="1"/>
  <c r="I97" i="38"/>
  <c r="K97" i="38" s="1"/>
  <c r="L97" i="38" s="1"/>
  <c r="M97" i="38" s="1"/>
  <c r="N97" i="38" s="1"/>
  <c r="I105" i="38"/>
  <c r="J105" i="38" s="1"/>
  <c r="I113" i="38"/>
  <c r="Q113" i="38" s="1"/>
  <c r="I121" i="38"/>
  <c r="K121" i="38" s="1"/>
  <c r="L121" i="38" s="1"/>
  <c r="M121" i="38" s="1"/>
  <c r="N121" i="38" s="1"/>
  <c r="I129" i="38"/>
  <c r="K129" i="38" s="1"/>
  <c r="L129" i="38" s="1"/>
  <c r="M129" i="38" s="1"/>
  <c r="N129" i="38" s="1"/>
  <c r="I137" i="38"/>
  <c r="K137" i="38" s="1"/>
  <c r="L137" i="38" s="1"/>
  <c r="M137" i="38" s="1"/>
  <c r="N137" i="38" s="1"/>
  <c r="I145" i="38"/>
  <c r="M145" i="38" s="1"/>
  <c r="I153" i="38"/>
  <c r="K153" i="38" s="1"/>
  <c r="L153" i="38" s="1"/>
  <c r="M153" i="38" s="1"/>
  <c r="N153" i="38" s="1"/>
  <c r="I161" i="38"/>
  <c r="P161" i="38" s="1"/>
  <c r="I169" i="38"/>
  <c r="K169" i="38" s="1"/>
  <c r="L169" i="38" s="1"/>
  <c r="M169" i="38" s="1"/>
  <c r="N169" i="38" s="1"/>
  <c r="I177" i="38"/>
  <c r="O177" i="38" s="1"/>
  <c r="I185" i="38"/>
  <c r="K185" i="38" s="1"/>
  <c r="L185" i="38" s="1"/>
  <c r="M185" i="38" s="1"/>
  <c r="N185" i="38" s="1"/>
  <c r="I193" i="38"/>
  <c r="Q193" i="38" s="1"/>
  <c r="I201" i="38"/>
  <c r="K201" i="38" s="1"/>
  <c r="L201" i="38" s="1"/>
  <c r="M201" i="38" s="1"/>
  <c r="N201" i="38" s="1"/>
  <c r="I209" i="38"/>
  <c r="K209" i="38" s="1"/>
  <c r="I217" i="38"/>
  <c r="K217" i="38" s="1"/>
  <c r="I225" i="38"/>
  <c r="K225" i="38" s="1"/>
  <c r="L225" i="38" s="1"/>
  <c r="M225" i="38" s="1"/>
  <c r="N225" i="38" s="1"/>
  <c r="O225" i="38" s="1"/>
  <c r="I233" i="38"/>
  <c r="I241" i="38"/>
  <c r="I249" i="38"/>
  <c r="J249" i="38" s="1"/>
  <c r="I257" i="38"/>
  <c r="K257" i="38" s="1"/>
  <c r="I285" i="38"/>
  <c r="L285" i="38" s="1"/>
  <c r="I293" i="38"/>
  <c r="M293" i="38" s="1"/>
  <c r="I301" i="38"/>
  <c r="N301" i="38" s="1"/>
  <c r="Y322" i="38"/>
  <c r="AA322" i="38"/>
  <c r="AD322" i="38"/>
  <c r="X322" i="38"/>
  <c r="AC322" i="38"/>
  <c r="Z322" i="38"/>
  <c r="AB322" i="38"/>
  <c r="AD321" i="38"/>
  <c r="AB321" i="38"/>
  <c r="X321" i="38"/>
  <c r="AA321" i="38"/>
  <c r="Y321" i="38"/>
  <c r="Z321" i="38"/>
  <c r="AC321" i="38"/>
  <c r="I31" i="38"/>
  <c r="J31" i="38" s="1"/>
  <c r="I79" i="38"/>
  <c r="I127" i="38"/>
  <c r="K127" i="38" s="1"/>
  <c r="I175" i="38"/>
  <c r="Q175" i="38" s="1"/>
  <c r="I207" i="38"/>
  <c r="N207" i="38" s="1"/>
  <c r="I263" i="38"/>
  <c r="L263" i="38" s="1"/>
  <c r="X361" i="38"/>
  <c r="Y361" i="38" s="1"/>
  <c r="Z361" i="38" s="1"/>
  <c r="AA361" i="38" s="1"/>
  <c r="I8" i="38"/>
  <c r="Q8" i="38" s="1"/>
  <c r="I80" i="38"/>
  <c r="Q80" i="38" s="1"/>
  <c r="I152" i="38"/>
  <c r="K152" i="38" s="1"/>
  <c r="L152" i="38" s="1"/>
  <c r="M152" i="38" s="1"/>
  <c r="N152" i="38" s="1"/>
  <c r="I208" i="38"/>
  <c r="O208" i="38" s="1"/>
  <c r="I264" i="38"/>
  <c r="O264" i="38" s="1"/>
  <c r="I10" i="38"/>
  <c r="K10" i="38" s="1"/>
  <c r="L10" i="38" s="1"/>
  <c r="M10" i="38" s="1"/>
  <c r="N10" i="38" s="1"/>
  <c r="I18" i="38"/>
  <c r="K18" i="38" s="1"/>
  <c r="L18" i="38" s="1"/>
  <c r="M18" i="38" s="1"/>
  <c r="N18" i="38" s="1"/>
  <c r="I26" i="38"/>
  <c r="K26" i="38" s="1"/>
  <c r="L26" i="38" s="1"/>
  <c r="M26" i="38" s="1"/>
  <c r="N26" i="38" s="1"/>
  <c r="I34" i="38"/>
  <c r="K34" i="38" s="1"/>
  <c r="L34" i="38" s="1"/>
  <c r="M34" i="38" s="1"/>
  <c r="N34" i="38" s="1"/>
  <c r="I42" i="38"/>
  <c r="O42" i="38" s="1"/>
  <c r="I50" i="38"/>
  <c r="K50" i="38" s="1"/>
  <c r="L50" i="38" s="1"/>
  <c r="M50" i="38" s="1"/>
  <c r="N50" i="38" s="1"/>
  <c r="O50" i="38" s="1"/>
  <c r="I58" i="38"/>
  <c r="K58" i="38" s="1"/>
  <c r="L58" i="38" s="1"/>
  <c r="M58" i="38" s="1"/>
  <c r="N58" i="38" s="1"/>
  <c r="I66" i="38"/>
  <c r="N66" i="38" s="1"/>
  <c r="I74" i="38"/>
  <c r="K74" i="38" s="1"/>
  <c r="L74" i="38" s="1"/>
  <c r="M74" i="38" s="1"/>
  <c r="N74" i="38" s="1"/>
  <c r="I82" i="38"/>
  <c r="M82" i="38" s="1"/>
  <c r="I90" i="38"/>
  <c r="N90" i="38" s="1"/>
  <c r="I98" i="38"/>
  <c r="J98" i="38" s="1"/>
  <c r="I106" i="38"/>
  <c r="J106" i="38" s="1"/>
  <c r="I114" i="38"/>
  <c r="O114" i="38" s="1"/>
  <c r="I122" i="38"/>
  <c r="K122" i="38" s="1"/>
  <c r="L122" i="38" s="1"/>
  <c r="M122" i="38" s="1"/>
  <c r="N122" i="38" s="1"/>
  <c r="I130" i="38"/>
  <c r="K130" i="38" s="1"/>
  <c r="L130" i="38" s="1"/>
  <c r="M130" i="38" s="1"/>
  <c r="N130" i="38" s="1"/>
  <c r="I138" i="38"/>
  <c r="K138" i="38" s="1"/>
  <c r="L138" i="38" s="1"/>
  <c r="M138" i="38" s="1"/>
  <c r="N138" i="38" s="1"/>
  <c r="I146" i="38"/>
  <c r="L146" i="38" s="1"/>
  <c r="I154" i="38"/>
  <c r="J154" i="38" s="1"/>
  <c r="I162" i="38"/>
  <c r="N162" i="38" s="1"/>
  <c r="I170" i="38"/>
  <c r="K170" i="38" s="1"/>
  <c r="L170" i="38" s="1"/>
  <c r="M170" i="38" s="1"/>
  <c r="N170" i="38" s="1"/>
  <c r="I178" i="38"/>
  <c r="K178" i="38" s="1"/>
  <c r="L178" i="38" s="1"/>
  <c r="M178" i="38" s="1"/>
  <c r="N178" i="38" s="1"/>
  <c r="I186" i="38"/>
  <c r="K186" i="38" s="1"/>
  <c r="L186" i="38" s="1"/>
  <c r="M186" i="38" s="1"/>
  <c r="N186" i="38" s="1"/>
  <c r="I194" i="38"/>
  <c r="K194" i="38" s="1"/>
  <c r="L194" i="38" s="1"/>
  <c r="M194" i="38" s="1"/>
  <c r="N194" i="38" s="1"/>
  <c r="I202" i="38"/>
  <c r="J202" i="38" s="1"/>
  <c r="I210" i="38"/>
  <c r="J210" i="38" s="1"/>
  <c r="I218" i="38"/>
  <c r="P218" i="38" s="1"/>
  <c r="I226" i="38"/>
  <c r="K226" i="38" s="1"/>
  <c r="L226" i="38" s="1"/>
  <c r="M226" i="38" s="1"/>
  <c r="N226" i="38" s="1"/>
  <c r="O226" i="38" s="1"/>
  <c r="I234" i="38"/>
  <c r="K234" i="38" s="1"/>
  <c r="I242" i="38"/>
  <c r="N242" i="38" s="1"/>
  <c r="I250" i="38"/>
  <c r="K250" i="38" s="1"/>
  <c r="L250" i="38" s="1"/>
  <c r="M250" i="38" s="1"/>
  <c r="N250" i="38" s="1"/>
  <c r="O250" i="38" s="1"/>
  <c r="I258" i="38"/>
  <c r="M258" i="38" s="1"/>
  <c r="I286" i="38"/>
  <c r="P286" i="38" s="1"/>
  <c r="AE286" i="38" s="1"/>
  <c r="I294" i="38"/>
  <c r="K294" i="38" s="1"/>
  <c r="I302" i="38"/>
  <c r="K302" i="38" s="1"/>
  <c r="T343" i="38"/>
  <c r="U343" i="38" s="1"/>
  <c r="T358" i="38"/>
  <c r="U358" i="38" s="1"/>
  <c r="T307" i="38"/>
  <c r="U307" i="38"/>
  <c r="X328" i="38"/>
  <c r="Y328" i="38" s="1"/>
  <c r="Z328" i="38" s="1"/>
  <c r="AA328" i="38" s="1"/>
  <c r="AB328" i="38" s="1"/>
  <c r="AC328" i="38" s="1"/>
  <c r="AD328" i="38" s="1"/>
  <c r="X332" i="38"/>
  <c r="Y332" i="38" s="1"/>
  <c r="Z332" i="38" s="1"/>
  <c r="AA332" i="38" s="1"/>
  <c r="AB332" i="38" s="1"/>
  <c r="AC332" i="38" s="1"/>
  <c r="AD332" i="38" s="1"/>
  <c r="Y379" i="38"/>
  <c r="AA379" i="38"/>
  <c r="AC379" i="38"/>
  <c r="AB379" i="38"/>
  <c r="X379" i="38"/>
  <c r="AD379" i="38"/>
  <c r="Z379" i="38"/>
  <c r="AB378" i="38"/>
  <c r="AA378" i="38"/>
  <c r="AC378" i="38"/>
  <c r="AD378" i="38"/>
  <c r="X378" i="38"/>
  <c r="Y378" i="38"/>
  <c r="Z378" i="38"/>
  <c r="X357" i="38"/>
  <c r="Y357" i="38" s="1"/>
  <c r="Z357" i="38" s="1"/>
  <c r="AA357" i="38" s="1"/>
  <c r="AB357" i="38" s="1"/>
  <c r="AC357" i="38" s="1"/>
  <c r="AD357" i="38" s="1"/>
  <c r="I7" i="38"/>
  <c r="K7" i="38" s="1"/>
  <c r="L7" i="38" s="1"/>
  <c r="M7" i="38" s="1"/>
  <c r="N7" i="38" s="1"/>
  <c r="R7" i="38"/>
  <c r="V7" i="38"/>
  <c r="W7" i="38" s="1"/>
  <c r="I55" i="38"/>
  <c r="I119" i="38"/>
  <c r="L119" i="38" s="1"/>
  <c r="I183" i="38"/>
  <c r="K183" i="38" s="1"/>
  <c r="L183" i="38" s="1"/>
  <c r="M183" i="38" s="1"/>
  <c r="N183" i="38" s="1"/>
  <c r="I48" i="38"/>
  <c r="J48" i="38" s="1"/>
  <c r="I120" i="38"/>
  <c r="K120" i="38" s="1"/>
  <c r="L120" i="38" s="1"/>
  <c r="M120" i="38" s="1"/>
  <c r="N120" i="38" s="1"/>
  <c r="I192" i="38"/>
  <c r="L192" i="38" s="1"/>
  <c r="I248" i="38"/>
  <c r="K248" i="38" s="1"/>
  <c r="L248" i="38" s="1"/>
  <c r="M248" i="38" s="1"/>
  <c r="N248" i="38" s="1"/>
  <c r="X354" i="38"/>
  <c r="Y354" i="38" s="1"/>
  <c r="Z354" i="38" s="1"/>
  <c r="AA354" i="38" s="1"/>
  <c r="AB354" i="38" s="1"/>
  <c r="I11" i="38"/>
  <c r="K11" i="38" s="1"/>
  <c r="L11" i="38" s="1"/>
  <c r="M11" i="38" s="1"/>
  <c r="N11" i="38" s="1"/>
  <c r="I19" i="38"/>
  <c r="O19" i="38" s="1"/>
  <c r="I27" i="38"/>
  <c r="J27" i="38" s="1"/>
  <c r="I35" i="38"/>
  <c r="I43" i="38"/>
  <c r="L43" i="38" s="1"/>
  <c r="I51" i="38"/>
  <c r="J51" i="38" s="1"/>
  <c r="I59" i="38"/>
  <c r="J59" i="38" s="1"/>
  <c r="I67" i="38"/>
  <c r="M67" i="38" s="1"/>
  <c r="I75" i="38"/>
  <c r="K75" i="38" s="1"/>
  <c r="L75" i="38" s="1"/>
  <c r="M75" i="38" s="1"/>
  <c r="N75" i="38" s="1"/>
  <c r="I83" i="38"/>
  <c r="K83" i="38" s="1"/>
  <c r="I91" i="38"/>
  <c r="P91" i="38" s="1"/>
  <c r="I99" i="38"/>
  <c r="K99" i="38" s="1"/>
  <c r="L99" i="38" s="1"/>
  <c r="M99" i="38" s="1"/>
  <c r="N99" i="38" s="1"/>
  <c r="I107" i="38"/>
  <c r="Q107" i="38" s="1"/>
  <c r="I115" i="38"/>
  <c r="Q115" i="38" s="1"/>
  <c r="I123" i="38"/>
  <c r="M123" i="38" s="1"/>
  <c r="I131" i="38"/>
  <c r="K131" i="38" s="1"/>
  <c r="L131" i="38" s="1"/>
  <c r="M131" i="38" s="1"/>
  <c r="N131" i="38" s="1"/>
  <c r="I139" i="38"/>
  <c r="K139" i="38" s="1"/>
  <c r="L139" i="38" s="1"/>
  <c r="M139" i="38" s="1"/>
  <c r="N139" i="38" s="1"/>
  <c r="I147" i="38"/>
  <c r="P147" i="38" s="1"/>
  <c r="I155" i="38"/>
  <c r="K155" i="38" s="1"/>
  <c r="L155" i="38" s="1"/>
  <c r="M155" i="38" s="1"/>
  <c r="N155" i="38" s="1"/>
  <c r="O155" i="38" s="1"/>
  <c r="I163" i="38"/>
  <c r="K163" i="38" s="1"/>
  <c r="I171" i="38"/>
  <c r="M171" i="38" s="1"/>
  <c r="I179" i="38"/>
  <c r="K179" i="38" s="1"/>
  <c r="L179" i="38" s="1"/>
  <c r="M179" i="38" s="1"/>
  <c r="N179" i="38" s="1"/>
  <c r="I187" i="38"/>
  <c r="L187" i="38" s="1"/>
  <c r="I195" i="38"/>
  <c r="K195" i="38" s="1"/>
  <c r="L195" i="38" s="1"/>
  <c r="M195" i="38" s="1"/>
  <c r="N195" i="38" s="1"/>
  <c r="O195" i="38" s="1"/>
  <c r="I203" i="38"/>
  <c r="L203" i="38" s="1"/>
  <c r="I211" i="38"/>
  <c r="M211" i="38" s="1"/>
  <c r="I219" i="38"/>
  <c r="Q219" i="38" s="1"/>
  <c r="I227" i="38"/>
  <c r="K227" i="38" s="1"/>
  <c r="L227" i="38" s="1"/>
  <c r="M227" i="38" s="1"/>
  <c r="N227" i="38" s="1"/>
  <c r="O227" i="38" s="1"/>
  <c r="I235" i="38"/>
  <c r="N235" i="38" s="1"/>
  <c r="I243" i="38"/>
  <c r="K243" i="38" s="1"/>
  <c r="I251" i="38"/>
  <c r="K251" i="38" s="1"/>
  <c r="L251" i="38" s="1"/>
  <c r="M251" i="38" s="1"/>
  <c r="N251" i="38" s="1"/>
  <c r="I259" i="38"/>
  <c r="K259" i="38" s="1"/>
  <c r="L259" i="38" s="1"/>
  <c r="M259" i="38" s="1"/>
  <c r="N259" i="38" s="1"/>
  <c r="O259" i="38" s="1"/>
  <c r="I287" i="38"/>
  <c r="M287" i="38" s="1"/>
  <c r="I295" i="38"/>
  <c r="K295" i="38" s="1"/>
  <c r="I303" i="38"/>
  <c r="O303" i="38" s="1"/>
  <c r="Z308" i="38"/>
  <c r="AA308" i="38"/>
  <c r="AB308" i="38"/>
  <c r="AD308" i="38"/>
  <c r="Y308" i="38"/>
  <c r="AC308" i="38"/>
  <c r="X308" i="38"/>
  <c r="I39" i="38"/>
  <c r="K39" i="38" s="1"/>
  <c r="L39" i="38" s="1"/>
  <c r="M39" i="38" s="1"/>
  <c r="N39" i="38" s="1"/>
  <c r="I95" i="38"/>
  <c r="N95" i="38" s="1"/>
  <c r="I143" i="38"/>
  <c r="K143" i="38" s="1"/>
  <c r="I191" i="38"/>
  <c r="Q191" i="38" s="1"/>
  <c r="I247" i="38"/>
  <c r="K247" i="38" s="1"/>
  <c r="L247" i="38" s="1"/>
  <c r="M247" i="38" s="1"/>
  <c r="N247" i="38" s="1"/>
  <c r="Z353" i="38"/>
  <c r="X353" i="38"/>
  <c r="AC353" i="38"/>
  <c r="AB353" i="38"/>
  <c r="Y353" i="38"/>
  <c r="AA353" i="38"/>
  <c r="AD353" i="38"/>
  <c r="I32" i="38"/>
  <c r="J32" i="38" s="1"/>
  <c r="I64" i="38"/>
  <c r="J64" i="38" s="1"/>
  <c r="I112" i="38"/>
  <c r="J112" i="38" s="1"/>
  <c r="I168" i="38"/>
  <c r="N168" i="38" s="1"/>
  <c r="I232" i="38"/>
  <c r="K232" i="38" s="1"/>
  <c r="L232" i="38" s="1"/>
  <c r="M232" i="38" s="1"/>
  <c r="N232" i="38" s="1"/>
  <c r="I300" i="38"/>
  <c r="J300" i="38" s="1"/>
  <c r="T370" i="38"/>
  <c r="U370" i="38" s="1"/>
  <c r="I12" i="38"/>
  <c r="K12" i="38" s="1"/>
  <c r="L12" i="38" s="1"/>
  <c r="M12" i="38" s="1"/>
  <c r="N12" i="38" s="1"/>
  <c r="I20" i="38"/>
  <c r="J20" i="38" s="1"/>
  <c r="I28" i="38"/>
  <c r="K28" i="38" s="1"/>
  <c r="L28" i="38" s="1"/>
  <c r="M28" i="38" s="1"/>
  <c r="N28" i="38" s="1"/>
  <c r="I36" i="38"/>
  <c r="K36" i="38" s="1"/>
  <c r="I44" i="38"/>
  <c r="K44" i="38" s="1"/>
  <c r="I52" i="38"/>
  <c r="K52" i="38" s="1"/>
  <c r="L52" i="38" s="1"/>
  <c r="M52" i="38" s="1"/>
  <c r="N52" i="38" s="1"/>
  <c r="I60" i="38"/>
  <c r="L60" i="38" s="1"/>
  <c r="I68" i="38"/>
  <c r="O68" i="38" s="1"/>
  <c r="I76" i="38"/>
  <c r="K76" i="38" s="1"/>
  <c r="L76" i="38" s="1"/>
  <c r="M76" i="38" s="1"/>
  <c r="N76" i="38" s="1"/>
  <c r="O76" i="38" s="1"/>
  <c r="P76" i="38" s="1"/>
  <c r="I84" i="38"/>
  <c r="N84" i="38" s="1"/>
  <c r="I92" i="38"/>
  <c r="L92" i="38" s="1"/>
  <c r="I100" i="38"/>
  <c r="K100" i="38" s="1"/>
  <c r="L100" i="38" s="1"/>
  <c r="M100" i="38" s="1"/>
  <c r="N100" i="38" s="1"/>
  <c r="O100" i="38" s="1"/>
  <c r="I108" i="38"/>
  <c r="Q108" i="38" s="1"/>
  <c r="I116" i="38"/>
  <c r="M116" i="38" s="1"/>
  <c r="I124" i="38"/>
  <c r="Q124" i="38" s="1"/>
  <c r="I132" i="38"/>
  <c r="K132" i="38" s="1"/>
  <c r="L132" i="38" s="1"/>
  <c r="M132" i="38" s="1"/>
  <c r="N132" i="38" s="1"/>
  <c r="I140" i="38"/>
  <c r="Q140" i="38" s="1"/>
  <c r="I148" i="38"/>
  <c r="K148" i="38" s="1"/>
  <c r="L148" i="38" s="1"/>
  <c r="M148" i="38" s="1"/>
  <c r="N148" i="38" s="1"/>
  <c r="I156" i="38"/>
  <c r="J156" i="38" s="1"/>
  <c r="I164" i="38"/>
  <c r="J164" i="38" s="1"/>
  <c r="I172" i="38"/>
  <c r="J172" i="38" s="1"/>
  <c r="I180" i="38"/>
  <c r="K180" i="38" s="1"/>
  <c r="L180" i="38" s="1"/>
  <c r="M180" i="38" s="1"/>
  <c r="N180" i="38" s="1"/>
  <c r="I188" i="38"/>
  <c r="M188" i="38" s="1"/>
  <c r="I196" i="38"/>
  <c r="K196" i="38" s="1"/>
  <c r="L196" i="38" s="1"/>
  <c r="M196" i="38" s="1"/>
  <c r="N196" i="38" s="1"/>
  <c r="O196" i="38" s="1"/>
  <c r="I204" i="38"/>
  <c r="K204" i="38" s="1"/>
  <c r="L204" i="38" s="1"/>
  <c r="M204" i="38" s="1"/>
  <c r="N204" i="38" s="1"/>
  <c r="O204" i="38" s="1"/>
  <c r="P204" i="38" s="1"/>
  <c r="AE204" i="38" s="1"/>
  <c r="I212" i="38"/>
  <c r="P212" i="38" s="1"/>
  <c r="AE212" i="38" s="1"/>
  <c r="I220" i="38"/>
  <c r="M220" i="38" s="1"/>
  <c r="I228" i="38"/>
  <c r="K228" i="38" s="1"/>
  <c r="L228" i="38" s="1"/>
  <c r="M228" i="38" s="1"/>
  <c r="N228" i="38" s="1"/>
  <c r="I236" i="38"/>
  <c r="K236" i="38" s="1"/>
  <c r="I244" i="38"/>
  <c r="J244" i="38" s="1"/>
  <c r="I252" i="38"/>
  <c r="K252" i="38" s="1"/>
  <c r="L252" i="38" s="1"/>
  <c r="M252" i="38" s="1"/>
  <c r="N252" i="38" s="1"/>
  <c r="I260" i="38"/>
  <c r="O260" i="38" s="1"/>
  <c r="I288" i="38"/>
  <c r="Q288" i="38" s="1"/>
  <c r="I296" i="38"/>
  <c r="M296" i="38" s="1"/>
  <c r="T327" i="38"/>
  <c r="U327" i="38" s="1"/>
  <c r="X356" i="38"/>
  <c r="Y356" i="38" s="1"/>
  <c r="Z356" i="38" s="1"/>
  <c r="AA356" i="38" s="1"/>
  <c r="AB356" i="38" s="1"/>
  <c r="Z382" i="38"/>
  <c r="AB382" i="38"/>
  <c r="AC382" i="38"/>
  <c r="AA382" i="38"/>
  <c r="AD382" i="38"/>
  <c r="Y382" i="38"/>
  <c r="X382" i="38"/>
  <c r="AB305" i="38"/>
  <c r="AC305" i="38"/>
  <c r="AA305" i="38"/>
  <c r="AD305" i="38"/>
  <c r="X305" i="38"/>
  <c r="Y305" i="38"/>
  <c r="Z305" i="38"/>
  <c r="AC350" i="38"/>
  <c r="Z350" i="38"/>
  <c r="AB350" i="38"/>
  <c r="AD350" i="38"/>
  <c r="Y350" i="38"/>
  <c r="AA350" i="38"/>
  <c r="X350" i="38"/>
  <c r="X326" i="38"/>
  <c r="Y326" i="38" s="1"/>
  <c r="Z326" i="38" s="1"/>
  <c r="AA326" i="38" s="1"/>
  <c r="I15" i="38"/>
  <c r="K15" i="38" s="1"/>
  <c r="L15" i="38" s="1"/>
  <c r="M15" i="38" s="1"/>
  <c r="N15" i="38" s="1"/>
  <c r="I71" i="38"/>
  <c r="K71" i="38" s="1"/>
  <c r="L71" i="38" s="1"/>
  <c r="M71" i="38" s="1"/>
  <c r="N71" i="38" s="1"/>
  <c r="I111" i="38"/>
  <c r="O111" i="38" s="1"/>
  <c r="I167" i="38"/>
  <c r="P167" i="38" s="1"/>
  <c r="I215" i="38"/>
  <c r="K215" i="38" s="1"/>
  <c r="L215" i="38" s="1"/>
  <c r="M215" i="38" s="1"/>
  <c r="N215" i="38" s="1"/>
  <c r="O215" i="38" s="1"/>
  <c r="P215" i="38" s="1"/>
  <c r="I291" i="38"/>
  <c r="N291" i="38" s="1"/>
  <c r="X331" i="38"/>
  <c r="Y331" i="38" s="1"/>
  <c r="Z331" i="38" s="1"/>
  <c r="AA331" i="38" s="1"/>
  <c r="AB331" i="38" s="1"/>
  <c r="AC331" i="38" s="1"/>
  <c r="AD331" i="38" s="1"/>
  <c r="I16" i="38"/>
  <c r="K16" i="38" s="1"/>
  <c r="L16" i="38" s="1"/>
  <c r="M16" i="38" s="1"/>
  <c r="N16" i="38" s="1"/>
  <c r="I72" i="38"/>
  <c r="K72" i="38" s="1"/>
  <c r="L72" i="38" s="1"/>
  <c r="M72" i="38" s="1"/>
  <c r="N72" i="38" s="1"/>
  <c r="I104" i="38"/>
  <c r="K104" i="38" s="1"/>
  <c r="L104" i="38" s="1"/>
  <c r="M104" i="38" s="1"/>
  <c r="N104" i="38" s="1"/>
  <c r="I136" i="38"/>
  <c r="J136" i="38" s="1"/>
  <c r="I176" i="38"/>
  <c r="K176" i="38" s="1"/>
  <c r="I216" i="38"/>
  <c r="M216" i="38" s="1"/>
  <c r="I292" i="38"/>
  <c r="Q292" i="38" s="1"/>
  <c r="I13" i="38"/>
  <c r="J13" i="38" s="1"/>
  <c r="I21" i="38"/>
  <c r="P21" i="38" s="1"/>
  <c r="I29" i="38"/>
  <c r="K29" i="38" s="1"/>
  <c r="L29" i="38" s="1"/>
  <c r="M29" i="38" s="1"/>
  <c r="N29" i="38" s="1"/>
  <c r="I37" i="38"/>
  <c r="J37" i="38" s="1"/>
  <c r="I45" i="38"/>
  <c r="K45" i="38" s="1"/>
  <c r="L45" i="38" s="1"/>
  <c r="M45" i="38" s="1"/>
  <c r="N45" i="38" s="1"/>
  <c r="I53" i="38"/>
  <c r="K53" i="38" s="1"/>
  <c r="L53" i="38" s="1"/>
  <c r="M53" i="38" s="1"/>
  <c r="N53" i="38" s="1"/>
  <c r="I61" i="38"/>
  <c r="P61" i="38" s="1"/>
  <c r="AE61" i="38" s="1"/>
  <c r="I69" i="38"/>
  <c r="K69" i="38" s="1"/>
  <c r="L69" i="38" s="1"/>
  <c r="M69" i="38" s="1"/>
  <c r="N69" i="38" s="1"/>
  <c r="I77" i="38"/>
  <c r="K77" i="38" s="1"/>
  <c r="L77" i="38" s="1"/>
  <c r="M77" i="38" s="1"/>
  <c r="N77" i="38" s="1"/>
  <c r="I85" i="38"/>
  <c r="P85" i="38" s="1"/>
  <c r="AE85" i="38" s="1"/>
  <c r="I93" i="38"/>
  <c r="K93" i="38" s="1"/>
  <c r="I101" i="38"/>
  <c r="K101" i="38" s="1"/>
  <c r="L101" i="38" s="1"/>
  <c r="M101" i="38" s="1"/>
  <c r="N101" i="38" s="1"/>
  <c r="I109" i="38"/>
  <c r="J109" i="38" s="1"/>
  <c r="I117" i="38"/>
  <c r="Q117" i="38" s="1"/>
  <c r="I125" i="38"/>
  <c r="O125" i="38" s="1"/>
  <c r="I133" i="38"/>
  <c r="I141" i="38"/>
  <c r="K141" i="38" s="1"/>
  <c r="I149" i="38"/>
  <c r="K149" i="38" s="1"/>
  <c r="L149" i="38" s="1"/>
  <c r="M149" i="38" s="1"/>
  <c r="N149" i="38" s="1"/>
  <c r="O149" i="38" s="1"/>
  <c r="I157" i="38"/>
  <c r="I165" i="38"/>
  <c r="N165" i="38" s="1"/>
  <c r="I173" i="38"/>
  <c r="L173" i="38" s="1"/>
  <c r="I181" i="38"/>
  <c r="J181" i="38" s="1"/>
  <c r="I189" i="38"/>
  <c r="L189" i="38" s="1"/>
  <c r="I197" i="38"/>
  <c r="K197" i="38" s="1"/>
  <c r="L197" i="38" s="1"/>
  <c r="M197" i="38" s="1"/>
  <c r="N197" i="38" s="1"/>
  <c r="I205" i="38"/>
  <c r="L205" i="38" s="1"/>
  <c r="I213" i="38"/>
  <c r="K213" i="38" s="1"/>
  <c r="I221" i="38"/>
  <c r="K221" i="38" s="1"/>
  <c r="I229" i="38"/>
  <c r="K229" i="38" s="1"/>
  <c r="L229" i="38" s="1"/>
  <c r="M229" i="38" s="1"/>
  <c r="N229" i="38" s="1"/>
  <c r="I237" i="38"/>
  <c r="P237" i="38" s="1"/>
  <c r="I245" i="38"/>
  <c r="P245" i="38" s="1"/>
  <c r="AE245" i="38" s="1"/>
  <c r="I253" i="38"/>
  <c r="K253" i="38" s="1"/>
  <c r="L253" i="38" s="1"/>
  <c r="M253" i="38" s="1"/>
  <c r="N253" i="38" s="1"/>
  <c r="I261" i="38"/>
  <c r="N261" i="38" s="1"/>
  <c r="I289" i="38"/>
  <c r="L289" i="38" s="1"/>
  <c r="I297" i="38"/>
  <c r="K297" i="38" s="1"/>
  <c r="X306" i="38"/>
  <c r="AD306" i="38"/>
  <c r="AA306" i="38"/>
  <c r="Z306" i="38"/>
  <c r="AB306" i="38"/>
  <c r="AC306" i="38"/>
  <c r="Y306" i="38"/>
  <c r="AD383" i="38"/>
  <c r="Z383" i="38"/>
  <c r="X383" i="38"/>
  <c r="Y383" i="38"/>
  <c r="AC383" i="38"/>
  <c r="AA383" i="38"/>
  <c r="AB383" i="38"/>
  <c r="T374" i="38"/>
  <c r="U374" i="38" s="1"/>
  <c r="X324" i="38"/>
  <c r="Y324" i="38" s="1"/>
  <c r="Z324" i="38" s="1"/>
  <c r="AA324" i="38" s="1"/>
  <c r="AB324" i="38" s="1"/>
  <c r="I23" i="38"/>
  <c r="O23" i="38" s="1"/>
  <c r="I63" i="38"/>
  <c r="J63" i="38" s="1"/>
  <c r="I103" i="38"/>
  <c r="K103" i="38" s="1"/>
  <c r="L103" i="38" s="1"/>
  <c r="M103" i="38" s="1"/>
  <c r="N103" i="38" s="1"/>
  <c r="I159" i="38"/>
  <c r="K159" i="38" s="1"/>
  <c r="L159" i="38" s="1"/>
  <c r="M159" i="38" s="1"/>
  <c r="N159" i="38" s="1"/>
  <c r="O159" i="38" s="1"/>
  <c r="I223" i="38"/>
  <c r="J223" i="38" s="1"/>
  <c r="I299" i="38"/>
  <c r="O299" i="38" s="1"/>
  <c r="AC352" i="38"/>
  <c r="Z352" i="38"/>
  <c r="Y352" i="38"/>
  <c r="X352" i="38"/>
  <c r="AA352" i="38"/>
  <c r="AB352" i="38"/>
  <c r="AD352" i="38"/>
  <c r="I40" i="38"/>
  <c r="K40" i="38" s="1"/>
  <c r="L40" i="38" s="1"/>
  <c r="M40" i="38" s="1"/>
  <c r="N40" i="38" s="1"/>
  <c r="I88" i="38"/>
  <c r="P88" i="38" s="1"/>
  <c r="AE88" i="38" s="1"/>
  <c r="I128" i="38"/>
  <c r="K128" i="38" s="1"/>
  <c r="L128" i="38" s="1"/>
  <c r="M128" i="38" s="1"/>
  <c r="N128" i="38" s="1"/>
  <c r="O128" i="38" s="1"/>
  <c r="I160" i="38"/>
  <c r="J160" i="38" s="1"/>
  <c r="I184" i="38"/>
  <c r="J184" i="38" s="1"/>
  <c r="I224" i="38"/>
  <c r="Q224" i="38" s="1"/>
  <c r="I256" i="38"/>
  <c r="T323" i="38"/>
  <c r="U323" i="38" s="1"/>
  <c r="I239" i="38"/>
  <c r="J239" i="38" s="1"/>
  <c r="I14" i="38"/>
  <c r="K14" i="38" s="1"/>
  <c r="L14" i="38" s="1"/>
  <c r="M14" i="38" s="1"/>
  <c r="N14" i="38" s="1"/>
  <c r="I22" i="38"/>
  <c r="J22" i="38" s="1"/>
  <c r="I30" i="38"/>
  <c r="J30" i="38" s="1"/>
  <c r="I38" i="38"/>
  <c r="K38" i="38" s="1"/>
  <c r="L38" i="38" s="1"/>
  <c r="M38" i="38" s="1"/>
  <c r="N38" i="38" s="1"/>
  <c r="I46" i="38"/>
  <c r="J46" i="38" s="1"/>
  <c r="I54" i="38"/>
  <c r="I62" i="38"/>
  <c r="N62" i="38" s="1"/>
  <c r="I70" i="38"/>
  <c r="K70" i="38" s="1"/>
  <c r="L70" i="38" s="1"/>
  <c r="M70" i="38" s="1"/>
  <c r="N70" i="38" s="1"/>
  <c r="O70" i="38" s="1"/>
  <c r="I78" i="38"/>
  <c r="I86" i="38"/>
  <c r="J86" i="38" s="1"/>
  <c r="I94" i="38"/>
  <c r="M94" i="38" s="1"/>
  <c r="I102" i="38"/>
  <c r="K102" i="38" s="1"/>
  <c r="L102" i="38" s="1"/>
  <c r="M102" i="38" s="1"/>
  <c r="N102" i="38" s="1"/>
  <c r="I110" i="38"/>
  <c r="J110" i="38" s="1"/>
  <c r="I118" i="38"/>
  <c r="Q118" i="38" s="1"/>
  <c r="I126" i="38"/>
  <c r="K126" i="38" s="1"/>
  <c r="I134" i="38"/>
  <c r="K134" i="38" s="1"/>
  <c r="L134" i="38" s="1"/>
  <c r="M134" i="38" s="1"/>
  <c r="N134" i="38" s="1"/>
  <c r="O134" i="38" s="1"/>
  <c r="I142" i="38"/>
  <c r="K142" i="38" s="1"/>
  <c r="I150" i="38"/>
  <c r="K150" i="38" s="1"/>
  <c r="L150" i="38" s="1"/>
  <c r="M150" i="38" s="1"/>
  <c r="N150" i="38" s="1"/>
  <c r="I158" i="38"/>
  <c r="I166" i="38"/>
  <c r="K166" i="38" s="1"/>
  <c r="I174" i="38"/>
  <c r="M174" i="38" s="1"/>
  <c r="I182" i="38"/>
  <c r="K182" i="38" s="1"/>
  <c r="L182" i="38" s="1"/>
  <c r="M182" i="38" s="1"/>
  <c r="N182" i="38" s="1"/>
  <c r="I190" i="38"/>
  <c r="J190" i="38" s="1"/>
  <c r="I198" i="38"/>
  <c r="K198" i="38" s="1"/>
  <c r="L198" i="38" s="1"/>
  <c r="M198" i="38" s="1"/>
  <c r="N198" i="38" s="1"/>
  <c r="I206" i="38"/>
  <c r="J206" i="38" s="1"/>
  <c r="I214" i="38"/>
  <c r="K214" i="38" s="1"/>
  <c r="L214" i="38" s="1"/>
  <c r="M214" i="38" s="1"/>
  <c r="N214" i="38" s="1"/>
  <c r="I222" i="38"/>
  <c r="J222" i="38" s="1"/>
  <c r="I230" i="38"/>
  <c r="K230" i="38" s="1"/>
  <c r="L230" i="38" s="1"/>
  <c r="M230" i="38" s="1"/>
  <c r="N230" i="38" s="1"/>
  <c r="I238" i="38"/>
  <c r="K238" i="38" s="1"/>
  <c r="I246" i="38"/>
  <c r="Q246" i="38" s="1"/>
  <c r="I254" i="38"/>
  <c r="J254" i="38" s="1"/>
  <c r="I262" i="38"/>
  <c r="K262" i="38" s="1"/>
  <c r="I290" i="38"/>
  <c r="J290" i="38" s="1"/>
  <c r="I298" i="38"/>
  <c r="J298" i="38" s="1"/>
  <c r="T339" i="38"/>
  <c r="U339" i="38" s="1"/>
  <c r="T351" i="38"/>
  <c r="U351" i="38"/>
  <c r="AC349" i="38"/>
  <c r="AD349" i="38"/>
  <c r="X349" i="38"/>
  <c r="AB349" i="38"/>
  <c r="Y349" i="38"/>
  <c r="Z349" i="38"/>
  <c r="AA349" i="38"/>
  <c r="T366" i="38"/>
  <c r="U366" i="38" s="1"/>
  <c r="V18" i="39"/>
  <c r="W18" i="39" s="1"/>
  <c r="R18" i="39"/>
  <c r="S18" i="39" s="1"/>
  <c r="V11" i="39"/>
  <c r="W11" i="39" s="1"/>
  <c r="R11" i="39"/>
  <c r="S11" i="39" s="1"/>
  <c r="V19" i="39"/>
  <c r="W19" i="39" s="1"/>
  <c r="R19" i="39"/>
  <c r="S19" i="39" s="1"/>
  <c r="V10" i="39"/>
  <c r="W10" i="39" s="1"/>
  <c r="R10" i="39"/>
  <c r="S10" i="39" s="1"/>
  <c r="V12" i="39"/>
  <c r="W12" i="39" s="1"/>
  <c r="R12" i="39"/>
  <c r="S12" i="39" s="1"/>
  <c r="V20" i="39"/>
  <c r="W20" i="39" s="1"/>
  <c r="R20" i="39"/>
  <c r="S20" i="39" s="1"/>
  <c r="V13" i="39"/>
  <c r="W13" i="39" s="1"/>
  <c r="R13" i="39"/>
  <c r="S13" i="39" s="1"/>
  <c r="V21" i="39"/>
  <c r="W21" i="39" s="1"/>
  <c r="R21" i="39"/>
  <c r="S21" i="39" s="1"/>
  <c r="V14" i="39"/>
  <c r="W14" i="39" s="1"/>
  <c r="R14" i="39"/>
  <c r="S14" i="39" s="1"/>
  <c r="V22" i="39"/>
  <c r="W22" i="39" s="1"/>
  <c r="R22" i="39"/>
  <c r="S22" i="39" s="1"/>
  <c r="V17" i="39"/>
  <c r="W17" i="39" s="1"/>
  <c r="R17" i="39"/>
  <c r="S17" i="39" s="1"/>
  <c r="V15" i="39"/>
  <c r="W15" i="39" s="1"/>
  <c r="R15" i="39"/>
  <c r="S15" i="39" s="1"/>
  <c r="V9" i="39"/>
  <c r="W9" i="39" s="1"/>
  <c r="R9" i="39"/>
  <c r="S9" i="39" s="1"/>
  <c r="V8" i="39"/>
  <c r="W8" i="39" s="1"/>
  <c r="R8" i="39"/>
  <c r="S8" i="39" s="1"/>
  <c r="V16" i="39"/>
  <c r="W16" i="39" s="1"/>
  <c r="R16" i="39"/>
  <c r="S16" i="39" s="1"/>
  <c r="I9" i="39"/>
  <c r="J9" i="39" s="1"/>
  <c r="I17" i="39"/>
  <c r="J17" i="39" s="1"/>
  <c r="I10" i="39"/>
  <c r="K10" i="39" s="1"/>
  <c r="L10" i="39" s="1"/>
  <c r="M10" i="39" s="1"/>
  <c r="N10" i="39" s="1"/>
  <c r="I18" i="39"/>
  <c r="O18" i="39" s="1"/>
  <c r="I11" i="39"/>
  <c r="O11" i="39" s="1"/>
  <c r="I12" i="39"/>
  <c r="K12" i="39" s="1"/>
  <c r="L12" i="39" s="1"/>
  <c r="M12" i="39" s="1"/>
  <c r="N12" i="39" s="1"/>
  <c r="I20" i="39"/>
  <c r="I13" i="39"/>
  <c r="K13" i="39" s="1"/>
  <c r="L13" i="39" s="1"/>
  <c r="M13" i="39" s="1"/>
  <c r="N13" i="39" s="1"/>
  <c r="I21" i="39"/>
  <c r="M21" i="39" s="1"/>
  <c r="I19" i="39"/>
  <c r="K19" i="39" s="1"/>
  <c r="I14" i="39"/>
  <c r="J14" i="39" s="1"/>
  <c r="I22" i="39"/>
  <c r="N22" i="39" s="1"/>
  <c r="I15" i="39"/>
  <c r="K15" i="39" s="1"/>
  <c r="L15" i="39" s="1"/>
  <c r="M15" i="39" s="1"/>
  <c r="N15" i="39" s="1"/>
  <c r="I8" i="39"/>
  <c r="K8" i="39" s="1"/>
  <c r="L8" i="39" s="1"/>
  <c r="M8" i="39" s="1"/>
  <c r="N8" i="39" s="1"/>
  <c r="I16" i="39"/>
  <c r="K26" i="43"/>
  <c r="L26" i="43" s="1"/>
  <c r="M26" i="43" s="1"/>
  <c r="N26" i="43" s="1"/>
  <c r="O26" i="43" s="1"/>
  <c r="P26" i="43" s="1"/>
  <c r="J26" i="43"/>
  <c r="J27" i="43"/>
  <c r="K27" i="43"/>
  <c r="L27" i="43" s="1"/>
  <c r="M27" i="43" s="1"/>
  <c r="N27" i="43" s="1"/>
  <c r="O27" i="43" s="1"/>
  <c r="P27" i="43" s="1"/>
  <c r="K386" i="38"/>
  <c r="L386" i="38" s="1"/>
  <c r="M386" i="38" s="1"/>
  <c r="N386" i="38" s="1"/>
  <c r="O386" i="38" s="1"/>
  <c r="P386" i="38" s="1"/>
  <c r="K391" i="38"/>
  <c r="L391" i="38" s="1"/>
  <c r="M391" i="38" s="1"/>
  <c r="N391" i="38" s="1"/>
  <c r="O391" i="38" s="1"/>
  <c r="P391" i="38" s="1"/>
  <c r="J388" i="38"/>
  <c r="J390" i="38"/>
  <c r="J384" i="38"/>
  <c r="K390" i="38"/>
  <c r="L390" i="38" s="1"/>
  <c r="M390" i="38" s="1"/>
  <c r="N390" i="38" s="1"/>
  <c r="O390" i="38" s="1"/>
  <c r="P390" i="38" s="1"/>
  <c r="J385" i="38"/>
  <c r="K388" i="38"/>
  <c r="L388" i="38" s="1"/>
  <c r="M388" i="38" s="1"/>
  <c r="N388" i="38" s="1"/>
  <c r="O388" i="38" s="1"/>
  <c r="P388" i="38" s="1"/>
  <c r="K385" i="38"/>
  <c r="L385" i="38" s="1"/>
  <c r="M385" i="38" s="1"/>
  <c r="N385" i="38" s="1"/>
  <c r="O385" i="38" s="1"/>
  <c r="P385" i="38" s="1"/>
  <c r="K384" i="38"/>
  <c r="L384" i="38" s="1"/>
  <c r="M384" i="38" s="1"/>
  <c r="N384" i="38" s="1"/>
  <c r="O384" i="38" s="1"/>
  <c r="P384" i="38" s="1"/>
  <c r="J387" i="38"/>
  <c r="J389" i="38"/>
  <c r="K387" i="38"/>
  <c r="L387" i="38" s="1"/>
  <c r="M387" i="38" s="1"/>
  <c r="N387" i="38" s="1"/>
  <c r="O387" i="38" s="1"/>
  <c r="P387" i="38" s="1"/>
  <c r="K389" i="38"/>
  <c r="L389" i="38" s="1"/>
  <c r="M389" i="38" s="1"/>
  <c r="N389" i="38" s="1"/>
  <c r="O389" i="38" s="1"/>
  <c r="P389" i="38" s="1"/>
  <c r="J386" i="38"/>
  <c r="J391" i="38"/>
  <c r="J34" i="47"/>
  <c r="J328" i="38"/>
  <c r="J364" i="38"/>
  <c r="K362" i="38"/>
  <c r="L362" i="38" s="1"/>
  <c r="M362" i="38" s="1"/>
  <c r="N362" i="38" s="1"/>
  <c r="O362" i="38" s="1"/>
  <c r="P362" i="38" s="1"/>
  <c r="J329" i="38"/>
  <c r="J51" i="47"/>
  <c r="J77" i="47"/>
  <c r="J356" i="38"/>
  <c r="J362" i="38"/>
  <c r="K329" i="38"/>
  <c r="L329" i="38" s="1"/>
  <c r="M329" i="38" s="1"/>
  <c r="N329" i="38" s="1"/>
  <c r="O329" i="38" s="1"/>
  <c r="P329" i="38" s="1"/>
  <c r="K355" i="38"/>
  <c r="L355" i="38" s="1"/>
  <c r="M355" i="38" s="1"/>
  <c r="N355" i="38" s="1"/>
  <c r="O355" i="38" s="1"/>
  <c r="P355" i="38" s="1"/>
  <c r="K323" i="38"/>
  <c r="L323" i="38" s="1"/>
  <c r="M323" i="38" s="1"/>
  <c r="N323" i="38" s="1"/>
  <c r="O323" i="38" s="1"/>
  <c r="P323" i="38" s="1"/>
  <c r="K364" i="38"/>
  <c r="L364" i="38" s="1"/>
  <c r="M364" i="38" s="1"/>
  <c r="N364" i="38" s="1"/>
  <c r="O364" i="38" s="1"/>
  <c r="P364" i="38" s="1"/>
  <c r="K131" i="46"/>
  <c r="L131" i="46" s="1"/>
  <c r="M131" i="46" s="1"/>
  <c r="N131" i="46" s="1"/>
  <c r="O131" i="46" s="1"/>
  <c r="P131" i="46" s="1"/>
  <c r="J128" i="46"/>
  <c r="K120" i="46"/>
  <c r="L120" i="46" s="1"/>
  <c r="M120" i="46" s="1"/>
  <c r="N120" i="46" s="1"/>
  <c r="O120" i="46" s="1"/>
  <c r="P120" i="46" s="1"/>
  <c r="K32" i="47"/>
  <c r="L32" i="47" s="1"/>
  <c r="M32" i="47" s="1"/>
  <c r="N32" i="47" s="1"/>
  <c r="O32" i="47" s="1"/>
  <c r="P32" i="47" s="1"/>
  <c r="K40" i="47"/>
  <c r="L40" i="47" s="1"/>
  <c r="M40" i="47" s="1"/>
  <c r="N40" i="47" s="1"/>
  <c r="O40" i="47" s="1"/>
  <c r="P40" i="47" s="1"/>
  <c r="K68" i="47"/>
  <c r="L68" i="47" s="1"/>
  <c r="M68" i="47" s="1"/>
  <c r="N68" i="47" s="1"/>
  <c r="O68" i="47" s="1"/>
  <c r="P68" i="47" s="1"/>
  <c r="K45" i="47"/>
  <c r="L45" i="47" s="1"/>
  <c r="M45" i="47" s="1"/>
  <c r="N45" i="47" s="1"/>
  <c r="O45" i="47" s="1"/>
  <c r="P45" i="47" s="1"/>
  <c r="K36" i="47"/>
  <c r="L36" i="47" s="1"/>
  <c r="M36" i="47" s="1"/>
  <c r="N36" i="47" s="1"/>
  <c r="O36" i="47" s="1"/>
  <c r="P36" i="47" s="1"/>
  <c r="K16" i="47"/>
  <c r="L16" i="47" s="1"/>
  <c r="M16" i="47" s="1"/>
  <c r="N16" i="47" s="1"/>
  <c r="O16" i="47" s="1"/>
  <c r="P16" i="47" s="1"/>
  <c r="K327" i="38"/>
  <c r="L327" i="38" s="1"/>
  <c r="M327" i="38" s="1"/>
  <c r="N327" i="38" s="1"/>
  <c r="O327" i="38" s="1"/>
  <c r="P327" i="38" s="1"/>
  <c r="J131" i="46"/>
  <c r="K18" i="47"/>
  <c r="L18" i="47" s="1"/>
  <c r="M18" i="47" s="1"/>
  <c r="N18" i="47" s="1"/>
  <c r="O18" i="47" s="1"/>
  <c r="P18" i="47" s="1"/>
  <c r="J33" i="47"/>
  <c r="J16" i="47"/>
  <c r="J59" i="47"/>
  <c r="J361" i="38"/>
  <c r="K330" i="38"/>
  <c r="L330" i="38" s="1"/>
  <c r="M330" i="38" s="1"/>
  <c r="N330" i="38" s="1"/>
  <c r="O330" i="38" s="1"/>
  <c r="P330" i="38" s="1"/>
  <c r="K354" i="38"/>
  <c r="L354" i="38" s="1"/>
  <c r="M354" i="38" s="1"/>
  <c r="N354" i="38" s="1"/>
  <c r="O354" i="38" s="1"/>
  <c r="P354" i="38" s="1"/>
  <c r="J357" i="38"/>
  <c r="J124" i="46"/>
  <c r="J129" i="46"/>
  <c r="K121" i="46"/>
  <c r="L121" i="46" s="1"/>
  <c r="M121" i="46" s="1"/>
  <c r="N121" i="46" s="1"/>
  <c r="O121" i="46" s="1"/>
  <c r="P121" i="46" s="1"/>
  <c r="J134" i="46"/>
  <c r="K35" i="47"/>
  <c r="L35" i="47" s="1"/>
  <c r="M35" i="47" s="1"/>
  <c r="N35" i="47" s="1"/>
  <c r="O35" i="47" s="1"/>
  <c r="P35" i="47" s="1"/>
  <c r="J32" i="47"/>
  <c r="J40" i="47"/>
  <c r="J68" i="47"/>
  <c r="J45" i="47"/>
  <c r="J36" i="47"/>
  <c r="K49" i="47"/>
  <c r="L49" i="47" s="1"/>
  <c r="M49" i="47" s="1"/>
  <c r="N49" i="47" s="1"/>
  <c r="O49" i="47" s="1"/>
  <c r="P49" i="47" s="1"/>
  <c r="K34" i="47"/>
  <c r="L34" i="47" s="1"/>
  <c r="M34" i="47" s="1"/>
  <c r="N34" i="47" s="1"/>
  <c r="O34" i="47" s="1"/>
  <c r="P34" i="47" s="1"/>
  <c r="K67" i="47"/>
  <c r="L67" i="47" s="1"/>
  <c r="M67" i="47" s="1"/>
  <c r="N67" i="47" s="1"/>
  <c r="O67" i="47" s="1"/>
  <c r="P67" i="47" s="1"/>
  <c r="J74" i="47"/>
  <c r="K325" i="38"/>
  <c r="L325" i="38" s="1"/>
  <c r="M325" i="38" s="1"/>
  <c r="N325" i="38" s="1"/>
  <c r="O325" i="38" s="1"/>
  <c r="P325" i="38" s="1"/>
  <c r="K331" i="38"/>
  <c r="L331" i="38" s="1"/>
  <c r="M331" i="38" s="1"/>
  <c r="N331" i="38" s="1"/>
  <c r="O331" i="38" s="1"/>
  <c r="P331" i="38" s="1"/>
  <c r="K135" i="46"/>
  <c r="L135" i="46" s="1"/>
  <c r="M135" i="46" s="1"/>
  <c r="N135" i="46" s="1"/>
  <c r="O135" i="46" s="1"/>
  <c r="P135" i="46" s="1"/>
  <c r="J72" i="47"/>
  <c r="K50" i="47"/>
  <c r="L50" i="47" s="1"/>
  <c r="M50" i="47" s="1"/>
  <c r="N50" i="47" s="1"/>
  <c r="O50" i="47" s="1"/>
  <c r="P50" i="47" s="1"/>
  <c r="K128" i="46"/>
  <c r="L128" i="46" s="1"/>
  <c r="M128" i="46" s="1"/>
  <c r="N128" i="46" s="1"/>
  <c r="O128" i="46" s="1"/>
  <c r="P128" i="46" s="1"/>
  <c r="J22" i="47"/>
  <c r="J67" i="47"/>
  <c r="K22" i="47"/>
  <c r="L22" i="47" s="1"/>
  <c r="M22" i="47" s="1"/>
  <c r="N22" i="47" s="1"/>
  <c r="O22" i="47" s="1"/>
  <c r="P22" i="47" s="1"/>
  <c r="K361" i="38"/>
  <c r="L361" i="38" s="1"/>
  <c r="M361" i="38" s="1"/>
  <c r="N361" i="38" s="1"/>
  <c r="O361" i="38" s="1"/>
  <c r="P361" i="38" s="1"/>
  <c r="J330" i="38"/>
  <c r="J354" i="38"/>
  <c r="K357" i="38"/>
  <c r="L357" i="38" s="1"/>
  <c r="M357" i="38" s="1"/>
  <c r="N357" i="38" s="1"/>
  <c r="O357" i="38" s="1"/>
  <c r="P357" i="38" s="1"/>
  <c r="K356" i="38"/>
  <c r="L356" i="38" s="1"/>
  <c r="M356" i="38" s="1"/>
  <c r="N356" i="38" s="1"/>
  <c r="O356" i="38" s="1"/>
  <c r="P356" i="38" s="1"/>
  <c r="K328" i="38"/>
  <c r="L328" i="38" s="1"/>
  <c r="M328" i="38" s="1"/>
  <c r="N328" i="38" s="1"/>
  <c r="O328" i="38" s="1"/>
  <c r="P328" i="38" s="1"/>
  <c r="K124" i="46"/>
  <c r="L124" i="46" s="1"/>
  <c r="M124" i="46" s="1"/>
  <c r="N124" i="46" s="1"/>
  <c r="O124" i="46" s="1"/>
  <c r="P124" i="46" s="1"/>
  <c r="K129" i="46"/>
  <c r="L129" i="46" s="1"/>
  <c r="M129" i="46" s="1"/>
  <c r="N129" i="46" s="1"/>
  <c r="O129" i="46" s="1"/>
  <c r="P129" i="46" s="1"/>
  <c r="J121" i="46"/>
  <c r="K134" i="46"/>
  <c r="L134" i="46" s="1"/>
  <c r="M134" i="46" s="1"/>
  <c r="N134" i="46" s="1"/>
  <c r="O134" i="46" s="1"/>
  <c r="P134" i="46" s="1"/>
  <c r="K74" i="47"/>
  <c r="L74" i="47" s="1"/>
  <c r="M74" i="47" s="1"/>
  <c r="N74" i="47" s="1"/>
  <c r="O74" i="47" s="1"/>
  <c r="P74" i="47" s="1"/>
  <c r="J35" i="47"/>
  <c r="K39" i="47"/>
  <c r="L39" i="47" s="1"/>
  <c r="M39" i="47" s="1"/>
  <c r="N39" i="47" s="1"/>
  <c r="O39" i="47" s="1"/>
  <c r="P39" i="47" s="1"/>
  <c r="K69" i="47"/>
  <c r="L69" i="47" s="1"/>
  <c r="M69" i="47" s="1"/>
  <c r="N69" i="47" s="1"/>
  <c r="O69" i="47" s="1"/>
  <c r="P69" i="47" s="1"/>
  <c r="K48" i="47"/>
  <c r="L48" i="47" s="1"/>
  <c r="M48" i="47" s="1"/>
  <c r="N48" i="47" s="1"/>
  <c r="O48" i="47" s="1"/>
  <c r="P48" i="47" s="1"/>
  <c r="K21" i="47"/>
  <c r="L21" i="47" s="1"/>
  <c r="M21" i="47" s="1"/>
  <c r="N21" i="47" s="1"/>
  <c r="O21" i="47" s="1"/>
  <c r="P21" i="47" s="1"/>
  <c r="K52" i="47"/>
  <c r="L52" i="47" s="1"/>
  <c r="M52" i="47" s="1"/>
  <c r="N52" i="47" s="1"/>
  <c r="O52" i="47" s="1"/>
  <c r="P52" i="47" s="1"/>
  <c r="J49" i="47"/>
  <c r="K27" i="47"/>
  <c r="L27" i="47" s="1"/>
  <c r="M27" i="47" s="1"/>
  <c r="N27" i="47" s="1"/>
  <c r="O27" i="47" s="1"/>
  <c r="P27" i="47" s="1"/>
  <c r="K53" i="47"/>
  <c r="L53" i="47" s="1"/>
  <c r="M53" i="47" s="1"/>
  <c r="N53" i="47" s="1"/>
  <c r="O53" i="47" s="1"/>
  <c r="P53" i="47" s="1"/>
  <c r="K38" i="47"/>
  <c r="L38" i="47" s="1"/>
  <c r="M38" i="47" s="1"/>
  <c r="N38" i="47" s="1"/>
  <c r="O38" i="47" s="1"/>
  <c r="P38" i="47" s="1"/>
  <c r="K71" i="47"/>
  <c r="L71" i="47" s="1"/>
  <c r="M71" i="47" s="1"/>
  <c r="N71" i="47" s="1"/>
  <c r="O71" i="47" s="1"/>
  <c r="P71" i="47" s="1"/>
  <c r="J136" i="46"/>
  <c r="K133" i="46"/>
  <c r="L133" i="46" s="1"/>
  <c r="M133" i="46" s="1"/>
  <c r="N133" i="46" s="1"/>
  <c r="O133" i="46" s="1"/>
  <c r="P133" i="46" s="1"/>
  <c r="K33" i="47"/>
  <c r="L33" i="47" s="1"/>
  <c r="M33" i="47" s="1"/>
  <c r="N33" i="47" s="1"/>
  <c r="O33" i="47" s="1"/>
  <c r="P33" i="47" s="1"/>
  <c r="J20" i="47"/>
  <c r="J18" i="47"/>
  <c r="K59" i="47"/>
  <c r="L59" i="47" s="1"/>
  <c r="M59" i="47" s="1"/>
  <c r="N59" i="47" s="1"/>
  <c r="O59" i="47" s="1"/>
  <c r="P59" i="47" s="1"/>
  <c r="J38" i="47"/>
  <c r="J326" i="38"/>
  <c r="K324" i="38"/>
  <c r="L324" i="38" s="1"/>
  <c r="M324" i="38" s="1"/>
  <c r="N324" i="38" s="1"/>
  <c r="O324" i="38" s="1"/>
  <c r="P324" i="38" s="1"/>
  <c r="J130" i="46"/>
  <c r="J122" i="46"/>
  <c r="K132" i="46"/>
  <c r="L132" i="46" s="1"/>
  <c r="M132" i="46" s="1"/>
  <c r="N132" i="46" s="1"/>
  <c r="O132" i="46" s="1"/>
  <c r="P132" i="46" s="1"/>
  <c r="J39" i="47"/>
  <c r="J69" i="47"/>
  <c r="K24" i="47"/>
  <c r="L24" i="47" s="1"/>
  <c r="M24" i="47" s="1"/>
  <c r="N24" i="47" s="1"/>
  <c r="O24" i="47" s="1"/>
  <c r="P24" i="47" s="1"/>
  <c r="J48" i="47"/>
  <c r="J21" i="47"/>
  <c r="J52" i="47"/>
  <c r="J27" i="47"/>
  <c r="J53" i="47"/>
  <c r="J355" i="38"/>
  <c r="K123" i="46"/>
  <c r="L123" i="46" s="1"/>
  <c r="M123" i="46" s="1"/>
  <c r="N123" i="46" s="1"/>
  <c r="O123" i="46" s="1"/>
  <c r="P123" i="46" s="1"/>
  <c r="K37" i="47"/>
  <c r="L37" i="47" s="1"/>
  <c r="M37" i="47" s="1"/>
  <c r="N37" i="47" s="1"/>
  <c r="O37" i="47" s="1"/>
  <c r="P37" i="47" s="1"/>
  <c r="J323" i="38"/>
  <c r="J50" i="47"/>
  <c r="J47" i="47"/>
  <c r="J324" i="38"/>
  <c r="K326" i="38"/>
  <c r="L326" i="38" s="1"/>
  <c r="M326" i="38" s="1"/>
  <c r="N326" i="38" s="1"/>
  <c r="O326" i="38" s="1"/>
  <c r="P326" i="38" s="1"/>
  <c r="J363" i="38"/>
  <c r="K130" i="46"/>
  <c r="L130" i="46" s="1"/>
  <c r="M130" i="46" s="1"/>
  <c r="N130" i="46" s="1"/>
  <c r="O130" i="46" s="1"/>
  <c r="P130" i="46" s="1"/>
  <c r="K122" i="46"/>
  <c r="L122" i="46" s="1"/>
  <c r="M122" i="46" s="1"/>
  <c r="N122" i="46" s="1"/>
  <c r="O122" i="46" s="1"/>
  <c r="P122" i="46" s="1"/>
  <c r="J132" i="46"/>
  <c r="K58" i="47"/>
  <c r="L58" i="47" s="1"/>
  <c r="M58" i="47" s="1"/>
  <c r="N58" i="47" s="1"/>
  <c r="O58" i="47" s="1"/>
  <c r="P58" i="47" s="1"/>
  <c r="K73" i="47"/>
  <c r="L73" i="47" s="1"/>
  <c r="M73" i="47" s="1"/>
  <c r="N73" i="47" s="1"/>
  <c r="O73" i="47" s="1"/>
  <c r="P73" i="47" s="1"/>
  <c r="J24" i="47"/>
  <c r="K70" i="47"/>
  <c r="L70" i="47" s="1"/>
  <c r="M70" i="47" s="1"/>
  <c r="N70" i="47" s="1"/>
  <c r="O70" i="47" s="1"/>
  <c r="P70" i="47" s="1"/>
  <c r="K17" i="47"/>
  <c r="L17" i="47" s="1"/>
  <c r="M17" i="47" s="1"/>
  <c r="N17" i="47" s="1"/>
  <c r="O17" i="47" s="1"/>
  <c r="P17" i="47" s="1"/>
  <c r="K46" i="47"/>
  <c r="L46" i="47" s="1"/>
  <c r="M46" i="47" s="1"/>
  <c r="N46" i="47" s="1"/>
  <c r="O46" i="47" s="1"/>
  <c r="P46" i="47" s="1"/>
  <c r="K47" i="47"/>
  <c r="L47" i="47" s="1"/>
  <c r="M47" i="47" s="1"/>
  <c r="N47" i="47" s="1"/>
  <c r="J23" i="47"/>
  <c r="J358" i="38"/>
  <c r="J327" i="38"/>
  <c r="J66" i="47"/>
  <c r="K23" i="47"/>
  <c r="L23" i="47" s="1"/>
  <c r="M23" i="47" s="1"/>
  <c r="N23" i="47" s="1"/>
  <c r="J120" i="46"/>
  <c r="J37" i="47"/>
  <c r="J71" i="47"/>
  <c r="J325" i="38"/>
  <c r="K358" i="38"/>
  <c r="L358" i="38" s="1"/>
  <c r="M358" i="38" s="1"/>
  <c r="N358" i="38" s="1"/>
  <c r="O358" i="38" s="1"/>
  <c r="P358" i="38" s="1"/>
  <c r="J331" i="38"/>
  <c r="K125" i="46"/>
  <c r="L125" i="46" s="1"/>
  <c r="M125" i="46" s="1"/>
  <c r="N125" i="46" s="1"/>
  <c r="O125" i="46" s="1"/>
  <c r="P125" i="46" s="1"/>
  <c r="J123" i="46"/>
  <c r="K136" i="46"/>
  <c r="L136" i="46" s="1"/>
  <c r="M136" i="46" s="1"/>
  <c r="N136" i="46" s="1"/>
  <c r="O136" i="46" s="1"/>
  <c r="P136" i="46" s="1"/>
  <c r="J135" i="46"/>
  <c r="J133" i="46"/>
  <c r="J58" i="47"/>
  <c r="K72" i="47"/>
  <c r="L72" i="47" s="1"/>
  <c r="M72" i="47" s="1"/>
  <c r="N72" i="47" s="1"/>
  <c r="O72" i="47" s="1"/>
  <c r="P72" i="47" s="1"/>
  <c r="J73" i="47"/>
  <c r="K66" i="47"/>
  <c r="L66" i="47" s="1"/>
  <c r="M66" i="47" s="1"/>
  <c r="N66" i="47" s="1"/>
  <c r="O66" i="47" s="1"/>
  <c r="P66" i="47" s="1"/>
  <c r="J70" i="47"/>
  <c r="J17" i="47"/>
  <c r="J46" i="47"/>
  <c r="K20" i="47"/>
  <c r="L20" i="47" s="1"/>
  <c r="M20" i="47" s="1"/>
  <c r="N20" i="47" s="1"/>
  <c r="O20" i="47" s="1"/>
  <c r="P20" i="47" s="1"/>
  <c r="K51" i="47"/>
  <c r="L51" i="47" s="1"/>
  <c r="M51" i="47" s="1"/>
  <c r="N51" i="47" s="1"/>
  <c r="O51" i="47" s="1"/>
  <c r="P51" i="47" s="1"/>
  <c r="K77" i="47"/>
  <c r="L77" i="47" s="1"/>
  <c r="M77" i="47" s="1"/>
  <c r="N77" i="47" s="1"/>
  <c r="K363" i="38"/>
  <c r="L363" i="38" s="1"/>
  <c r="M363" i="38" s="1"/>
  <c r="N363" i="38" s="1"/>
  <c r="O363" i="38" s="1"/>
  <c r="P363" i="38" s="1"/>
  <c r="J125" i="46"/>
  <c r="K60" i="47"/>
  <c r="L60" i="47" s="1"/>
  <c r="M60" i="47" s="1"/>
  <c r="N60" i="47" s="1"/>
  <c r="O60" i="47" s="1"/>
  <c r="P60" i="47" s="1"/>
  <c r="J60" i="47"/>
  <c r="K11" i="43"/>
  <c r="L11" i="43" s="1"/>
  <c r="M11" i="43" s="1"/>
  <c r="N11" i="43" s="1"/>
  <c r="J11" i="43"/>
  <c r="K18" i="43"/>
  <c r="L18" i="43" s="1"/>
  <c r="M18" i="43" s="1"/>
  <c r="N18" i="43" s="1"/>
  <c r="J18" i="43"/>
  <c r="K12" i="43"/>
  <c r="L12" i="43" s="1"/>
  <c r="M12" i="43" s="1"/>
  <c r="N12" i="43" s="1"/>
  <c r="J12" i="43"/>
  <c r="J13" i="43"/>
  <c r="K13" i="43"/>
  <c r="L13" i="43" s="1"/>
  <c r="M13" i="43" s="1"/>
  <c r="N13" i="43" s="1"/>
  <c r="J14" i="43"/>
  <c r="K14" i="43"/>
  <c r="L14" i="43" s="1"/>
  <c r="M14" i="43" s="1"/>
  <c r="N14" i="43" s="1"/>
  <c r="K10" i="43"/>
  <c r="L10" i="43" s="1"/>
  <c r="M10" i="43" s="1"/>
  <c r="N10" i="43" s="1"/>
  <c r="J10" i="43"/>
  <c r="J7" i="43"/>
  <c r="K7" i="43"/>
  <c r="L7" i="43" s="1"/>
  <c r="M7" i="43" s="1"/>
  <c r="N7" i="43" s="1"/>
  <c r="K8" i="43"/>
  <c r="L8" i="43" s="1"/>
  <c r="M8" i="43" s="1"/>
  <c r="N8" i="43" s="1"/>
  <c r="J8" i="43"/>
  <c r="K9" i="43"/>
  <c r="L9" i="43" s="1"/>
  <c r="M9" i="43" s="1"/>
  <c r="N9" i="43" s="1"/>
  <c r="J9" i="43"/>
  <c r="N97" i="46"/>
  <c r="J97" i="46"/>
  <c r="K97" i="46"/>
  <c r="J21" i="46"/>
  <c r="K70" i="46"/>
  <c r="L70" i="46" s="1"/>
  <c r="M70" i="46" s="1"/>
  <c r="N70" i="46" s="1"/>
  <c r="J70" i="46"/>
  <c r="K74" i="46"/>
  <c r="J103" i="46"/>
  <c r="K111" i="46"/>
  <c r="L111" i="46" s="1"/>
  <c r="M111" i="46" s="1"/>
  <c r="N111" i="46" s="1"/>
  <c r="J7" i="46"/>
  <c r="K7" i="46"/>
  <c r="K22" i="46"/>
  <c r="L22" i="46" s="1"/>
  <c r="M22" i="46" s="1"/>
  <c r="N22" i="46" s="1"/>
  <c r="J38" i="46"/>
  <c r="J50" i="46"/>
  <c r="K50" i="46"/>
  <c r="L50" i="46" s="1"/>
  <c r="M50" i="46" s="1"/>
  <c r="N50" i="46" s="1"/>
  <c r="K75" i="46"/>
  <c r="K104" i="46"/>
  <c r="J104" i="46"/>
  <c r="J112" i="46"/>
  <c r="J30" i="46"/>
  <c r="K40" i="46"/>
  <c r="L40" i="46" s="1"/>
  <c r="M40" i="46" s="1"/>
  <c r="N40" i="46" s="1"/>
  <c r="J72" i="46"/>
  <c r="K72" i="46"/>
  <c r="K98" i="46"/>
  <c r="L98" i="46" s="1"/>
  <c r="M98" i="46" s="1"/>
  <c r="N98" i="46" s="1"/>
  <c r="J114" i="46"/>
  <c r="K114" i="46"/>
  <c r="L114" i="46" s="1"/>
  <c r="M114" i="46" s="1"/>
  <c r="N114" i="46" s="1"/>
  <c r="K39" i="46"/>
  <c r="L39" i="46" s="1"/>
  <c r="M39" i="46" s="1"/>
  <c r="N39" i="46" s="1"/>
  <c r="P33" i="46"/>
  <c r="K33" i="46"/>
  <c r="J33" i="46"/>
  <c r="J59" i="46"/>
  <c r="J11" i="46"/>
  <c r="K11" i="46"/>
  <c r="K17" i="46"/>
  <c r="K45" i="46"/>
  <c r="L45" i="46" s="1"/>
  <c r="M45" i="46" s="1"/>
  <c r="N45" i="46" s="1"/>
  <c r="K8" i="46"/>
  <c r="J8" i="46"/>
  <c r="K51" i="46"/>
  <c r="L51" i="46" s="1"/>
  <c r="M51" i="46" s="1"/>
  <c r="N51" i="46" s="1"/>
  <c r="O51" i="46" s="1"/>
  <c r="J12" i="46"/>
  <c r="J46" i="46"/>
  <c r="K46" i="46"/>
  <c r="L46" i="46" s="1"/>
  <c r="M46" i="46" s="1"/>
  <c r="N46" i="46" s="1"/>
  <c r="O46" i="46" s="1"/>
  <c r="J55" i="46"/>
  <c r="K109" i="46"/>
  <c r="L109" i="46" s="1"/>
  <c r="M109" i="46" s="1"/>
  <c r="N109" i="46" s="1"/>
  <c r="J109" i="46"/>
  <c r="P13" i="46"/>
  <c r="K13" i="46"/>
  <c r="J13" i="46"/>
  <c r="J20" i="46"/>
  <c r="J36" i="46"/>
  <c r="K47" i="46"/>
  <c r="L47" i="46" s="1"/>
  <c r="M47" i="46" s="1"/>
  <c r="N47" i="46" s="1"/>
  <c r="J47" i="46"/>
  <c r="P48" i="46"/>
  <c r="AE48" i="46" s="1"/>
  <c r="K56" i="46"/>
  <c r="L56" i="46" s="1"/>
  <c r="M56" i="46" s="1"/>
  <c r="N56" i="46" s="1"/>
  <c r="J56" i="46"/>
  <c r="P61" i="46"/>
  <c r="J61" i="46"/>
  <c r="O73" i="46"/>
  <c r="O102" i="46"/>
  <c r="J102" i="46"/>
  <c r="J110" i="46"/>
  <c r="K110" i="46"/>
  <c r="L110" i="46" s="1"/>
  <c r="M110" i="46" s="1"/>
  <c r="N110" i="46" s="1"/>
  <c r="K20" i="39"/>
  <c r="L20" i="39" s="1"/>
  <c r="M20" i="39" s="1"/>
  <c r="N20" i="39" s="1"/>
  <c r="J20" i="39"/>
  <c r="J16" i="39"/>
  <c r="K16" i="39"/>
  <c r="L16" i="39" s="1"/>
  <c r="M16" i="39" s="1"/>
  <c r="N16" i="39" s="1"/>
  <c r="K9" i="39"/>
  <c r="J162" i="38"/>
  <c r="J93" i="38"/>
  <c r="J92" i="38"/>
  <c r="K8" i="38"/>
  <c r="J26" i="38"/>
  <c r="J44" i="38"/>
  <c r="J72" i="38"/>
  <c r="K85" i="38"/>
  <c r="J85" i="38"/>
  <c r="K151" i="38"/>
  <c r="L151" i="38" s="1"/>
  <c r="M151" i="38" s="1"/>
  <c r="N151" i="38" s="1"/>
  <c r="J168" i="38"/>
  <c r="K172" i="38"/>
  <c r="K200" i="38"/>
  <c r="L200" i="38" s="1"/>
  <c r="M200" i="38" s="1"/>
  <c r="N200" i="38" s="1"/>
  <c r="O200" i="38" s="1"/>
  <c r="P200" i="38" s="1"/>
  <c r="J200" i="38"/>
  <c r="J28" i="38"/>
  <c r="P55" i="38"/>
  <c r="K55" i="38"/>
  <c r="J55" i="38"/>
  <c r="J208" i="38"/>
  <c r="K231" i="38"/>
  <c r="L231" i="38" s="1"/>
  <c r="M231" i="38" s="1"/>
  <c r="N231" i="38" s="1"/>
  <c r="K199" i="38"/>
  <c r="L199" i="38" s="1"/>
  <c r="M199" i="38" s="1"/>
  <c r="N199" i="38" s="1"/>
  <c r="J199" i="38"/>
  <c r="J34" i="38"/>
  <c r="K21" i="38"/>
  <c r="J21" i="38"/>
  <c r="J29" i="38"/>
  <c r="P209" i="38"/>
  <c r="AE209" i="38" s="1"/>
  <c r="K98" i="38"/>
  <c r="L98" i="38" s="1"/>
  <c r="M98" i="38" s="1"/>
  <c r="N98" i="38" s="1"/>
  <c r="K154" i="38"/>
  <c r="L154" i="38" s="1"/>
  <c r="M154" i="38" s="1"/>
  <c r="N154" i="38" s="1"/>
  <c r="K210" i="38"/>
  <c r="K263" i="38"/>
  <c r="J263" i="38"/>
  <c r="J16" i="38"/>
  <c r="J221" i="38"/>
  <c r="J58" i="38"/>
  <c r="K160" i="38"/>
  <c r="K184" i="38"/>
  <c r="L184" i="38" s="1"/>
  <c r="M184" i="38" s="1"/>
  <c r="N184" i="38" s="1"/>
  <c r="J214" i="38"/>
  <c r="K164" i="38"/>
  <c r="J49" i="38"/>
  <c r="K108" i="38"/>
  <c r="Q110" i="38"/>
  <c r="K156" i="38"/>
  <c r="L156" i="38" s="1"/>
  <c r="M156" i="38" s="1"/>
  <c r="N156" i="38" s="1"/>
  <c r="J212" i="38"/>
  <c r="M95" i="46"/>
  <c r="P100" i="46"/>
  <c r="AE100" i="46" s="1"/>
  <c r="N73" i="46"/>
  <c r="O96" i="46"/>
  <c r="O33" i="46"/>
  <c r="N72" i="46"/>
  <c r="Q18" i="46"/>
  <c r="P18" i="46"/>
  <c r="M81" i="46"/>
  <c r="M10" i="46"/>
  <c r="N10" i="46"/>
  <c r="P85" i="46"/>
  <c r="Q29" i="46"/>
  <c r="L72" i="46"/>
  <c r="N82" i="46"/>
  <c r="P84" i="46"/>
  <c r="O72" i="46"/>
  <c r="P72" i="46"/>
  <c r="L96" i="46"/>
  <c r="O61" i="46"/>
  <c r="N87" i="46"/>
  <c r="L211" i="38"/>
  <c r="L7" i="46"/>
  <c r="M7" i="46"/>
  <c r="Q7" i="46"/>
  <c r="P7" i="46"/>
  <c r="AE7" i="46" s="1"/>
  <c r="O7" i="46"/>
  <c r="N7" i="46"/>
  <c r="Q8" i="46"/>
  <c r="P8" i="46"/>
  <c r="AE8" i="46" s="1"/>
  <c r="O8" i="46"/>
  <c r="N8" i="46"/>
  <c r="M8" i="46"/>
  <c r="L8" i="46"/>
  <c r="L11" i="46"/>
  <c r="Q11" i="46"/>
  <c r="M11" i="46"/>
  <c r="P11" i="46"/>
  <c r="O11" i="46"/>
  <c r="N11" i="46"/>
  <c r="L12" i="46"/>
  <c r="P17" i="46"/>
  <c r="N17" i="46"/>
  <c r="L43" i="46"/>
  <c r="Q43" i="46"/>
  <c r="M43" i="46"/>
  <c r="N34" i="46"/>
  <c r="L37" i="46"/>
  <c r="L9" i="46"/>
  <c r="L13" i="46"/>
  <c r="L18" i="46"/>
  <c r="N33" i="46"/>
  <c r="M33" i="46"/>
  <c r="L33" i="46"/>
  <c r="Q33" i="46"/>
  <c r="M9" i="46"/>
  <c r="M13" i="46"/>
  <c r="O29" i="46"/>
  <c r="N13" i="46"/>
  <c r="O38" i="46"/>
  <c r="N38" i="46"/>
  <c r="O9" i="46"/>
  <c r="O13" i="46"/>
  <c r="L36" i="46"/>
  <c r="Q36" i="46"/>
  <c r="P36" i="46"/>
  <c r="M38" i="46"/>
  <c r="Q9" i="46"/>
  <c r="Q13" i="46"/>
  <c r="O48" i="46"/>
  <c r="N48" i="46"/>
  <c r="L48" i="46"/>
  <c r="Q48" i="46"/>
  <c r="Q75" i="46"/>
  <c r="M75" i="46"/>
  <c r="N75" i="46"/>
  <c r="L75" i="46"/>
  <c r="M99" i="46"/>
  <c r="Q99" i="46"/>
  <c r="O75" i="46"/>
  <c r="N81" i="46"/>
  <c r="P103" i="46"/>
  <c r="L103" i="46"/>
  <c r="N90" i="46"/>
  <c r="L90" i="46"/>
  <c r="O97" i="46"/>
  <c r="M97" i="46"/>
  <c r="L97" i="46"/>
  <c r="Q97" i="46"/>
  <c r="P97" i="46"/>
  <c r="O74" i="46"/>
  <c r="M73" i="46"/>
  <c r="Q73" i="46"/>
  <c r="M86" i="46"/>
  <c r="N95" i="46"/>
  <c r="Q59" i="46"/>
  <c r="M100" i="46"/>
  <c r="M72" i="46"/>
  <c r="Q72" i="46"/>
  <c r="Q84" i="46"/>
  <c r="L60" i="46"/>
  <c r="Q96" i="46"/>
  <c r="M96" i="46"/>
  <c r="N102" i="46"/>
  <c r="N14" i="39"/>
  <c r="Q18" i="39"/>
  <c r="Q21" i="39"/>
  <c r="Q22" i="39"/>
  <c r="Q86" i="38"/>
  <c r="M113" i="38"/>
  <c r="N211" i="38"/>
  <c r="P19" i="38"/>
  <c r="AE19" i="38" s="1"/>
  <c r="N19" i="38"/>
  <c r="P22" i="38"/>
  <c r="O22" i="38"/>
  <c r="M22" i="38"/>
  <c r="Q21" i="38"/>
  <c r="N21" i="38"/>
  <c r="M21" i="38"/>
  <c r="O65" i="38"/>
  <c r="O9" i="38"/>
  <c r="O84" i="38"/>
  <c r="O83" i="38"/>
  <c r="N83" i="38"/>
  <c r="Q85" i="38"/>
  <c r="O85" i="38"/>
  <c r="M93" i="38"/>
  <c r="Q93" i="38"/>
  <c r="P93" i="38"/>
  <c r="AE93" i="38" s="1"/>
  <c r="O93" i="38"/>
  <c r="N93" i="38"/>
  <c r="O108" i="38"/>
  <c r="N108" i="38"/>
  <c r="M108" i="38"/>
  <c r="Q55" i="38"/>
  <c r="O55" i="38"/>
  <c r="M55" i="38"/>
  <c r="L93" i="38"/>
  <c r="Q88" i="38"/>
  <c r="L55" i="38"/>
  <c r="Q44" i="38"/>
  <c r="O44" i="38"/>
  <c r="N55" i="38"/>
  <c r="O92" i="38"/>
  <c r="M92" i="38"/>
  <c r="Q210" i="38"/>
  <c r="N119" i="38"/>
  <c r="Q147" i="38"/>
  <c r="O147" i="38"/>
  <c r="L147" i="38"/>
  <c r="L126" i="38"/>
  <c r="L161" i="38"/>
  <c r="P106" i="38"/>
  <c r="AE106" i="38" s="1"/>
  <c r="L172" i="38"/>
  <c r="Q142" i="38"/>
  <c r="Q162" i="38"/>
  <c r="O168" i="38"/>
  <c r="N220" i="38"/>
  <c r="L166" i="38"/>
  <c r="N213" i="38"/>
  <c r="M213" i="38"/>
  <c r="Q213" i="38"/>
  <c r="M221" i="38"/>
  <c r="L221" i="38"/>
  <c r="Q221" i="38"/>
  <c r="P221" i="38"/>
  <c r="O221" i="38"/>
  <c r="L162" i="38"/>
  <c r="P164" i="38"/>
  <c r="AE164" i="38" s="1"/>
  <c r="M166" i="38"/>
  <c r="L168" i="38"/>
  <c r="M203" i="38"/>
  <c r="N221" i="38"/>
  <c r="M142" i="38"/>
  <c r="N166" i="38"/>
  <c r="M172" i="38"/>
  <c r="Q236" i="38"/>
  <c r="M236" i="38"/>
  <c r="L236" i="38"/>
  <c r="P168" i="38"/>
  <c r="N177" i="38"/>
  <c r="Q297" i="38"/>
  <c r="P297" i="38"/>
  <c r="AE297" i="38" s="1"/>
  <c r="O211" i="38"/>
  <c r="Q290" i="38"/>
  <c r="N297" i="38"/>
  <c r="N257" i="38"/>
  <c r="Q263" i="38"/>
  <c r="M294" i="38"/>
  <c r="Q211" i="38"/>
  <c r="P223" i="38"/>
  <c r="AE223" i="38" s="1"/>
  <c r="O295" i="38"/>
  <c r="N295" i="38"/>
  <c r="L295" i="38"/>
  <c r="P290" i="38"/>
  <c r="N17" i="34"/>
  <c r="N18" i="34" s="1"/>
  <c r="N19" i="34" s="1"/>
  <c r="N20" i="34" s="1"/>
  <c r="N21" i="34" s="1"/>
  <c r="L246" i="38" l="1"/>
  <c r="Q14" i="39"/>
  <c r="J119" i="38"/>
  <c r="J10" i="39"/>
  <c r="M14" i="39"/>
  <c r="J295" i="38"/>
  <c r="P238" i="38"/>
  <c r="J211" i="38"/>
  <c r="O238" i="38"/>
  <c r="K174" i="38"/>
  <c r="N110" i="38"/>
  <c r="O14" i="39"/>
  <c r="AE90" i="46"/>
  <c r="M111" i="38"/>
  <c r="P14" i="39"/>
  <c r="AE14" i="39" s="1"/>
  <c r="K168" i="38"/>
  <c r="J236" i="38"/>
  <c r="K14" i="39"/>
  <c r="AC134" i="46"/>
  <c r="AD134" i="46" s="1"/>
  <c r="W393" i="38"/>
  <c r="M290" i="38"/>
  <c r="P177" i="38"/>
  <c r="M206" i="38"/>
  <c r="L88" i="38"/>
  <c r="O142" i="38"/>
  <c r="P88" i="46"/>
  <c r="N86" i="46"/>
  <c r="J192" i="38"/>
  <c r="J113" i="38"/>
  <c r="W21" i="43"/>
  <c r="X392" i="38"/>
  <c r="Y392" i="38" s="1"/>
  <c r="Z392" i="38" s="1"/>
  <c r="AA392" i="38" s="1"/>
  <c r="AB392" i="38" s="1"/>
  <c r="AC392" i="38" s="1"/>
  <c r="AD392" i="38" s="1"/>
  <c r="W360" i="38"/>
  <c r="W359" i="38"/>
  <c r="W54" i="47"/>
  <c r="W365" i="38"/>
  <c r="AE278" i="38"/>
  <c r="Q278" i="38"/>
  <c r="AE7" i="39"/>
  <c r="Q7" i="39"/>
  <c r="Q30" i="42"/>
  <c r="AE30" i="42"/>
  <c r="O243" i="38"/>
  <c r="L142" i="38"/>
  <c r="N206" i="38"/>
  <c r="M88" i="38"/>
  <c r="L113" i="38"/>
  <c r="O86" i="46"/>
  <c r="J177" i="38"/>
  <c r="J14" i="38"/>
  <c r="K192" i="38"/>
  <c r="K113" i="38"/>
  <c r="J66" i="46"/>
  <c r="W78" i="38"/>
  <c r="W133" i="38"/>
  <c r="W392" i="38"/>
  <c r="K284" i="38"/>
  <c r="L284" i="38" s="1"/>
  <c r="M284" i="38" s="1"/>
  <c r="N284" i="38" s="1"/>
  <c r="O284" i="38" s="1"/>
  <c r="P284" i="38" s="1"/>
  <c r="W284" i="38"/>
  <c r="M192" i="38"/>
  <c r="M177" i="38"/>
  <c r="AE22" i="38"/>
  <c r="L87" i="46"/>
  <c r="P86" i="46"/>
  <c r="AE86" i="46" s="1"/>
  <c r="K206" i="38"/>
  <c r="O113" i="38"/>
  <c r="AE167" i="38"/>
  <c r="W57" i="46"/>
  <c r="W32" i="46"/>
  <c r="W241" i="38"/>
  <c r="W335" i="38"/>
  <c r="W333" i="38"/>
  <c r="AB389" i="38"/>
  <c r="AC389" i="38"/>
  <c r="AD389" i="38" s="1"/>
  <c r="Q8" i="42"/>
  <c r="AE8" i="42"/>
  <c r="AE281" i="38"/>
  <c r="Q281" i="38"/>
  <c r="Q9" i="42"/>
  <c r="AE9" i="42"/>
  <c r="J284" i="38"/>
  <c r="Q286" i="38"/>
  <c r="P142" i="38"/>
  <c r="AE142" i="38" s="1"/>
  <c r="P206" i="38"/>
  <c r="K177" i="38"/>
  <c r="J88" i="38"/>
  <c r="Q192" i="38"/>
  <c r="K23" i="46"/>
  <c r="L23" i="46" s="1"/>
  <c r="M23" i="46" s="1"/>
  <c r="N23" i="46" s="1"/>
  <c r="O192" i="38"/>
  <c r="N113" i="38"/>
  <c r="O206" i="38"/>
  <c r="M87" i="46"/>
  <c r="N192" i="38"/>
  <c r="Q177" i="38"/>
  <c r="P191" i="38"/>
  <c r="K88" i="38"/>
  <c r="J179" i="38"/>
  <c r="K86" i="46"/>
  <c r="AE237" i="38"/>
  <c r="W24" i="43"/>
  <c r="W71" i="46"/>
  <c r="W256" i="38"/>
  <c r="W157" i="38"/>
  <c r="Q22" i="42"/>
  <c r="AE22" i="42"/>
  <c r="Q280" i="38"/>
  <c r="AE280" i="38"/>
  <c r="AE275" i="38"/>
  <c r="Q275" i="38"/>
  <c r="Q10" i="42"/>
  <c r="AE10" i="42"/>
  <c r="W332" i="38"/>
  <c r="Q31" i="42"/>
  <c r="AE31" i="42"/>
  <c r="P192" i="38"/>
  <c r="AE192" i="38" s="1"/>
  <c r="P113" i="38"/>
  <c r="AE113" i="38" s="1"/>
  <c r="Q206" i="38"/>
  <c r="L115" i="38"/>
  <c r="L207" i="38"/>
  <c r="N88" i="38"/>
  <c r="L290" i="38"/>
  <c r="J86" i="46"/>
  <c r="J87" i="46"/>
  <c r="W23" i="43"/>
  <c r="W233" i="38"/>
  <c r="W41" i="38"/>
  <c r="W334" i="38"/>
  <c r="Q16" i="42"/>
  <c r="AE16" i="42"/>
  <c r="AE283" i="38"/>
  <c r="Q283" i="38"/>
  <c r="Q277" i="38"/>
  <c r="AE277" i="38"/>
  <c r="Q282" i="38"/>
  <c r="AE282" i="38"/>
  <c r="AE279" i="38"/>
  <c r="Q279" i="38"/>
  <c r="W137" i="46"/>
  <c r="N290" i="38"/>
  <c r="P207" i="38"/>
  <c r="AE207" i="38" s="1"/>
  <c r="L177" i="38"/>
  <c r="P87" i="46"/>
  <c r="AE87" i="46" s="1"/>
  <c r="L206" i="38"/>
  <c r="O88" i="38"/>
  <c r="O87" i="46"/>
  <c r="J207" i="38"/>
  <c r="P243" i="38"/>
  <c r="AE243" i="38" s="1"/>
  <c r="J24" i="46"/>
  <c r="K87" i="46"/>
  <c r="W116" i="46"/>
  <c r="W19" i="43"/>
  <c r="X75" i="47"/>
  <c r="Y75" i="47" s="1"/>
  <c r="Z75" i="47" s="1"/>
  <c r="AA75" i="47" s="1"/>
  <c r="AB75" i="47" s="1"/>
  <c r="AC75" i="47" s="1"/>
  <c r="AD75" i="47" s="1"/>
  <c r="W79" i="38"/>
  <c r="W158" i="38"/>
  <c r="W75" i="47"/>
  <c r="Q13" i="42"/>
  <c r="AE13" i="42"/>
  <c r="AE276" i="38"/>
  <c r="Q276" i="38"/>
  <c r="N22" i="34"/>
  <c r="N23" i="34" s="1"/>
  <c r="N24" i="34" s="1"/>
  <c r="O290" i="38"/>
  <c r="M207" i="38"/>
  <c r="L86" i="46"/>
  <c r="W20" i="43"/>
  <c r="W117" i="46"/>
  <c r="W22" i="43"/>
  <c r="W135" i="38"/>
  <c r="W54" i="38"/>
  <c r="W336" i="38"/>
  <c r="X365" i="38"/>
  <c r="Y365" i="38" s="1"/>
  <c r="Z365" i="38" s="1"/>
  <c r="AA365" i="38" s="1"/>
  <c r="AB365" i="38" s="1"/>
  <c r="AC365" i="38" s="1"/>
  <c r="AD365" i="38" s="1"/>
  <c r="Q23" i="42"/>
  <c r="AE23" i="42"/>
  <c r="Q32" i="42"/>
  <c r="AE32" i="42"/>
  <c r="X284" i="38"/>
  <c r="Y284" i="38" s="1"/>
  <c r="Z284" i="38" s="1"/>
  <c r="AA284" i="38" s="1"/>
  <c r="AB284" i="38" s="1"/>
  <c r="AC284" i="38" s="1"/>
  <c r="AD284" i="38" s="1"/>
  <c r="W367" i="38"/>
  <c r="W366" i="38"/>
  <c r="M295" i="38"/>
  <c r="P211" i="38"/>
  <c r="AE211" i="38" s="1"/>
  <c r="O297" i="38"/>
  <c r="P213" i="38"/>
  <c r="AE213" i="38" s="1"/>
  <c r="L213" i="38"/>
  <c r="M168" i="38"/>
  <c r="O86" i="38"/>
  <c r="M86" i="38"/>
  <c r="M44" i="38"/>
  <c r="L108" i="38"/>
  <c r="M83" i="38"/>
  <c r="N22" i="38"/>
  <c r="Q19" i="38"/>
  <c r="L86" i="38"/>
  <c r="P44" i="38"/>
  <c r="AE44" i="38" s="1"/>
  <c r="J108" i="38"/>
  <c r="K211" i="38"/>
  <c r="P172" i="38"/>
  <c r="AE172" i="38" s="1"/>
  <c r="N44" i="38"/>
  <c r="AE161" i="38"/>
  <c r="P295" i="38"/>
  <c r="M263" i="38"/>
  <c r="L297" i="38"/>
  <c r="N236" i="38"/>
  <c r="O172" i="38"/>
  <c r="AE221" i="38"/>
  <c r="O213" i="38"/>
  <c r="M126" i="38"/>
  <c r="M147" i="38"/>
  <c r="L210" i="38"/>
  <c r="L85" i="38"/>
  <c r="P108" i="38"/>
  <c r="AE108" i="38" s="1"/>
  <c r="M85" i="38"/>
  <c r="P83" i="38"/>
  <c r="AE83" i="38" s="1"/>
  <c r="O21" i="38"/>
  <c r="L19" i="38"/>
  <c r="N172" i="38"/>
  <c r="Q172" i="38"/>
  <c r="J19" i="38"/>
  <c r="J147" i="38"/>
  <c r="P263" i="38"/>
  <c r="AE263" i="38" s="1"/>
  <c r="J297" i="38"/>
  <c r="L21" i="38"/>
  <c r="K86" i="38"/>
  <c r="Q168" i="38"/>
  <c r="J83" i="38"/>
  <c r="J149" i="38"/>
  <c r="J213" i="38"/>
  <c r="Q295" i="38"/>
  <c r="O263" i="38"/>
  <c r="M297" i="38"/>
  <c r="P236" i="38"/>
  <c r="AE236" i="38" s="1"/>
  <c r="Q174" i="38"/>
  <c r="AE177" i="38"/>
  <c r="L110" i="38"/>
  <c r="N147" i="38"/>
  <c r="L83" i="38"/>
  <c r="N85" i="38"/>
  <c r="Q83" i="38"/>
  <c r="M19" i="38"/>
  <c r="L44" i="38"/>
  <c r="K32" i="38"/>
  <c r="L32" i="38" s="1"/>
  <c r="M32" i="38" s="1"/>
  <c r="N32" i="38" s="1"/>
  <c r="K19" i="38"/>
  <c r="K147" i="38"/>
  <c r="J225" i="38"/>
  <c r="K24" i="38"/>
  <c r="N263" i="38"/>
  <c r="O236" i="38"/>
  <c r="P146" i="38"/>
  <c r="AE146" i="38" s="1"/>
  <c r="N146" i="38"/>
  <c r="P86" i="38"/>
  <c r="AE86" i="38" s="1"/>
  <c r="Q81" i="38"/>
  <c r="O82" i="38"/>
  <c r="L22" i="38"/>
  <c r="O146" i="38"/>
  <c r="J174" i="38"/>
  <c r="K37" i="38"/>
  <c r="L37" i="38" s="1"/>
  <c r="M37" i="38" s="1"/>
  <c r="N37" i="38" s="1"/>
  <c r="O37" i="38" s="1"/>
  <c r="P37" i="38" s="1"/>
  <c r="AE295" i="38"/>
  <c r="N25" i="38"/>
  <c r="L174" i="38"/>
  <c r="O217" i="38"/>
  <c r="Q24" i="38"/>
  <c r="O173" i="38"/>
  <c r="M110" i="38"/>
  <c r="J38" i="38"/>
  <c r="K46" i="38"/>
  <c r="L46" i="38" s="1"/>
  <c r="M46" i="38" s="1"/>
  <c r="N46" i="38" s="1"/>
  <c r="O46" i="38" s="1"/>
  <c r="P46" i="38" s="1"/>
  <c r="J45" i="38"/>
  <c r="K109" i="38"/>
  <c r="L109" i="38" s="1"/>
  <c r="M109" i="38" s="1"/>
  <c r="N109" i="38" s="1"/>
  <c r="L24" i="38"/>
  <c r="O89" i="38"/>
  <c r="O174" i="38"/>
  <c r="AE55" i="38"/>
  <c r="Q238" i="38"/>
  <c r="P24" i="38"/>
  <c r="AE24" i="38" s="1"/>
  <c r="L176" i="38"/>
  <c r="AE147" i="38"/>
  <c r="L237" i="38"/>
  <c r="M238" i="38"/>
  <c r="AE21" i="38"/>
  <c r="N174" i="38"/>
  <c r="K110" i="38"/>
  <c r="J237" i="38"/>
  <c r="P208" i="38"/>
  <c r="AE208" i="38" s="1"/>
  <c r="N126" i="38"/>
  <c r="K208" i="38"/>
  <c r="AE290" i="38"/>
  <c r="N208" i="38"/>
  <c r="O166" i="38"/>
  <c r="P216" i="38"/>
  <c r="AE216" i="38" s="1"/>
  <c r="Q166" i="38"/>
  <c r="N245" i="38"/>
  <c r="J24" i="38"/>
  <c r="P217" i="38"/>
  <c r="AE217" i="38" s="1"/>
  <c r="J166" i="38"/>
  <c r="J153" i="38"/>
  <c r="K181" i="38"/>
  <c r="L181" i="38" s="1"/>
  <c r="M181" i="38" s="1"/>
  <c r="N181" i="38" s="1"/>
  <c r="O181" i="38" s="1"/>
  <c r="P181" i="38" s="1"/>
  <c r="Q176" i="38"/>
  <c r="N216" i="38"/>
  <c r="P87" i="38"/>
  <c r="AE87" i="38" s="1"/>
  <c r="M208" i="38"/>
  <c r="J122" i="38"/>
  <c r="M223" i="38"/>
  <c r="N56" i="38"/>
  <c r="L124" i="38"/>
  <c r="Q62" i="38"/>
  <c r="O24" i="38"/>
  <c r="P166" i="38"/>
  <c r="AE166" i="38" s="1"/>
  <c r="N24" i="38"/>
  <c r="J39" i="38"/>
  <c r="K167" i="38"/>
  <c r="J183" i="38"/>
  <c r="K63" i="38"/>
  <c r="L63" i="38" s="1"/>
  <c r="M63" i="38" s="1"/>
  <c r="N63" i="38" s="1"/>
  <c r="J33" i="38"/>
  <c r="AE218" i="38"/>
  <c r="AE168" i="38"/>
  <c r="P127" i="38"/>
  <c r="AE127" i="38" s="1"/>
  <c r="P303" i="38"/>
  <c r="AE303" i="38" s="1"/>
  <c r="M124" i="38"/>
  <c r="M117" i="38"/>
  <c r="Q60" i="38"/>
  <c r="Q87" i="38"/>
  <c r="L91" i="38"/>
  <c r="J232" i="38"/>
  <c r="L223" i="38"/>
  <c r="L242" i="38"/>
  <c r="Q303" i="38"/>
  <c r="O165" i="38"/>
  <c r="N190" i="38"/>
  <c r="M60" i="38"/>
  <c r="K27" i="38"/>
  <c r="L27" i="38" s="1"/>
  <c r="M27" i="38" s="1"/>
  <c r="N27" i="38" s="1"/>
  <c r="O126" i="38"/>
  <c r="P126" i="38"/>
  <c r="AE126" i="38" s="1"/>
  <c r="N238" i="38"/>
  <c r="O110" i="38"/>
  <c r="M161" i="38"/>
  <c r="Q126" i="38"/>
  <c r="M190" i="38"/>
  <c r="L208" i="38"/>
  <c r="J161" i="38"/>
  <c r="P174" i="38"/>
  <c r="AE174" i="38" s="1"/>
  <c r="K254" i="38"/>
  <c r="L254" i="38" s="1"/>
  <c r="M254" i="38" s="1"/>
  <c r="N254" i="38" s="1"/>
  <c r="O254" i="38" s="1"/>
  <c r="P254" i="38" s="1"/>
  <c r="Q264" i="38"/>
  <c r="L190" i="38"/>
  <c r="J250" i="38"/>
  <c r="J238" i="38"/>
  <c r="K291" i="38"/>
  <c r="J126" i="38"/>
  <c r="K190" i="38"/>
  <c r="L260" i="38"/>
  <c r="L238" i="38"/>
  <c r="L224" i="38"/>
  <c r="O161" i="38"/>
  <c r="O188" i="38"/>
  <c r="P62" i="38"/>
  <c r="AE62" i="38" s="1"/>
  <c r="P190" i="38"/>
  <c r="AE190" i="38" s="1"/>
  <c r="M62" i="38"/>
  <c r="AE191" i="38"/>
  <c r="J99" i="38"/>
  <c r="L163" i="38"/>
  <c r="J97" i="38"/>
  <c r="K62" i="38"/>
  <c r="J186" i="38"/>
  <c r="Q223" i="38"/>
  <c r="L62" i="38"/>
  <c r="O223" i="38"/>
  <c r="P110" i="38"/>
  <c r="AE110" i="38" s="1"/>
  <c r="N161" i="38"/>
  <c r="O190" i="38"/>
  <c r="Q208" i="38"/>
  <c r="K161" i="38"/>
  <c r="N223" i="38"/>
  <c r="Q161" i="38"/>
  <c r="Q190" i="38"/>
  <c r="O62" i="38"/>
  <c r="J227" i="38"/>
  <c r="N76" i="46"/>
  <c r="Q10" i="46"/>
  <c r="N12" i="46"/>
  <c r="N96" i="46"/>
  <c r="K96" i="46"/>
  <c r="L74" i="46"/>
  <c r="P10" i="46"/>
  <c r="AE10" i="46" s="1"/>
  <c r="O12" i="46"/>
  <c r="O35" i="46"/>
  <c r="L35" i="46"/>
  <c r="K35" i="46"/>
  <c r="K10" i="46"/>
  <c r="K52" i="46"/>
  <c r="L52" i="46" s="1"/>
  <c r="M52" i="46" s="1"/>
  <c r="N52" i="46" s="1"/>
  <c r="O52" i="46" s="1"/>
  <c r="P52" i="46" s="1"/>
  <c r="M74" i="46"/>
  <c r="P99" i="46"/>
  <c r="AE99" i="46" s="1"/>
  <c r="L10" i="46"/>
  <c r="N60" i="46"/>
  <c r="Q35" i="46"/>
  <c r="J10" i="46"/>
  <c r="AE97" i="46"/>
  <c r="P35" i="46"/>
  <c r="AE35" i="46" s="1"/>
  <c r="P74" i="46"/>
  <c r="AE74" i="46" s="1"/>
  <c r="AE36" i="46"/>
  <c r="N35" i="46"/>
  <c r="N74" i="46"/>
  <c r="M104" i="46"/>
  <c r="M82" i="46"/>
  <c r="Q61" i="46"/>
  <c r="O90" i="46"/>
  <c r="M103" i="46"/>
  <c r="Q38" i="46"/>
  <c r="N43" i="46"/>
  <c r="P12" i="46"/>
  <c r="AE12" i="46" s="1"/>
  <c r="J68" i="46"/>
  <c r="K12" i="46"/>
  <c r="K65" i="46"/>
  <c r="L65" i="46" s="1"/>
  <c r="M65" i="46" s="1"/>
  <c r="N65" i="46" s="1"/>
  <c r="J9" i="46"/>
  <c r="O104" i="46"/>
  <c r="K38" i="46"/>
  <c r="K103" i="46"/>
  <c r="N104" i="46"/>
  <c r="Q82" i="46"/>
  <c r="Q102" i="46"/>
  <c r="M61" i="46"/>
  <c r="Q90" i="46"/>
  <c r="N103" i="46"/>
  <c r="P38" i="46"/>
  <c r="AE38" i="46" s="1"/>
  <c r="O18" i="46"/>
  <c r="O43" i="46"/>
  <c r="Q12" i="46"/>
  <c r="L61" i="46"/>
  <c r="P73" i="46"/>
  <c r="AE73" i="46" s="1"/>
  <c r="L82" i="46"/>
  <c r="K76" i="46"/>
  <c r="J115" i="46"/>
  <c r="K90" i="46"/>
  <c r="K9" i="46"/>
  <c r="P104" i="46"/>
  <c r="AE104" i="46" s="1"/>
  <c r="M102" i="46"/>
  <c r="L76" i="46"/>
  <c r="M90" i="46"/>
  <c r="Q103" i="46"/>
  <c r="P82" i="46"/>
  <c r="AE82" i="46" s="1"/>
  <c r="N61" i="46"/>
  <c r="L73" i="46"/>
  <c r="K73" i="46"/>
  <c r="J48" i="46"/>
  <c r="J76" i="46"/>
  <c r="J26" i="46"/>
  <c r="J90" i="46"/>
  <c r="P9" i="46"/>
  <c r="AE9" i="46" s="1"/>
  <c r="J82" i="46"/>
  <c r="Q104" i="46"/>
  <c r="L102" i="46"/>
  <c r="M76" i="46"/>
  <c r="M48" i="46"/>
  <c r="Q76" i="46"/>
  <c r="J107" i="46"/>
  <c r="J43" i="46"/>
  <c r="K82" i="46"/>
  <c r="K77" i="46"/>
  <c r="L77" i="46" s="1"/>
  <c r="M77" i="46" s="1"/>
  <c r="N77" i="46" s="1"/>
  <c r="K43" i="46"/>
  <c r="K18" i="46"/>
  <c r="O76" i="46"/>
  <c r="M18" i="46"/>
  <c r="N18" i="46"/>
  <c r="P102" i="46"/>
  <c r="AE102" i="46" s="1"/>
  <c r="L84" i="46"/>
  <c r="K99" i="46"/>
  <c r="P11" i="39"/>
  <c r="J245" i="38"/>
  <c r="L14" i="39"/>
  <c r="K15" i="43"/>
  <c r="L15" i="43" s="1"/>
  <c r="M15" i="43" s="1"/>
  <c r="N15" i="43" s="1"/>
  <c r="O15" i="43" s="1"/>
  <c r="P15" i="43" s="1"/>
  <c r="J197" i="38"/>
  <c r="AE61" i="46"/>
  <c r="L258" i="38"/>
  <c r="O258" i="38"/>
  <c r="AE206" i="38"/>
  <c r="P68" i="38"/>
  <c r="AE68" i="38" s="1"/>
  <c r="AE85" i="46"/>
  <c r="N42" i="46"/>
  <c r="K92" i="46"/>
  <c r="J17" i="43"/>
  <c r="AE238" i="38"/>
  <c r="J130" i="38"/>
  <c r="Q261" i="38"/>
  <c r="J28" i="46"/>
  <c r="Q260" i="38"/>
  <c r="M89" i="46"/>
  <c r="J42" i="46"/>
  <c r="O291" i="38"/>
  <c r="M261" i="38"/>
  <c r="Q68" i="38"/>
  <c r="Q11" i="39"/>
  <c r="P42" i="46"/>
  <c r="L92" i="46"/>
  <c r="N89" i="46"/>
  <c r="M101" i="46"/>
  <c r="J258" i="38"/>
  <c r="K105" i="38"/>
  <c r="L105" i="38" s="1"/>
  <c r="M105" i="38" s="1"/>
  <c r="N105" i="38" s="1"/>
  <c r="O105" i="38" s="1"/>
  <c r="P105" i="38" s="1"/>
  <c r="J260" i="38"/>
  <c r="J11" i="39"/>
  <c r="P92" i="46"/>
  <c r="J25" i="46"/>
  <c r="K106" i="46"/>
  <c r="K28" i="46"/>
  <c r="X185" i="38"/>
  <c r="Y185" i="38" s="1"/>
  <c r="Z185" i="38" s="1"/>
  <c r="AA185" i="38" s="1"/>
  <c r="AB185" i="38" s="1"/>
  <c r="AC185" i="38" s="1"/>
  <c r="AD185" i="38" s="1"/>
  <c r="P291" i="38"/>
  <c r="AE291" i="38" s="1"/>
  <c r="L261" i="38"/>
  <c r="O261" i="38"/>
  <c r="Q66" i="38"/>
  <c r="Q106" i="46"/>
  <c r="O101" i="46"/>
  <c r="Q28" i="46"/>
  <c r="Q89" i="46"/>
  <c r="O106" i="46"/>
  <c r="N28" i="46"/>
  <c r="P101" i="46"/>
  <c r="K258" i="38"/>
  <c r="J196" i="38"/>
  <c r="J69" i="38"/>
  <c r="K292" i="38"/>
  <c r="K260" i="38"/>
  <c r="J68" i="38"/>
  <c r="K11" i="39"/>
  <c r="J67" i="46"/>
  <c r="J106" i="46"/>
  <c r="J63" i="46"/>
  <c r="P28" i="46"/>
  <c r="AE28" i="46" s="1"/>
  <c r="AE91" i="38"/>
  <c r="AE78" i="46"/>
  <c r="M66" i="38"/>
  <c r="L106" i="46"/>
  <c r="AE103" i="46"/>
  <c r="L28" i="46"/>
  <c r="O89" i="46"/>
  <c r="O28" i="46"/>
  <c r="N171" i="38"/>
  <c r="Q101" i="46"/>
  <c r="P258" i="38"/>
  <c r="AE258" i="38" s="1"/>
  <c r="J194" i="38"/>
  <c r="J261" i="38"/>
  <c r="P260" i="38"/>
  <c r="AE260" i="38" s="1"/>
  <c r="K68" i="38"/>
  <c r="L11" i="39"/>
  <c r="P106" i="46"/>
  <c r="AE106" i="46" s="1"/>
  <c r="P264" i="38"/>
  <c r="AE264" i="38" s="1"/>
  <c r="N292" i="38"/>
  <c r="M106" i="46"/>
  <c r="N92" i="46"/>
  <c r="M42" i="46"/>
  <c r="L66" i="38"/>
  <c r="J66" i="38"/>
  <c r="K261" i="38"/>
  <c r="K96" i="38"/>
  <c r="N68" i="38"/>
  <c r="J132" i="38"/>
  <c r="J16" i="43"/>
  <c r="P66" i="38"/>
  <c r="AE66" i="38" s="1"/>
  <c r="O66" i="38"/>
  <c r="N260" i="38"/>
  <c r="M11" i="39"/>
  <c r="L101" i="46"/>
  <c r="O92" i="46"/>
  <c r="L68" i="38"/>
  <c r="N101" i="46"/>
  <c r="J264" i="38"/>
  <c r="K66" i="38"/>
  <c r="J43" i="38"/>
  <c r="J15" i="39"/>
  <c r="J89" i="46"/>
  <c r="K101" i="46"/>
  <c r="J64" i="46"/>
  <c r="P143" i="38"/>
  <c r="AE143" i="38" s="1"/>
  <c r="P261" i="38"/>
  <c r="AE261" i="38" s="1"/>
  <c r="Q258" i="38"/>
  <c r="M260" i="38"/>
  <c r="N264" i="38"/>
  <c r="L264" i="38"/>
  <c r="M264" i="38"/>
  <c r="M68" i="38"/>
  <c r="N11" i="39"/>
  <c r="M92" i="46"/>
  <c r="P89" i="46"/>
  <c r="AE89" i="46" s="1"/>
  <c r="AE43" i="46"/>
  <c r="N258" i="38"/>
  <c r="L42" i="46"/>
  <c r="K264" i="38"/>
  <c r="K89" i="46"/>
  <c r="J62" i="46"/>
  <c r="N175" i="38"/>
  <c r="Q92" i="46"/>
  <c r="O42" i="46"/>
  <c r="Q42" i="46"/>
  <c r="J291" i="38"/>
  <c r="J142" i="38"/>
  <c r="T194" i="38"/>
  <c r="U194" i="38" s="1"/>
  <c r="T162" i="38"/>
  <c r="U162" i="38"/>
  <c r="U66" i="38"/>
  <c r="T66" i="38"/>
  <c r="T89" i="38"/>
  <c r="U89" i="38"/>
  <c r="U25" i="38"/>
  <c r="T25" i="38"/>
  <c r="X136" i="38"/>
  <c r="Y136" i="38" s="1"/>
  <c r="Z136" i="38" s="1"/>
  <c r="AA136" i="38" s="1"/>
  <c r="AB136" i="38" s="1"/>
  <c r="AC136" i="38" s="1"/>
  <c r="AD136" i="38" s="1"/>
  <c r="T40" i="38"/>
  <c r="U40" i="38" s="1"/>
  <c r="T95" i="38"/>
  <c r="U95" i="38"/>
  <c r="T238" i="38"/>
  <c r="U238" i="38"/>
  <c r="T206" i="38"/>
  <c r="U206" i="38"/>
  <c r="T110" i="38"/>
  <c r="U110" i="38"/>
  <c r="T78" i="38"/>
  <c r="U78" i="38" s="1"/>
  <c r="X229" i="38"/>
  <c r="Y229" i="38" s="1"/>
  <c r="Z229" i="38" s="1"/>
  <c r="AA229" i="38" s="1"/>
  <c r="AB229" i="38" s="1"/>
  <c r="AC229" i="38" s="1"/>
  <c r="AD229" i="38" s="1"/>
  <c r="U165" i="38"/>
  <c r="T165" i="38"/>
  <c r="T133" i="38"/>
  <c r="U133" i="38" s="1"/>
  <c r="T101" i="38"/>
  <c r="U101" i="38" s="1"/>
  <c r="T132" i="38"/>
  <c r="U132" i="38" s="1"/>
  <c r="T100" i="38"/>
  <c r="U100" i="38" s="1"/>
  <c r="T36" i="38"/>
  <c r="U36" i="38"/>
  <c r="T187" i="38"/>
  <c r="U187" i="38"/>
  <c r="T155" i="38"/>
  <c r="U155" i="38" s="1"/>
  <c r="T123" i="38"/>
  <c r="U123" i="38"/>
  <c r="T91" i="38"/>
  <c r="U91" i="38"/>
  <c r="T59" i="38"/>
  <c r="U59" i="38" s="1"/>
  <c r="X59" i="38" s="1"/>
  <c r="Y59" i="38" s="1"/>
  <c r="Z59" i="38" s="1"/>
  <c r="AA59" i="38" s="1"/>
  <c r="AB59" i="38" s="1"/>
  <c r="AC59" i="38" s="1"/>
  <c r="AD59" i="38" s="1"/>
  <c r="T258" i="38"/>
  <c r="U258" i="38"/>
  <c r="T226" i="38"/>
  <c r="U226" i="38" s="1"/>
  <c r="T130" i="38"/>
  <c r="U130" i="38" s="1"/>
  <c r="T98" i="38"/>
  <c r="U98" i="38" s="1"/>
  <c r="T34" i="38"/>
  <c r="U34" i="38" s="1"/>
  <c r="T301" i="38"/>
  <c r="U301" i="38"/>
  <c r="T249" i="38"/>
  <c r="U249" i="38" s="1"/>
  <c r="U217" i="38"/>
  <c r="T217" i="38"/>
  <c r="T153" i="38"/>
  <c r="U153" i="38" s="1"/>
  <c r="T121" i="38"/>
  <c r="U121" i="38" s="1"/>
  <c r="U57" i="38"/>
  <c r="T57" i="38"/>
  <c r="T292" i="38"/>
  <c r="U292" i="38"/>
  <c r="T232" i="38"/>
  <c r="U232" i="38" s="1"/>
  <c r="X200" i="38"/>
  <c r="Y200" i="38" s="1"/>
  <c r="Z200" i="38" s="1"/>
  <c r="AA200" i="38" s="1"/>
  <c r="AB200" i="38" s="1"/>
  <c r="AC200" i="38" s="1"/>
  <c r="T168" i="38"/>
  <c r="U168" i="38"/>
  <c r="T104" i="38"/>
  <c r="U104" i="38" s="1"/>
  <c r="T72" i="38"/>
  <c r="U72" i="38" s="1"/>
  <c r="T8" i="38"/>
  <c r="U8" i="38"/>
  <c r="T255" i="38"/>
  <c r="U255" i="38" s="1"/>
  <c r="T223" i="38"/>
  <c r="U223" i="38"/>
  <c r="T191" i="38"/>
  <c r="U191" i="38"/>
  <c r="T159" i="38"/>
  <c r="U159" i="38" s="1"/>
  <c r="T127" i="38"/>
  <c r="U127" i="38"/>
  <c r="T63" i="38"/>
  <c r="U63" i="38" s="1"/>
  <c r="T31" i="38"/>
  <c r="U31" i="38" s="1"/>
  <c r="T290" i="38"/>
  <c r="U290" i="38"/>
  <c r="T174" i="38"/>
  <c r="U174" i="38"/>
  <c r="U142" i="38"/>
  <c r="T142" i="38"/>
  <c r="T46" i="38"/>
  <c r="U46" i="38" s="1"/>
  <c r="T14" i="38"/>
  <c r="U14" i="38" s="1"/>
  <c r="X14" i="38" s="1"/>
  <c r="Y14" i="38" s="1"/>
  <c r="Z14" i="38" s="1"/>
  <c r="AA14" i="38" s="1"/>
  <c r="AB14" i="38" s="1"/>
  <c r="AC14" i="38" s="1"/>
  <c r="AD14" i="38" s="1"/>
  <c r="T261" i="38"/>
  <c r="U261" i="38"/>
  <c r="T197" i="38"/>
  <c r="U197" i="38" s="1"/>
  <c r="T69" i="38"/>
  <c r="U69" i="38" s="1"/>
  <c r="X37" i="38"/>
  <c r="Y37" i="38" s="1"/>
  <c r="Z37" i="38" s="1"/>
  <c r="AA37" i="38" s="1"/>
  <c r="AB37" i="38" s="1"/>
  <c r="AC37" i="38" s="1"/>
  <c r="AD37" i="38" s="1"/>
  <c r="T260" i="38"/>
  <c r="U260" i="38"/>
  <c r="T228" i="38"/>
  <c r="U228" i="38" s="1"/>
  <c r="T196" i="38"/>
  <c r="U196" i="38" s="1"/>
  <c r="T164" i="38"/>
  <c r="U164" i="38"/>
  <c r="T68" i="38"/>
  <c r="U68" i="38"/>
  <c r="T303" i="38"/>
  <c r="U303" i="38"/>
  <c r="X251" i="38"/>
  <c r="Y251" i="38" s="1"/>
  <c r="Z251" i="38" s="1"/>
  <c r="AA251" i="38" s="1"/>
  <c r="AB251" i="38" s="1"/>
  <c r="AC251" i="38" s="1"/>
  <c r="AD251" i="38" s="1"/>
  <c r="T219" i="38"/>
  <c r="U219" i="38"/>
  <c r="X27" i="38"/>
  <c r="Y27" i="38" s="1"/>
  <c r="Z27" i="38" s="1"/>
  <c r="AA27" i="38" s="1"/>
  <c r="AB27" i="38" s="1"/>
  <c r="AC27" i="38" s="1"/>
  <c r="AD27" i="38" s="1"/>
  <c r="AE16" i="46"/>
  <c r="T218" i="38"/>
  <c r="U218" i="38"/>
  <c r="X122" i="38"/>
  <c r="Y122" i="38" s="1"/>
  <c r="Z122" i="38" s="1"/>
  <c r="AA122" i="38" s="1"/>
  <c r="AB122" i="38" s="1"/>
  <c r="AC122" i="38" s="1"/>
  <c r="AD122" i="38" s="1"/>
  <c r="T90" i="38"/>
  <c r="U90" i="38"/>
  <c r="T58" i="38"/>
  <c r="U58" i="38" s="1"/>
  <c r="X58" i="38" s="1"/>
  <c r="Y58" i="38" s="1"/>
  <c r="Z58" i="38" s="1"/>
  <c r="AA58" i="38" s="1"/>
  <c r="AB58" i="38" s="1"/>
  <c r="AC58" i="38" s="1"/>
  <c r="AD58" i="38" s="1"/>
  <c r="T293" i="38"/>
  <c r="U293" i="38"/>
  <c r="U177" i="38"/>
  <c r="T177" i="38"/>
  <c r="T145" i="38"/>
  <c r="U145" i="38"/>
  <c r="T49" i="38"/>
  <c r="U49" i="38" s="1"/>
  <c r="T17" i="38"/>
  <c r="U17" i="38" s="1"/>
  <c r="T256" i="38"/>
  <c r="U256" i="38" s="1"/>
  <c r="T160" i="38"/>
  <c r="U160" i="38"/>
  <c r="T96" i="38"/>
  <c r="U96" i="38"/>
  <c r="T151" i="38"/>
  <c r="U151" i="38" s="1"/>
  <c r="U55" i="38"/>
  <c r="T55" i="38"/>
  <c r="T70" i="38"/>
  <c r="U70" i="38" s="1"/>
  <c r="U21" i="38"/>
  <c r="T21" i="38"/>
  <c r="U189" i="38"/>
  <c r="T189" i="38"/>
  <c r="T157" i="38"/>
  <c r="U157" i="38" s="1"/>
  <c r="T29" i="38"/>
  <c r="U29" i="38" s="1"/>
  <c r="T220" i="38"/>
  <c r="U220" i="38"/>
  <c r="U124" i="38"/>
  <c r="T124" i="38"/>
  <c r="T60" i="38"/>
  <c r="U60" i="38"/>
  <c r="T295" i="38"/>
  <c r="U295" i="38"/>
  <c r="T147" i="38"/>
  <c r="U147" i="38"/>
  <c r="U83" i="38"/>
  <c r="T83" i="38"/>
  <c r="T51" i="38"/>
  <c r="U51" i="38" s="1"/>
  <c r="T302" i="38"/>
  <c r="U302" i="38"/>
  <c r="T250" i="38"/>
  <c r="U250" i="38" s="1"/>
  <c r="T186" i="38"/>
  <c r="U186" i="38" s="1"/>
  <c r="T154" i="38"/>
  <c r="U154" i="38" s="1"/>
  <c r="T26" i="38"/>
  <c r="U26" i="38" s="1"/>
  <c r="T241" i="38"/>
  <c r="U241" i="38" s="1"/>
  <c r="U209" i="38"/>
  <c r="T209" i="38"/>
  <c r="T113" i="38"/>
  <c r="U113" i="38"/>
  <c r="U81" i="38"/>
  <c r="T81" i="38"/>
  <c r="T224" i="38"/>
  <c r="U224" i="38"/>
  <c r="T192" i="38"/>
  <c r="U192" i="38"/>
  <c r="X128" i="38"/>
  <c r="Y128" i="38" s="1"/>
  <c r="Z128" i="38" s="1"/>
  <c r="AA128" i="38" s="1"/>
  <c r="AB128" i="38" s="1"/>
  <c r="AC128" i="38" s="1"/>
  <c r="AD128" i="38" s="1"/>
  <c r="T64" i="38"/>
  <c r="U64" i="38" s="1"/>
  <c r="X32" i="38"/>
  <c r="Y32" i="38" s="1"/>
  <c r="Z32" i="38" s="1"/>
  <c r="AA32" i="38" s="1"/>
  <c r="AB32" i="38" s="1"/>
  <c r="AC32" i="38" s="1"/>
  <c r="AD32" i="38" s="1"/>
  <c r="T299" i="38"/>
  <c r="U299" i="38"/>
  <c r="T247" i="38"/>
  <c r="U247" i="38" s="1"/>
  <c r="T215" i="38"/>
  <c r="U215" i="38" s="1"/>
  <c r="X183" i="38"/>
  <c r="Y183" i="38" s="1"/>
  <c r="Z183" i="38" s="1"/>
  <c r="AA183" i="38" s="1"/>
  <c r="AB183" i="38" s="1"/>
  <c r="AC183" i="38" s="1"/>
  <c r="AD183" i="38" s="1"/>
  <c r="T119" i="38"/>
  <c r="U119" i="38"/>
  <c r="T87" i="38"/>
  <c r="U87" i="38"/>
  <c r="U23" i="38"/>
  <c r="T23" i="38"/>
  <c r="T262" i="38"/>
  <c r="U262" i="38"/>
  <c r="T230" i="38"/>
  <c r="U230" i="38" s="1"/>
  <c r="X198" i="38"/>
  <c r="Y198" i="38" s="1"/>
  <c r="Z198" i="38" s="1"/>
  <c r="AA198" i="38" s="1"/>
  <c r="AB198" i="38" s="1"/>
  <c r="AC198" i="38" s="1"/>
  <c r="AD198" i="38" s="1"/>
  <c r="T166" i="38"/>
  <c r="U166" i="38"/>
  <c r="X134" i="38"/>
  <c r="Y134" i="38" s="1"/>
  <c r="Z134" i="38" s="1"/>
  <c r="AA134" i="38" s="1"/>
  <c r="AB134" i="38" s="1"/>
  <c r="AC134" i="38" s="1"/>
  <c r="AD134" i="38" s="1"/>
  <c r="T102" i="38"/>
  <c r="U102" i="38" s="1"/>
  <c r="X38" i="38"/>
  <c r="Y38" i="38" s="1"/>
  <c r="Z38" i="38" s="1"/>
  <c r="AA38" i="38" s="1"/>
  <c r="AB38" i="38" s="1"/>
  <c r="AC38" i="38" s="1"/>
  <c r="AD38" i="38" s="1"/>
  <c r="T253" i="38"/>
  <c r="U253" i="38" s="1"/>
  <c r="T221" i="38"/>
  <c r="U221" i="38"/>
  <c r="T125" i="38"/>
  <c r="U125" i="38"/>
  <c r="T93" i="38"/>
  <c r="U93" i="38"/>
  <c r="U61" i="38"/>
  <c r="T61" i="38"/>
  <c r="T252" i="38"/>
  <c r="U252" i="38" s="1"/>
  <c r="U188" i="38"/>
  <c r="T188" i="38"/>
  <c r="T156" i="38"/>
  <c r="U156" i="38" s="1"/>
  <c r="T92" i="38"/>
  <c r="U92" i="38"/>
  <c r="X28" i="38"/>
  <c r="Y28" i="38" s="1"/>
  <c r="Z28" i="38" s="1"/>
  <c r="AA28" i="38" s="1"/>
  <c r="AB28" i="38" s="1"/>
  <c r="AC28" i="38" s="1"/>
  <c r="AD28" i="38" s="1"/>
  <c r="U243" i="38"/>
  <c r="T243" i="38"/>
  <c r="U211" i="38"/>
  <c r="T211" i="38"/>
  <c r="T179" i="38"/>
  <c r="U179" i="38" s="1"/>
  <c r="T115" i="38"/>
  <c r="U115" i="38"/>
  <c r="T19" i="38"/>
  <c r="U19" i="38"/>
  <c r="T210" i="38"/>
  <c r="U210" i="38"/>
  <c r="T114" i="38"/>
  <c r="U114" i="38"/>
  <c r="T50" i="38"/>
  <c r="U50" i="38" s="1"/>
  <c r="T18" i="38"/>
  <c r="U18" i="38" s="1"/>
  <c r="T201" i="38"/>
  <c r="U201" i="38" s="1"/>
  <c r="X73" i="38"/>
  <c r="Y73" i="38" s="1"/>
  <c r="Z73" i="38" s="1"/>
  <c r="AA73" i="38" s="1"/>
  <c r="AB73" i="38" s="1"/>
  <c r="AC73" i="38" s="1"/>
  <c r="AD73" i="38" s="1"/>
  <c r="U9" i="38"/>
  <c r="T9" i="38"/>
  <c r="U88" i="38"/>
  <c r="T88" i="38"/>
  <c r="U56" i="38"/>
  <c r="T56" i="38"/>
  <c r="T291" i="38"/>
  <c r="U291" i="38"/>
  <c r="T175" i="38"/>
  <c r="U175" i="38"/>
  <c r="T79" i="38"/>
  <c r="U79" i="38" s="1"/>
  <c r="T254" i="38"/>
  <c r="U254" i="38" s="1"/>
  <c r="T222" i="38"/>
  <c r="U222" i="38"/>
  <c r="T158" i="38"/>
  <c r="U158" i="38" s="1"/>
  <c r="T62" i="38"/>
  <c r="U62" i="38"/>
  <c r="T30" i="38"/>
  <c r="U30" i="38" s="1"/>
  <c r="T245" i="38"/>
  <c r="U245" i="38"/>
  <c r="T117" i="38"/>
  <c r="U117" i="38"/>
  <c r="T212" i="38"/>
  <c r="U212" i="38"/>
  <c r="T148" i="38"/>
  <c r="U148" i="38" s="1"/>
  <c r="T116" i="38"/>
  <c r="U116" i="38"/>
  <c r="T84" i="38"/>
  <c r="U84" i="38"/>
  <c r="U203" i="38"/>
  <c r="T203" i="38"/>
  <c r="T107" i="38"/>
  <c r="U107" i="38"/>
  <c r="X75" i="38"/>
  <c r="Y75" i="38" s="1"/>
  <c r="Z75" i="38" s="1"/>
  <c r="AA75" i="38" s="1"/>
  <c r="AB75" i="38" s="1"/>
  <c r="AC75" i="38" s="1"/>
  <c r="AD75" i="38" s="1"/>
  <c r="T294" i="38"/>
  <c r="U294" i="38"/>
  <c r="T242" i="38"/>
  <c r="U242" i="38"/>
  <c r="T178" i="38"/>
  <c r="U178" i="38" s="1"/>
  <c r="X178" i="38" s="1"/>
  <c r="Y178" i="38" s="1"/>
  <c r="Z178" i="38" s="1"/>
  <c r="AA178" i="38" s="1"/>
  <c r="AB178" i="38" s="1"/>
  <c r="AC178" i="38" s="1"/>
  <c r="AD178" i="38" s="1"/>
  <c r="U146" i="38"/>
  <c r="T146" i="38"/>
  <c r="T82" i="38"/>
  <c r="U82" i="38"/>
  <c r="T285" i="38"/>
  <c r="U285" i="38"/>
  <c r="T233" i="38"/>
  <c r="U233" i="38" s="1"/>
  <c r="T169" i="38"/>
  <c r="U169" i="38" s="1"/>
  <c r="T137" i="38"/>
  <c r="U137" i="38" s="1"/>
  <c r="T105" i="38"/>
  <c r="U105" i="38" s="1"/>
  <c r="T41" i="38"/>
  <c r="U41" i="38" s="1"/>
  <c r="T248" i="38"/>
  <c r="U248" i="38" s="1"/>
  <c r="T216" i="38"/>
  <c r="U216" i="38"/>
  <c r="X184" i="38"/>
  <c r="Y184" i="38" s="1"/>
  <c r="Z184" i="38" s="1"/>
  <c r="AA184" i="38" s="1"/>
  <c r="AB184" i="38" s="1"/>
  <c r="AC184" i="38" s="1"/>
  <c r="AD184" i="38" s="1"/>
  <c r="T152" i="38"/>
  <c r="U152" i="38" s="1"/>
  <c r="T120" i="38"/>
  <c r="U120" i="38" s="1"/>
  <c r="T24" i="38"/>
  <c r="U24" i="38"/>
  <c r="T239" i="38"/>
  <c r="U239" i="38" s="1"/>
  <c r="T207" i="38"/>
  <c r="U207" i="38"/>
  <c r="U143" i="38"/>
  <c r="T143" i="38"/>
  <c r="T111" i="38"/>
  <c r="U111" i="38"/>
  <c r="T47" i="38"/>
  <c r="U47" i="38" s="1"/>
  <c r="X15" i="38"/>
  <c r="Y15" i="38" s="1"/>
  <c r="Z15" i="38" s="1"/>
  <c r="AA15" i="38" s="1"/>
  <c r="AB15" i="38" s="1"/>
  <c r="AC15" i="38" s="1"/>
  <c r="AD15" i="38" s="1"/>
  <c r="T190" i="38"/>
  <c r="U190" i="38"/>
  <c r="U126" i="38"/>
  <c r="T126" i="38"/>
  <c r="T94" i="38"/>
  <c r="U94" i="38"/>
  <c r="T297" i="38"/>
  <c r="U297" i="38"/>
  <c r="U213" i="38"/>
  <c r="T213" i="38"/>
  <c r="T181" i="38"/>
  <c r="U181" i="38" s="1"/>
  <c r="T149" i="38"/>
  <c r="U149" i="38" s="1"/>
  <c r="U85" i="38"/>
  <c r="T85" i="38"/>
  <c r="T53" i="38"/>
  <c r="U53" i="38" s="1"/>
  <c r="T296" i="38"/>
  <c r="U296" i="38"/>
  <c r="T244" i="38"/>
  <c r="U244" i="38"/>
  <c r="T180" i="38"/>
  <c r="U180" i="38" s="1"/>
  <c r="X52" i="38"/>
  <c r="Y52" i="38" s="1"/>
  <c r="Z52" i="38" s="1"/>
  <c r="AA52" i="38" s="1"/>
  <c r="AB52" i="38" s="1"/>
  <c r="AC52" i="38" s="1"/>
  <c r="AD52" i="38" s="1"/>
  <c r="T20" i="38"/>
  <c r="U20" i="38" s="1"/>
  <c r="T287" i="38"/>
  <c r="U287" i="38"/>
  <c r="U235" i="38"/>
  <c r="T235" i="38"/>
  <c r="T171" i="38"/>
  <c r="U171" i="38"/>
  <c r="T139" i="38"/>
  <c r="U139" i="38" s="1"/>
  <c r="U43" i="38"/>
  <c r="T43" i="38"/>
  <c r="T11" i="38"/>
  <c r="U11" i="38" s="1"/>
  <c r="T42" i="38"/>
  <c r="U42" i="38"/>
  <c r="U193" i="38"/>
  <c r="T193" i="38"/>
  <c r="U161" i="38"/>
  <c r="T161" i="38"/>
  <c r="T144" i="38"/>
  <c r="U144" i="38"/>
  <c r="X48" i="38"/>
  <c r="Y48" i="38" s="1"/>
  <c r="Z48" i="38" s="1"/>
  <c r="AA48" i="38" s="1"/>
  <c r="AB48" i="38" s="1"/>
  <c r="AC48" i="38" s="1"/>
  <c r="AD48" i="38" s="1"/>
  <c r="T263" i="38"/>
  <c r="U263" i="38"/>
  <c r="X199" i="38"/>
  <c r="Y199" i="38" s="1"/>
  <c r="Z199" i="38" s="1"/>
  <c r="AA199" i="38" s="1"/>
  <c r="AB199" i="38" s="1"/>
  <c r="AC199" i="38" s="1"/>
  <c r="AD199" i="38" s="1"/>
  <c r="T39" i="38"/>
  <c r="U39" i="38" s="1"/>
  <c r="X214" i="38"/>
  <c r="Y214" i="38" s="1"/>
  <c r="Z214" i="38" s="1"/>
  <c r="AA214" i="38" s="1"/>
  <c r="AB214" i="38" s="1"/>
  <c r="AC214" i="38" s="1"/>
  <c r="AD214" i="38" s="1"/>
  <c r="T182" i="38"/>
  <c r="U182" i="38" s="1"/>
  <c r="X182" i="38" s="1"/>
  <c r="Y182" i="38" s="1"/>
  <c r="Z182" i="38" s="1"/>
  <c r="AA182" i="38" s="1"/>
  <c r="AB182" i="38" s="1"/>
  <c r="AC182" i="38" s="1"/>
  <c r="AD182" i="38" s="1"/>
  <c r="U118" i="38"/>
  <c r="T118" i="38"/>
  <c r="T289" i="38"/>
  <c r="U289" i="38"/>
  <c r="U205" i="38"/>
  <c r="T205" i="38"/>
  <c r="T141" i="38"/>
  <c r="U141" i="38"/>
  <c r="T109" i="38"/>
  <c r="U109" i="38" s="1"/>
  <c r="T236" i="38"/>
  <c r="U236" i="38"/>
  <c r="T140" i="38"/>
  <c r="U140" i="38"/>
  <c r="T131" i="38"/>
  <c r="U131" i="38" s="1"/>
  <c r="T35" i="38"/>
  <c r="U35" i="38" s="1"/>
  <c r="T13" i="38"/>
  <c r="U13" i="38" s="1"/>
  <c r="T286" i="38"/>
  <c r="U286" i="38"/>
  <c r="T234" i="38"/>
  <c r="U234" i="38"/>
  <c r="T202" i="38"/>
  <c r="U202" i="38" s="1"/>
  <c r="T170" i="38"/>
  <c r="U170" i="38" s="1"/>
  <c r="X138" i="38"/>
  <c r="Y138" i="38" s="1"/>
  <c r="Z138" i="38" s="1"/>
  <c r="AA138" i="38" s="1"/>
  <c r="AB138" i="38" s="1"/>
  <c r="AC138" i="38" s="1"/>
  <c r="AD138" i="38" s="1"/>
  <c r="T106" i="38"/>
  <c r="U106" i="38"/>
  <c r="T74" i="38"/>
  <c r="U74" i="38" s="1"/>
  <c r="T10" i="38"/>
  <c r="U10" i="38" s="1"/>
  <c r="T257" i="38"/>
  <c r="U257" i="38"/>
  <c r="T225" i="38"/>
  <c r="U225" i="38" s="1"/>
  <c r="T129" i="38"/>
  <c r="U129" i="38" s="1"/>
  <c r="T97" i="38"/>
  <c r="U97" i="38" s="1"/>
  <c r="U65" i="38"/>
  <c r="T65" i="38"/>
  <c r="T33" i="38"/>
  <c r="U33" i="38" s="1"/>
  <c r="T300" i="38"/>
  <c r="U300" i="38"/>
  <c r="T240" i="38"/>
  <c r="U240" i="38" s="1"/>
  <c r="T208" i="38"/>
  <c r="U208" i="38"/>
  <c r="T176" i="38"/>
  <c r="U176" i="38"/>
  <c r="T112" i="38"/>
  <c r="U112" i="38"/>
  <c r="U80" i="38"/>
  <c r="T80" i="38"/>
  <c r="T16" i="38"/>
  <c r="U16" i="38" s="1"/>
  <c r="X231" i="38"/>
  <c r="Y231" i="38" s="1"/>
  <c r="Z231" i="38" s="1"/>
  <c r="AA231" i="38" s="1"/>
  <c r="AB231" i="38" s="1"/>
  <c r="AC231" i="38" s="1"/>
  <c r="AD231" i="38" s="1"/>
  <c r="T167" i="38"/>
  <c r="U167" i="38"/>
  <c r="T135" i="38"/>
  <c r="U135" i="38" s="1"/>
  <c r="X135" i="38" s="1"/>
  <c r="Y135" i="38" s="1"/>
  <c r="Z135" i="38" s="1"/>
  <c r="AA135" i="38" s="1"/>
  <c r="AB135" i="38" s="1"/>
  <c r="AC135" i="38" s="1"/>
  <c r="AD135" i="38" s="1"/>
  <c r="X103" i="38"/>
  <c r="Y103" i="38" s="1"/>
  <c r="Z103" i="38" s="1"/>
  <c r="AA103" i="38" s="1"/>
  <c r="AB103" i="38" s="1"/>
  <c r="AC103" i="38" s="1"/>
  <c r="AD103" i="38" s="1"/>
  <c r="X71" i="38"/>
  <c r="Y71" i="38" s="1"/>
  <c r="Z71" i="38" s="1"/>
  <c r="AA71" i="38" s="1"/>
  <c r="AB71" i="38" s="1"/>
  <c r="AC71" i="38" s="1"/>
  <c r="AD71" i="38" s="1"/>
  <c r="T298" i="38"/>
  <c r="U298" i="38"/>
  <c r="T246" i="38"/>
  <c r="U246" i="38"/>
  <c r="X150" i="38"/>
  <c r="Y150" i="38" s="1"/>
  <c r="Z150" i="38" s="1"/>
  <c r="AA150" i="38" s="1"/>
  <c r="AB150" i="38" s="1"/>
  <c r="AC150" i="38" s="1"/>
  <c r="AD150" i="38" s="1"/>
  <c r="U86" i="38"/>
  <c r="T86" i="38"/>
  <c r="T54" i="38"/>
  <c r="U54" i="38" s="1"/>
  <c r="T22" i="38"/>
  <c r="U22" i="38"/>
  <c r="T237" i="38"/>
  <c r="U237" i="38"/>
  <c r="U173" i="38"/>
  <c r="T173" i="38"/>
  <c r="X77" i="38"/>
  <c r="Y77" i="38" s="1"/>
  <c r="Z77" i="38" s="1"/>
  <c r="AA77" i="38" s="1"/>
  <c r="AB77" i="38" s="1"/>
  <c r="AC77" i="38" s="1"/>
  <c r="AD77" i="38" s="1"/>
  <c r="X45" i="38"/>
  <c r="Y45" i="38" s="1"/>
  <c r="Z45" i="38" s="1"/>
  <c r="AA45" i="38" s="1"/>
  <c r="AB45" i="38" s="1"/>
  <c r="AC45" i="38" s="1"/>
  <c r="AD45" i="38" s="1"/>
  <c r="T288" i="38"/>
  <c r="U288" i="38"/>
  <c r="T204" i="38"/>
  <c r="U204" i="38" s="1"/>
  <c r="U172" i="38"/>
  <c r="T172" i="38"/>
  <c r="T108" i="38"/>
  <c r="U108" i="38"/>
  <c r="T76" i="38"/>
  <c r="U76" i="38" s="1"/>
  <c r="U44" i="38"/>
  <c r="T44" i="38"/>
  <c r="T12" i="38"/>
  <c r="U12" i="38" s="1"/>
  <c r="T259" i="38"/>
  <c r="U259" i="38" s="1"/>
  <c r="T227" i="38"/>
  <c r="U227" i="38" s="1"/>
  <c r="T195" i="38"/>
  <c r="U195" i="38" s="1"/>
  <c r="U163" i="38"/>
  <c r="T163" i="38"/>
  <c r="T99" i="38"/>
  <c r="U99" i="38" s="1"/>
  <c r="T67" i="38"/>
  <c r="U67" i="38"/>
  <c r="J100" i="46"/>
  <c r="O100" i="46"/>
  <c r="J29" i="46"/>
  <c r="L29" i="46"/>
  <c r="K100" i="46"/>
  <c r="J75" i="46"/>
  <c r="K29" i="46"/>
  <c r="Q74" i="46"/>
  <c r="Q100" i="46"/>
  <c r="L99" i="46"/>
  <c r="Q60" i="46"/>
  <c r="P60" i="46"/>
  <c r="AE60" i="46" s="1"/>
  <c r="K36" i="46"/>
  <c r="J35" i="46"/>
  <c r="J96" i="46"/>
  <c r="J93" i="46"/>
  <c r="O60" i="46"/>
  <c r="N99" i="46"/>
  <c r="M36" i="46"/>
  <c r="P29" i="46"/>
  <c r="AE29" i="46" s="1"/>
  <c r="M60" i="46"/>
  <c r="M29" i="46"/>
  <c r="N100" i="46"/>
  <c r="K60" i="46"/>
  <c r="K27" i="46"/>
  <c r="L27" i="46" s="1"/>
  <c r="M27" i="46" s="1"/>
  <c r="N27" i="46" s="1"/>
  <c r="O27" i="46" s="1"/>
  <c r="P27" i="46" s="1"/>
  <c r="O99" i="46"/>
  <c r="O36" i="46"/>
  <c r="AE11" i="46"/>
  <c r="K58" i="46"/>
  <c r="O80" i="46"/>
  <c r="L78" i="46"/>
  <c r="J19" i="46"/>
  <c r="N15" i="46"/>
  <c r="L79" i="46"/>
  <c r="Q79" i="46"/>
  <c r="O14" i="46"/>
  <c r="M44" i="46"/>
  <c r="O105" i="46"/>
  <c r="M83" i="46"/>
  <c r="Q58" i="46"/>
  <c r="N78" i="46"/>
  <c r="N83" i="46"/>
  <c r="M19" i="46"/>
  <c r="M84" i="46"/>
  <c r="O58" i="46"/>
  <c r="P81" i="46"/>
  <c r="AE81" i="46" s="1"/>
  <c r="O78" i="46"/>
  <c r="P83" i="46"/>
  <c r="AE83" i="46" s="1"/>
  <c r="Q16" i="46"/>
  <c r="P19" i="46"/>
  <c r="AE19" i="46" s="1"/>
  <c r="Q80" i="46"/>
  <c r="Q17" i="46"/>
  <c r="M15" i="46"/>
  <c r="L59" i="46"/>
  <c r="K79" i="46"/>
  <c r="K78" i="46"/>
  <c r="J34" i="46"/>
  <c r="J17" i="46"/>
  <c r="K59" i="46"/>
  <c r="K15" i="46"/>
  <c r="O79" i="46"/>
  <c r="P80" i="46"/>
  <c r="AE80" i="46" s="1"/>
  <c r="Q19" i="46"/>
  <c r="M80" i="46"/>
  <c r="M17" i="46"/>
  <c r="M58" i="46"/>
  <c r="N59" i="46"/>
  <c r="J83" i="46"/>
  <c r="J81" i="46"/>
  <c r="P105" i="46"/>
  <c r="AE105" i="46" s="1"/>
  <c r="L19" i="46"/>
  <c r="O84" i="46"/>
  <c r="K69" i="46"/>
  <c r="L69" i="46" s="1"/>
  <c r="M69" i="46" s="1"/>
  <c r="N69" i="46" s="1"/>
  <c r="O69" i="46" s="1"/>
  <c r="P69" i="46" s="1"/>
  <c r="K34" i="46"/>
  <c r="O81" i="46"/>
  <c r="M78" i="46"/>
  <c r="L83" i="46"/>
  <c r="M16" i="46"/>
  <c r="N37" i="46"/>
  <c r="M37" i="46"/>
  <c r="L17" i="46"/>
  <c r="N58" i="46"/>
  <c r="M34" i="46"/>
  <c r="J53" i="46"/>
  <c r="K81" i="46"/>
  <c r="J37" i="46"/>
  <c r="J79" i="46"/>
  <c r="J15" i="46"/>
  <c r="Q83" i="46"/>
  <c r="N19" i="46"/>
  <c r="O15" i="46"/>
  <c r="M79" i="46"/>
  <c r="O83" i="46"/>
  <c r="M14" i="46"/>
  <c r="Q34" i="46"/>
  <c r="O37" i="46"/>
  <c r="O34" i="46"/>
  <c r="O59" i="46"/>
  <c r="P59" i="46"/>
  <c r="AE59" i="46" s="1"/>
  <c r="K105" i="46"/>
  <c r="J16" i="46"/>
  <c r="K37" i="46"/>
  <c r="L16" i="46"/>
  <c r="Q78" i="46"/>
  <c r="M105" i="46"/>
  <c r="L105" i="46"/>
  <c r="N79" i="46"/>
  <c r="Q14" i="46"/>
  <c r="L80" i="46"/>
  <c r="P37" i="46"/>
  <c r="AE37" i="46" s="1"/>
  <c r="P34" i="46"/>
  <c r="AE34" i="46" s="1"/>
  <c r="P15" i="46"/>
  <c r="AE15" i="46" s="1"/>
  <c r="N14" i="46"/>
  <c r="N84" i="46"/>
  <c r="K80" i="46"/>
  <c r="K54" i="46"/>
  <c r="L54" i="46" s="1"/>
  <c r="M54" i="46" s="1"/>
  <c r="N54" i="46" s="1"/>
  <c r="O54" i="46" s="1"/>
  <c r="P54" i="46" s="1"/>
  <c r="J105" i="46"/>
  <c r="J41" i="46"/>
  <c r="K16" i="46"/>
  <c r="K84" i="46"/>
  <c r="K14" i="46"/>
  <c r="L15" i="46"/>
  <c r="J78" i="46"/>
  <c r="P58" i="46"/>
  <c r="AE58" i="46" s="1"/>
  <c r="Q81" i="46"/>
  <c r="O16" i="46"/>
  <c r="N16" i="46"/>
  <c r="N105" i="46"/>
  <c r="O19" i="46"/>
  <c r="N80" i="46"/>
  <c r="P14" i="46"/>
  <c r="AE14" i="46" s="1"/>
  <c r="L58" i="46"/>
  <c r="J14" i="46"/>
  <c r="K44" i="46"/>
  <c r="Q215" i="38"/>
  <c r="AE215" i="38"/>
  <c r="T264" i="38"/>
  <c r="U264" i="38"/>
  <c r="Q218" i="38"/>
  <c r="Q90" i="38"/>
  <c r="N117" i="38"/>
  <c r="Q56" i="38"/>
  <c r="N218" i="38"/>
  <c r="L90" i="38"/>
  <c r="J90" i="38"/>
  <c r="J137" i="38"/>
  <c r="J53" i="38"/>
  <c r="K245" i="38"/>
  <c r="O218" i="38"/>
  <c r="M176" i="38"/>
  <c r="M56" i="38"/>
  <c r="P90" i="38"/>
  <c r="AE90" i="38" s="1"/>
  <c r="L56" i="38"/>
  <c r="K90" i="38"/>
  <c r="J255" i="38"/>
  <c r="K9" i="38"/>
  <c r="M218" i="38"/>
  <c r="O176" i="38"/>
  <c r="O56" i="38"/>
  <c r="L218" i="38"/>
  <c r="Q116" i="38"/>
  <c r="O90" i="38"/>
  <c r="J218" i="38"/>
  <c r="J187" i="38"/>
  <c r="J73" i="38"/>
  <c r="J9" i="38"/>
  <c r="M245" i="38"/>
  <c r="M302" i="38"/>
  <c r="L191" i="38"/>
  <c r="O117" i="38"/>
  <c r="N123" i="38"/>
  <c r="L245" i="38"/>
  <c r="P56" i="38"/>
  <c r="AE56" i="38" s="1"/>
  <c r="K59" i="38"/>
  <c r="L59" i="38" s="1"/>
  <c r="M59" i="38" s="1"/>
  <c r="N59" i="38" s="1"/>
  <c r="O59" i="38" s="1"/>
  <c r="P59" i="38" s="1"/>
  <c r="AE59" i="38" s="1"/>
  <c r="K218" i="38"/>
  <c r="P187" i="38"/>
  <c r="AE187" i="38" s="1"/>
  <c r="P9" i="38"/>
  <c r="AE9" i="38" s="1"/>
  <c r="O245" i="38"/>
  <c r="P176" i="38"/>
  <c r="AE176" i="38" s="1"/>
  <c r="L116" i="38"/>
  <c r="P123" i="38"/>
  <c r="AE123" i="38" s="1"/>
  <c r="Q9" i="38"/>
  <c r="K31" i="38"/>
  <c r="L31" i="38" s="1"/>
  <c r="M31" i="38" s="1"/>
  <c r="N31" i="38" s="1"/>
  <c r="O31" i="38" s="1"/>
  <c r="P31" i="38" s="1"/>
  <c r="J117" i="38"/>
  <c r="K64" i="38"/>
  <c r="L64" i="38" s="1"/>
  <c r="M64" i="38" s="1"/>
  <c r="N64" i="38" s="1"/>
  <c r="O64" i="38" s="1"/>
  <c r="P64" i="38" s="1"/>
  <c r="J201" i="38"/>
  <c r="K244" i="38"/>
  <c r="J103" i="38"/>
  <c r="J52" i="38"/>
  <c r="N116" i="38"/>
  <c r="P117" i="38"/>
  <c r="AE117" i="38" s="1"/>
  <c r="M9" i="38"/>
  <c r="M90" i="38"/>
  <c r="N176" i="38"/>
  <c r="L9" i="38"/>
  <c r="K117" i="38"/>
  <c r="J56" i="38"/>
  <c r="J176" i="38"/>
  <c r="P285" i="38"/>
  <c r="AE285" i="38" s="1"/>
  <c r="Q245" i="38"/>
  <c r="L117" i="38"/>
  <c r="J191" i="38"/>
  <c r="L302" i="38"/>
  <c r="N302" i="38"/>
  <c r="J302" i="38"/>
  <c r="O302" i="38"/>
  <c r="P302" i="38"/>
  <c r="AE302" i="38" s="1"/>
  <c r="Q285" i="38"/>
  <c r="J285" i="38"/>
  <c r="Q302" i="38"/>
  <c r="M285" i="38"/>
  <c r="K285" i="38"/>
  <c r="O285" i="38"/>
  <c r="N285" i="38"/>
  <c r="P298" i="38"/>
  <c r="AE298" i="38" s="1"/>
  <c r="L292" i="38"/>
  <c r="K287" i="38"/>
  <c r="L298" i="38"/>
  <c r="Q298" i="38"/>
  <c r="M292" i="38"/>
  <c r="J292" i="38"/>
  <c r="O287" i="38"/>
  <c r="O292" i="38"/>
  <c r="Q287" i="38"/>
  <c r="M298" i="38"/>
  <c r="N298" i="38"/>
  <c r="P292" i="38"/>
  <c r="AE292" i="38" s="1"/>
  <c r="K298" i="38"/>
  <c r="O298" i="38"/>
  <c r="J287" i="38"/>
  <c r="K22" i="38"/>
  <c r="N142" i="38"/>
  <c r="K290" i="38"/>
  <c r="K95" i="38"/>
  <c r="M167" i="38"/>
  <c r="N167" i="38"/>
  <c r="O95" i="38"/>
  <c r="J150" i="38"/>
  <c r="O43" i="38"/>
  <c r="Q22" i="38"/>
  <c r="N86" i="38"/>
  <c r="K223" i="38"/>
  <c r="L167" i="38"/>
  <c r="O167" i="38"/>
  <c r="Q167" i="38"/>
  <c r="M95" i="38"/>
  <c r="J167" i="38"/>
  <c r="P43" i="38"/>
  <c r="AE43" i="38" s="1"/>
  <c r="AB120" i="46"/>
  <c r="AC120" i="46" s="1"/>
  <c r="AD120" i="46" s="1"/>
  <c r="AB121" i="46"/>
  <c r="AC121" i="46" s="1"/>
  <c r="AD121" i="46" s="1"/>
  <c r="AB37" i="47"/>
  <c r="AC37" i="47" s="1"/>
  <c r="X35" i="47"/>
  <c r="Y35" i="47" s="1"/>
  <c r="Z35" i="47" s="1"/>
  <c r="AA35" i="47" s="1"/>
  <c r="AB35" i="47" s="1"/>
  <c r="AC35" i="47" s="1"/>
  <c r="AD35" i="47" s="1"/>
  <c r="AB124" i="46"/>
  <c r="AC124" i="46" s="1"/>
  <c r="AD124" i="46" s="1"/>
  <c r="AB73" i="47"/>
  <c r="AC73" i="47" s="1"/>
  <c r="AD73" i="47" s="1"/>
  <c r="AB40" i="47"/>
  <c r="AC40" i="47" s="1"/>
  <c r="AD40" i="47" s="1"/>
  <c r="Q130" i="46"/>
  <c r="AE130" i="46"/>
  <c r="Q68" i="47"/>
  <c r="AE68" i="47"/>
  <c r="AA28" i="47"/>
  <c r="AB28" i="47"/>
  <c r="Z28" i="47"/>
  <c r="AD28" i="47"/>
  <c r="X28" i="47"/>
  <c r="AC28" i="47"/>
  <c r="Y28" i="47"/>
  <c r="S64" i="46"/>
  <c r="T64" i="46" s="1"/>
  <c r="U64" i="46" s="1"/>
  <c r="Q217" i="38"/>
  <c r="O144" i="38"/>
  <c r="P89" i="38"/>
  <c r="AE89" i="38" s="1"/>
  <c r="L36" i="38"/>
  <c r="O25" i="38"/>
  <c r="N67" i="38"/>
  <c r="L95" i="46"/>
  <c r="M91" i="46"/>
  <c r="M88" i="46"/>
  <c r="Q85" i="46"/>
  <c r="K94" i="46"/>
  <c r="L94" i="46" s="1"/>
  <c r="M94" i="46" s="1"/>
  <c r="N94" i="46" s="1"/>
  <c r="O94" i="46" s="1"/>
  <c r="P94" i="46" s="1"/>
  <c r="K85" i="46"/>
  <c r="P44" i="46"/>
  <c r="AE44" i="46" s="1"/>
  <c r="J88" i="46"/>
  <c r="Q136" i="46"/>
  <c r="AE136" i="46"/>
  <c r="Q17" i="47"/>
  <c r="Q27" i="47"/>
  <c r="Q74" i="47"/>
  <c r="AE74" i="47"/>
  <c r="Q40" i="47"/>
  <c r="S60" i="46"/>
  <c r="T107" i="46"/>
  <c r="U107" i="46" s="1"/>
  <c r="U43" i="46"/>
  <c r="T43" i="46"/>
  <c r="U82" i="46"/>
  <c r="T82" i="46"/>
  <c r="T58" i="46"/>
  <c r="U58" i="46"/>
  <c r="X77" i="46"/>
  <c r="Y77" i="46" s="1"/>
  <c r="Z77" i="46" s="1"/>
  <c r="AA77" i="46" s="1"/>
  <c r="S105" i="46"/>
  <c r="T65" i="46"/>
  <c r="U65" i="46" s="1"/>
  <c r="AC27" i="47"/>
  <c r="AD27" i="47" s="1"/>
  <c r="T104" i="46"/>
  <c r="U104" i="46"/>
  <c r="S80" i="46"/>
  <c r="T40" i="46"/>
  <c r="U40" i="46" s="1"/>
  <c r="T111" i="46"/>
  <c r="U111" i="46" s="1"/>
  <c r="T47" i="46"/>
  <c r="U47" i="46" s="1"/>
  <c r="X46" i="46"/>
  <c r="Y46" i="46" s="1"/>
  <c r="Z46" i="46" s="1"/>
  <c r="AA46" i="46" s="1"/>
  <c r="AB46" i="46" s="1"/>
  <c r="AC46" i="46" s="1"/>
  <c r="AD46" i="46" s="1"/>
  <c r="Q46" i="47"/>
  <c r="AE46" i="47"/>
  <c r="Q50" i="47"/>
  <c r="AE50" i="47"/>
  <c r="X18" i="43"/>
  <c r="Y18" i="43" s="1"/>
  <c r="Z18" i="43" s="1"/>
  <c r="AA18" i="43" s="1"/>
  <c r="AB18" i="43" s="1"/>
  <c r="T24" i="43"/>
  <c r="U24" i="43" s="1"/>
  <c r="X110" i="46"/>
  <c r="Y110" i="46" s="1"/>
  <c r="Z110" i="46" s="1"/>
  <c r="AA110" i="46" s="1"/>
  <c r="AB110" i="46" s="1"/>
  <c r="AC110" i="46" s="1"/>
  <c r="AD110" i="46" s="1"/>
  <c r="Q89" i="38"/>
  <c r="M36" i="38"/>
  <c r="P25" i="38"/>
  <c r="AE25" i="38" s="1"/>
  <c r="P67" i="38"/>
  <c r="AE67" i="38" s="1"/>
  <c r="O91" i="46"/>
  <c r="N91" i="46"/>
  <c r="O85" i="46"/>
  <c r="L91" i="46"/>
  <c r="Q88" i="46"/>
  <c r="P91" i="46"/>
  <c r="AE91" i="46" s="1"/>
  <c r="P289" i="38"/>
  <c r="AE289" i="38" s="1"/>
  <c r="J89" i="38"/>
  <c r="J205" i="38"/>
  <c r="J67" i="38"/>
  <c r="K112" i="38"/>
  <c r="J259" i="38"/>
  <c r="J85" i="46"/>
  <c r="K88" i="46"/>
  <c r="Q60" i="47"/>
  <c r="AE60" i="47"/>
  <c r="Q70" i="47"/>
  <c r="Q132" i="46"/>
  <c r="Q134" i="46"/>
  <c r="AE134" i="46"/>
  <c r="Q135" i="46"/>
  <c r="AE135" i="46"/>
  <c r="Q18" i="47"/>
  <c r="AE18" i="47"/>
  <c r="Q32" i="47"/>
  <c r="AE32" i="47"/>
  <c r="T100" i="46"/>
  <c r="U100" i="46"/>
  <c r="AE76" i="46"/>
  <c r="S76" i="46"/>
  <c r="U36" i="46"/>
  <c r="T36" i="46"/>
  <c r="T12" i="46"/>
  <c r="U12" i="46"/>
  <c r="S29" i="46"/>
  <c r="S83" i="46"/>
  <c r="U19" i="46"/>
  <c r="T19" i="46"/>
  <c r="X11" i="43"/>
  <c r="Y11" i="43" s="1"/>
  <c r="Z11" i="43" s="1"/>
  <c r="AA11" i="43" s="1"/>
  <c r="AB11" i="43" s="1"/>
  <c r="AC11" i="43" s="1"/>
  <c r="AD11" i="43" s="1"/>
  <c r="U34" i="46"/>
  <c r="T34" i="46"/>
  <c r="S41" i="46"/>
  <c r="T16" i="46"/>
  <c r="U16" i="46"/>
  <c r="S87" i="46"/>
  <c r="T23" i="46"/>
  <c r="U23" i="46" s="1"/>
  <c r="AE13" i="46"/>
  <c r="S13" i="46"/>
  <c r="X15" i="43"/>
  <c r="Y15" i="43" s="1"/>
  <c r="Z15" i="43" s="1"/>
  <c r="AA15" i="43" s="1"/>
  <c r="AB15" i="43" s="1"/>
  <c r="AC15" i="43" s="1"/>
  <c r="AD15" i="43" s="1"/>
  <c r="U86" i="46"/>
  <c r="T86" i="46"/>
  <c r="T22" i="46"/>
  <c r="U22" i="46" s="1"/>
  <c r="Q59" i="47"/>
  <c r="AE59" i="47"/>
  <c r="O301" i="38"/>
  <c r="P301" i="38"/>
  <c r="AE301" i="38" s="1"/>
  <c r="M217" i="38"/>
  <c r="Q127" i="38"/>
  <c r="L25" i="38"/>
  <c r="N36" i="38"/>
  <c r="Q25" i="38"/>
  <c r="O67" i="38"/>
  <c r="M164" i="38"/>
  <c r="P49" i="46"/>
  <c r="AE49" i="46" s="1"/>
  <c r="J100" i="38"/>
  <c r="J7" i="38"/>
  <c r="K89" i="38"/>
  <c r="J195" i="38"/>
  <c r="K67" i="38"/>
  <c r="Q66" i="47"/>
  <c r="AE66" i="47"/>
  <c r="Q125" i="46"/>
  <c r="AE125" i="46"/>
  <c r="Q33" i="47"/>
  <c r="AE33" i="47"/>
  <c r="Q52" i="47"/>
  <c r="AE52" i="47"/>
  <c r="Q120" i="46"/>
  <c r="AE120" i="46"/>
  <c r="Q27" i="43"/>
  <c r="AE27" i="43"/>
  <c r="AC70" i="47"/>
  <c r="AD70" i="47" s="1"/>
  <c r="X12" i="43"/>
  <c r="Y12" i="43" s="1"/>
  <c r="Z12" i="43" s="1"/>
  <c r="AA12" i="43" s="1"/>
  <c r="AB12" i="43" s="1"/>
  <c r="S59" i="46"/>
  <c r="T69" i="46"/>
  <c r="U69" i="46" s="1"/>
  <c r="T98" i="46"/>
  <c r="U98" i="46" s="1"/>
  <c r="T74" i="46"/>
  <c r="U74" i="46"/>
  <c r="X10" i="43"/>
  <c r="Y10" i="43" s="1"/>
  <c r="Z10" i="43" s="1"/>
  <c r="AA10" i="43" s="1"/>
  <c r="T81" i="46"/>
  <c r="U81" i="46"/>
  <c r="AE17" i="46"/>
  <c r="S17" i="46"/>
  <c r="T53" i="46"/>
  <c r="U53" i="46" s="1"/>
  <c r="T9" i="43"/>
  <c r="U9" i="43" s="1"/>
  <c r="AE96" i="46"/>
  <c r="S96" i="46"/>
  <c r="X56" i="46"/>
  <c r="Y56" i="46" s="1"/>
  <c r="Z56" i="46" s="1"/>
  <c r="AA56" i="46" s="1"/>
  <c r="AB56" i="46" s="1"/>
  <c r="AC56" i="46" s="1"/>
  <c r="AD56" i="46" s="1"/>
  <c r="AE101" i="46"/>
  <c r="S101" i="46"/>
  <c r="X16" i="43"/>
  <c r="Y16" i="43" s="1"/>
  <c r="Z16" i="43" s="1"/>
  <c r="AA16" i="43" s="1"/>
  <c r="AB16" i="43" s="1"/>
  <c r="AC16" i="43" s="1"/>
  <c r="AD16" i="43" s="1"/>
  <c r="T63" i="46"/>
  <c r="U63" i="46" s="1"/>
  <c r="T102" i="46"/>
  <c r="U102" i="46"/>
  <c r="X62" i="46"/>
  <c r="Y62" i="46" s="1"/>
  <c r="Z62" i="46" s="1"/>
  <c r="AA62" i="46" s="1"/>
  <c r="AB62" i="46" s="1"/>
  <c r="AC62" i="46" s="1"/>
  <c r="AD62" i="46" s="1"/>
  <c r="X109" i="46"/>
  <c r="Y109" i="46" s="1"/>
  <c r="Z109" i="46" s="1"/>
  <c r="AA109" i="46" s="1"/>
  <c r="AB109" i="46" s="1"/>
  <c r="AC17" i="47"/>
  <c r="AD17" i="47" s="1"/>
  <c r="Q123" i="46"/>
  <c r="AE123" i="46"/>
  <c r="Q121" i="46"/>
  <c r="AE121" i="46"/>
  <c r="T106" i="46"/>
  <c r="U106" i="46"/>
  <c r="T89" i="46"/>
  <c r="U89" i="46"/>
  <c r="T17" i="43"/>
  <c r="U17" i="43" s="1"/>
  <c r="N164" i="38"/>
  <c r="P144" i="38"/>
  <c r="AE144" i="38" s="1"/>
  <c r="Q301" i="38"/>
  <c r="Q164" i="38"/>
  <c r="L127" i="38"/>
  <c r="O36" i="38"/>
  <c r="Q67" i="38"/>
  <c r="L85" i="46"/>
  <c r="N44" i="46"/>
  <c r="N49" i="46"/>
  <c r="J131" i="38"/>
  <c r="L89" i="38"/>
  <c r="J47" i="38"/>
  <c r="J49" i="46"/>
  <c r="Q73" i="47"/>
  <c r="AE73" i="47"/>
  <c r="Q133" i="46"/>
  <c r="AE133" i="46"/>
  <c r="Q21" i="47"/>
  <c r="AE21" i="47"/>
  <c r="Q129" i="46"/>
  <c r="AE129" i="46"/>
  <c r="Q22" i="47"/>
  <c r="AE22" i="47"/>
  <c r="T116" i="46"/>
  <c r="U116" i="46" s="1"/>
  <c r="X52" i="46"/>
  <c r="Y52" i="46" s="1"/>
  <c r="Z52" i="46" s="1"/>
  <c r="AA52" i="46" s="1"/>
  <c r="S99" i="46"/>
  <c r="U35" i="46"/>
  <c r="T35" i="46"/>
  <c r="S10" i="46"/>
  <c r="S45" i="46"/>
  <c r="X57" i="46"/>
  <c r="Y57" i="46" s="1"/>
  <c r="Z57" i="46" s="1"/>
  <c r="AA57" i="46" s="1"/>
  <c r="AB57" i="46" s="1"/>
  <c r="AC57" i="46" s="1"/>
  <c r="AD57" i="46" s="1"/>
  <c r="AE33" i="46"/>
  <c r="S33" i="46"/>
  <c r="AE72" i="46"/>
  <c r="S72" i="46"/>
  <c r="T32" i="46"/>
  <c r="U32" i="46" s="1"/>
  <c r="T103" i="46"/>
  <c r="U103" i="46"/>
  <c r="T39" i="46"/>
  <c r="U39" i="46" s="1"/>
  <c r="AC67" i="47"/>
  <c r="AD67" i="47" s="1"/>
  <c r="T78" i="46"/>
  <c r="U78" i="46"/>
  <c r="T38" i="46"/>
  <c r="U38" i="46"/>
  <c r="AC59" i="47"/>
  <c r="AD59" i="47" s="1"/>
  <c r="Q53" i="47"/>
  <c r="AE53" i="47"/>
  <c r="T13" i="43"/>
  <c r="U13" i="43" s="1"/>
  <c r="T20" i="43"/>
  <c r="U20" i="43" s="1"/>
  <c r="T70" i="46"/>
  <c r="U70" i="46" s="1"/>
  <c r="L217" i="38"/>
  <c r="L301" i="38"/>
  <c r="M127" i="38"/>
  <c r="P36" i="38"/>
  <c r="AE36" i="38" s="1"/>
  <c r="L67" i="38"/>
  <c r="O164" i="38"/>
  <c r="O95" i="46"/>
  <c r="O88" i="46"/>
  <c r="O44" i="46"/>
  <c r="O49" i="46"/>
  <c r="J25" i="38"/>
  <c r="K106" i="38"/>
  <c r="J301" i="38"/>
  <c r="J228" i="38"/>
  <c r="J91" i="46"/>
  <c r="J95" i="46"/>
  <c r="K49" i="46"/>
  <c r="Q72" i="47"/>
  <c r="AE72" i="47"/>
  <c r="Q58" i="47"/>
  <c r="AE58" i="47"/>
  <c r="Q48" i="47"/>
  <c r="AE48" i="47"/>
  <c r="Q124" i="46"/>
  <c r="Q16" i="47"/>
  <c r="AE16" i="47"/>
  <c r="Q131" i="46"/>
  <c r="AE131" i="46"/>
  <c r="T21" i="43"/>
  <c r="U21" i="43" s="1"/>
  <c r="AE92" i="46"/>
  <c r="S92" i="46"/>
  <c r="U28" i="46"/>
  <c r="T28" i="46"/>
  <c r="AB31" i="47"/>
  <c r="AC31" i="47"/>
  <c r="AD31" i="47"/>
  <c r="X31" i="47"/>
  <c r="AA31" i="47"/>
  <c r="Y31" i="47"/>
  <c r="Z31" i="47"/>
  <c r="T115" i="46"/>
  <c r="U115" i="46" s="1"/>
  <c r="AE75" i="46"/>
  <c r="S75" i="46"/>
  <c r="U11" i="46"/>
  <c r="T11" i="46"/>
  <c r="S21" i="46"/>
  <c r="T21" i="46" s="1"/>
  <c r="U21" i="46" s="1"/>
  <c r="X114" i="46"/>
  <c r="Y114" i="46" s="1"/>
  <c r="Z114" i="46" s="1"/>
  <c r="AA114" i="46" s="1"/>
  <c r="T50" i="46"/>
  <c r="U50" i="46" s="1"/>
  <c r="Z19" i="47"/>
  <c r="AA19" i="47"/>
  <c r="AB19" i="47"/>
  <c r="AC19" i="47"/>
  <c r="AD19" i="47"/>
  <c r="X19" i="47"/>
  <c r="Y19" i="47"/>
  <c r="U97" i="46"/>
  <c r="T97" i="46"/>
  <c r="S9" i="46"/>
  <c r="Z10" i="47"/>
  <c r="AD10" i="47"/>
  <c r="AC10" i="47"/>
  <c r="Y10" i="47"/>
  <c r="X10" i="47"/>
  <c r="AB10" i="47"/>
  <c r="AA10" i="47"/>
  <c r="U8" i="46"/>
  <c r="T8" i="46"/>
  <c r="Z13" i="47"/>
  <c r="Y13" i="47"/>
  <c r="X13" i="47"/>
  <c r="AD13" i="47"/>
  <c r="AC13" i="47"/>
  <c r="AA13" i="47"/>
  <c r="AB13" i="47"/>
  <c r="AE79" i="46"/>
  <c r="S79" i="46"/>
  <c r="T15" i="46"/>
  <c r="U15" i="46"/>
  <c r="X7" i="43"/>
  <c r="Y7" i="43" s="1"/>
  <c r="Z7" i="43" s="1"/>
  <c r="AA7" i="43" s="1"/>
  <c r="AB7" i="43" s="1"/>
  <c r="AC7" i="43" s="1"/>
  <c r="AD7" i="43" s="1"/>
  <c r="S14" i="46"/>
  <c r="AE84" i="46"/>
  <c r="S84" i="46"/>
  <c r="T42" i="46"/>
  <c r="U42" i="46"/>
  <c r="X25" i="46"/>
  <c r="Y25" i="46" s="1"/>
  <c r="Z25" i="46" s="1"/>
  <c r="AA25" i="46" s="1"/>
  <c r="AB25" i="46" s="1"/>
  <c r="AC25" i="46" s="1"/>
  <c r="AD25" i="46" s="1"/>
  <c r="X71" i="46"/>
  <c r="Y71" i="46" s="1"/>
  <c r="Z71" i="46" s="1"/>
  <c r="AA71" i="46" s="1"/>
  <c r="AB71" i="46" s="1"/>
  <c r="M301" i="38"/>
  <c r="M89" i="38"/>
  <c r="N127" i="38"/>
  <c r="Q36" i="38"/>
  <c r="L164" i="38"/>
  <c r="L88" i="46"/>
  <c r="Q44" i="46"/>
  <c r="L49" i="46"/>
  <c r="M85" i="46"/>
  <c r="K25" i="38"/>
  <c r="J217" i="38"/>
  <c r="J36" i="38"/>
  <c r="J127" i="38"/>
  <c r="K301" i="38"/>
  <c r="J12" i="39"/>
  <c r="J108" i="46"/>
  <c r="K91" i="46"/>
  <c r="J113" i="46"/>
  <c r="J31" i="46"/>
  <c r="K95" i="46"/>
  <c r="Q49" i="46"/>
  <c r="Q51" i="47"/>
  <c r="AE51" i="47"/>
  <c r="Q71" i="47"/>
  <c r="Q69" i="47"/>
  <c r="AE69" i="47"/>
  <c r="Q67" i="47"/>
  <c r="AE67" i="47"/>
  <c r="Q35" i="47"/>
  <c r="AE35" i="47"/>
  <c r="Q36" i="47"/>
  <c r="AE36" i="47"/>
  <c r="Q26" i="43"/>
  <c r="AE26" i="43"/>
  <c r="T108" i="46"/>
  <c r="U108" i="46" s="1"/>
  <c r="S68" i="46"/>
  <c r="T51" i="46"/>
  <c r="U51" i="46" s="1"/>
  <c r="T90" i="46"/>
  <c r="U90" i="46"/>
  <c r="X26" i="46"/>
  <c r="Y26" i="46" s="1"/>
  <c r="Z26" i="46" s="1"/>
  <c r="AA26" i="46" s="1"/>
  <c r="X14" i="43"/>
  <c r="Y14" i="43" s="1"/>
  <c r="Z14" i="43" s="1"/>
  <c r="AA14" i="43" s="1"/>
  <c r="AB14" i="43" s="1"/>
  <c r="AC14" i="43" s="1"/>
  <c r="AD14" i="43" s="1"/>
  <c r="AB15" i="47"/>
  <c r="AC15" i="47"/>
  <c r="AD15" i="47"/>
  <c r="AA15" i="47"/>
  <c r="X15" i="47"/>
  <c r="Y15" i="47"/>
  <c r="Z15" i="47"/>
  <c r="X113" i="46"/>
  <c r="Y113" i="46" s="1"/>
  <c r="Z113" i="46" s="1"/>
  <c r="AA113" i="46" s="1"/>
  <c r="T73" i="46"/>
  <c r="U73" i="46"/>
  <c r="T112" i="46"/>
  <c r="U112" i="46" s="1"/>
  <c r="AE88" i="46"/>
  <c r="S88" i="46"/>
  <c r="U48" i="46"/>
  <c r="T48" i="46"/>
  <c r="X24" i="46"/>
  <c r="Y24" i="46" s="1"/>
  <c r="Z24" i="46" s="1"/>
  <c r="AA24" i="46" s="1"/>
  <c r="S37" i="46"/>
  <c r="T8" i="43"/>
  <c r="U8" i="43" s="1"/>
  <c r="T55" i="46"/>
  <c r="U55" i="46" s="1"/>
  <c r="T31" i="46"/>
  <c r="U31" i="46" s="1"/>
  <c r="T94" i="46"/>
  <c r="U94" i="46" s="1"/>
  <c r="X54" i="46"/>
  <c r="Y54" i="46" s="1"/>
  <c r="Z54" i="46" s="1"/>
  <c r="AA54" i="46" s="1"/>
  <c r="AB54" i="46" s="1"/>
  <c r="AC54" i="46" s="1"/>
  <c r="AD54" i="46" s="1"/>
  <c r="X30" i="46"/>
  <c r="Y30" i="46" s="1"/>
  <c r="Z30" i="46" s="1"/>
  <c r="AA30" i="46" s="1"/>
  <c r="AB30" i="46" s="1"/>
  <c r="U61" i="46"/>
  <c r="T61" i="46"/>
  <c r="AB132" i="46"/>
  <c r="AC132" i="46" s="1"/>
  <c r="AD132" i="46" s="1"/>
  <c r="AC128" i="46"/>
  <c r="AD128" i="46" s="1"/>
  <c r="AB71" i="47"/>
  <c r="AC71" i="47" s="1"/>
  <c r="AD71" i="47" s="1"/>
  <c r="Q49" i="47"/>
  <c r="AE49" i="47"/>
  <c r="X67" i="46"/>
  <c r="Y67" i="46" s="1"/>
  <c r="Z67" i="46" s="1"/>
  <c r="AA67" i="46" s="1"/>
  <c r="AB67" i="46" s="1"/>
  <c r="AC67" i="46" s="1"/>
  <c r="AD67" i="46" s="1"/>
  <c r="AE18" i="46"/>
  <c r="S18" i="46"/>
  <c r="Q112" i="38"/>
  <c r="O127" i="38"/>
  <c r="L80" i="38"/>
  <c r="N217" i="38"/>
  <c r="AE42" i="46"/>
  <c r="P95" i="46"/>
  <c r="AE95" i="46" s="1"/>
  <c r="L44" i="46"/>
  <c r="J170" i="38"/>
  <c r="Q20" i="47"/>
  <c r="AE20" i="47"/>
  <c r="Q122" i="46"/>
  <c r="AE122" i="46"/>
  <c r="Q37" i="47"/>
  <c r="Q24" i="47"/>
  <c r="AE24" i="47"/>
  <c r="Q38" i="47"/>
  <c r="AE38" i="47"/>
  <c r="Q39" i="47"/>
  <c r="AE39" i="47"/>
  <c r="Q128" i="46"/>
  <c r="AE128" i="46"/>
  <c r="Q34" i="47"/>
  <c r="AE34" i="47"/>
  <c r="Q45" i="47"/>
  <c r="AE45" i="47"/>
  <c r="T44" i="46"/>
  <c r="U44" i="46"/>
  <c r="X20" i="46"/>
  <c r="Y20" i="46" s="1"/>
  <c r="Z20" i="46" s="1"/>
  <c r="AA20" i="46" s="1"/>
  <c r="AB20" i="46" s="1"/>
  <c r="AC20" i="46" s="1"/>
  <c r="AD20" i="46" s="1"/>
  <c r="T93" i="46"/>
  <c r="U93" i="46" s="1"/>
  <c r="S91" i="46"/>
  <c r="T27" i="46"/>
  <c r="U27" i="46" s="1"/>
  <c r="Z9" i="47"/>
  <c r="AC9" i="47"/>
  <c r="Y9" i="47"/>
  <c r="X9" i="47"/>
  <c r="AD9" i="47"/>
  <c r="AA9" i="47"/>
  <c r="AB9" i="47"/>
  <c r="T19" i="43"/>
  <c r="U19" i="43" s="1"/>
  <c r="X66" i="46"/>
  <c r="Y66" i="46" s="1"/>
  <c r="Z66" i="46" s="1"/>
  <c r="AA66" i="46" s="1"/>
  <c r="AB66" i="46" s="1"/>
  <c r="S49" i="46"/>
  <c r="S95" i="46"/>
  <c r="U7" i="46"/>
  <c r="T7" i="46"/>
  <c r="T85" i="46"/>
  <c r="U85" i="46"/>
  <c r="O212" i="38"/>
  <c r="O296" i="38"/>
  <c r="Q143" i="38"/>
  <c r="P84" i="38"/>
  <c r="AE84" i="38" s="1"/>
  <c r="L96" i="38"/>
  <c r="K212" i="38"/>
  <c r="P299" i="38"/>
  <c r="AE299" i="38" s="1"/>
  <c r="N243" i="38"/>
  <c r="M243" i="38"/>
  <c r="Q145" i="38"/>
  <c r="N124" i="38"/>
  <c r="M96" i="38"/>
  <c r="M81" i="38"/>
  <c r="Q57" i="38"/>
  <c r="N115" i="38"/>
  <c r="M118" i="38"/>
  <c r="L212" i="38"/>
  <c r="N96" i="38"/>
  <c r="O124" i="38"/>
  <c r="Q212" i="38"/>
  <c r="K202" i="38"/>
  <c r="L202" i="38" s="1"/>
  <c r="M202" i="38" s="1"/>
  <c r="N202" i="38" s="1"/>
  <c r="O202" i="38" s="1"/>
  <c r="P202" i="38" s="1"/>
  <c r="J71" i="38"/>
  <c r="J23" i="38"/>
  <c r="J155" i="38"/>
  <c r="K51" i="38"/>
  <c r="L51" i="38" s="1"/>
  <c r="M51" i="38" s="1"/>
  <c r="N51" i="38" s="1"/>
  <c r="O51" i="38" s="1"/>
  <c r="P51" i="38" s="1"/>
  <c r="K81" i="38"/>
  <c r="N296" i="38"/>
  <c r="L81" i="38"/>
  <c r="M115" i="38"/>
  <c r="Q23" i="38"/>
  <c r="N189" i="38"/>
  <c r="N60" i="38"/>
  <c r="Q84" i="38"/>
  <c r="L23" i="38"/>
  <c r="O242" i="38"/>
  <c r="N219" i="38"/>
  <c r="N293" i="38"/>
  <c r="O293" i="38"/>
  <c r="O224" i="38"/>
  <c r="M209" i="38"/>
  <c r="Q300" i="38"/>
  <c r="Q96" i="38"/>
  <c r="N114" i="38"/>
  <c r="N91" i="38"/>
  <c r="N81" i="38"/>
  <c r="M57" i="38"/>
  <c r="O60" i="38"/>
  <c r="L84" i="38"/>
  <c r="P23" i="38"/>
  <c r="AE23" i="38" s="1"/>
  <c r="M23" i="38"/>
  <c r="L286" i="38"/>
  <c r="O96" i="38"/>
  <c r="O145" i="38"/>
  <c r="K300" i="38"/>
  <c r="K242" i="38"/>
  <c r="J188" i="38"/>
  <c r="J138" i="38"/>
  <c r="J293" i="38"/>
  <c r="J224" i="38"/>
  <c r="J145" i="38"/>
  <c r="K20" i="38"/>
  <c r="L20" i="38" s="1"/>
  <c r="M20" i="38" s="1"/>
  <c r="N20" i="38" s="1"/>
  <c r="O20" i="38" s="1"/>
  <c r="P20" i="38" s="1"/>
  <c r="P81" i="38"/>
  <c r="AE81" i="38" s="1"/>
  <c r="L145" i="38"/>
  <c r="K23" i="38"/>
  <c r="N224" i="38"/>
  <c r="P145" i="38"/>
  <c r="AE145" i="38" s="1"/>
  <c r="M219" i="38"/>
  <c r="P293" i="38"/>
  <c r="AE293" i="38" s="1"/>
  <c r="N209" i="38"/>
  <c r="P296" i="38"/>
  <c r="AE296" i="38" s="1"/>
  <c r="M189" i="38"/>
  <c r="L143" i="38"/>
  <c r="Q91" i="38"/>
  <c r="P114" i="38"/>
  <c r="AE114" i="38" s="1"/>
  <c r="L188" i="38"/>
  <c r="O81" i="38"/>
  <c r="M84" i="38"/>
  <c r="N23" i="38"/>
  <c r="L219" i="38"/>
  <c r="O91" i="38"/>
  <c r="N145" i="38"/>
  <c r="J296" i="38"/>
  <c r="J148" i="38"/>
  <c r="J84" i="38"/>
  <c r="K249" i="38"/>
  <c r="L249" i="38" s="1"/>
  <c r="M249" i="38" s="1"/>
  <c r="N249" i="38" s="1"/>
  <c r="O249" i="38" s="1"/>
  <c r="K188" i="38"/>
  <c r="J115" i="38"/>
  <c r="K293" i="38"/>
  <c r="K224" i="38"/>
  <c r="K145" i="38"/>
  <c r="J252" i="38"/>
  <c r="J120" i="38"/>
  <c r="M224" i="38"/>
  <c r="L209" i="38"/>
  <c r="L303" i="38"/>
  <c r="M303" i="38"/>
  <c r="N212" i="38"/>
  <c r="Q293" i="38"/>
  <c r="O209" i="38"/>
  <c r="Q296" i="38"/>
  <c r="M143" i="38"/>
  <c r="N188" i="38"/>
  <c r="O115" i="38"/>
  <c r="M91" i="38"/>
  <c r="K296" i="38"/>
  <c r="J219" i="38"/>
  <c r="J185" i="38"/>
  <c r="K84" i="38"/>
  <c r="J60" i="38"/>
  <c r="Q188" i="38"/>
  <c r="K115" i="38"/>
  <c r="J286" i="38"/>
  <c r="P224" i="38"/>
  <c r="AE224" i="38" s="1"/>
  <c r="J91" i="38"/>
  <c r="J10" i="38"/>
  <c r="J303" i="38"/>
  <c r="K17" i="38"/>
  <c r="L17" i="38" s="1"/>
  <c r="M17" i="38" s="1"/>
  <c r="N17" i="38" s="1"/>
  <c r="O17" i="38" s="1"/>
  <c r="P17" i="38" s="1"/>
  <c r="J178" i="38"/>
  <c r="M286" i="38"/>
  <c r="P219" i="38"/>
  <c r="AE219" i="38" s="1"/>
  <c r="Q222" i="38"/>
  <c r="M212" i="38"/>
  <c r="L293" i="38"/>
  <c r="N143" i="38"/>
  <c r="P188" i="38"/>
  <c r="AE188" i="38" s="1"/>
  <c r="P115" i="38"/>
  <c r="AE115" i="38" s="1"/>
  <c r="O61" i="38"/>
  <c r="K219" i="38"/>
  <c r="K60" i="38"/>
  <c r="K286" i="38"/>
  <c r="J209" i="38"/>
  <c r="K91" i="38"/>
  <c r="K114" i="38"/>
  <c r="K303" i="38"/>
  <c r="J143" i="38"/>
  <c r="J243" i="38"/>
  <c r="J124" i="38"/>
  <c r="Q243" i="38"/>
  <c r="Q209" i="38"/>
  <c r="N303" i="38"/>
  <c r="L296" i="38"/>
  <c r="P96" i="38"/>
  <c r="AE96" i="38" s="1"/>
  <c r="N286" i="38"/>
  <c r="J121" i="38"/>
  <c r="J74" i="38"/>
  <c r="O286" i="38"/>
  <c r="O219" i="38"/>
  <c r="O143" i="38"/>
  <c r="P124" i="38"/>
  <c r="AE124" i="38" s="1"/>
  <c r="P60" i="38"/>
  <c r="AE60" i="38" s="1"/>
  <c r="L61" i="38"/>
  <c r="L243" i="38"/>
  <c r="N222" i="38"/>
  <c r="P57" i="38"/>
  <c r="AE57" i="38" s="1"/>
  <c r="J102" i="38"/>
  <c r="K222" i="38"/>
  <c r="Q299" i="38"/>
  <c r="P246" i="38"/>
  <c r="AE246" i="38" s="1"/>
  <c r="M237" i="38"/>
  <c r="O189" i="38"/>
  <c r="O216" i="38"/>
  <c r="O220" i="38"/>
  <c r="L171" i="38"/>
  <c r="P111" i="38"/>
  <c r="AE111" i="38" s="1"/>
  <c r="O107" i="38"/>
  <c r="L111" i="38"/>
  <c r="O123" i="38"/>
  <c r="N92" i="38"/>
  <c r="Q61" i="38"/>
  <c r="L95" i="38"/>
  <c r="O162" i="38"/>
  <c r="Q173" i="38"/>
  <c r="N107" i="38"/>
  <c r="J242" i="38"/>
  <c r="K191" i="38"/>
  <c r="K187" i="38"/>
  <c r="J173" i="38"/>
  <c r="J114" i="38"/>
  <c r="K237" i="38"/>
  <c r="K207" i="38"/>
  <c r="J140" i="38"/>
  <c r="J95" i="38"/>
  <c r="J8" i="38"/>
  <c r="K92" i="38"/>
  <c r="J111" i="38"/>
  <c r="Q262" i="38"/>
  <c r="Q242" i="38"/>
  <c r="Q237" i="38"/>
  <c r="Q207" i="38"/>
  <c r="O235" i="38"/>
  <c r="M246" i="38"/>
  <c r="Q189" i="38"/>
  <c r="M173" i="38"/>
  <c r="Q125" i="38"/>
  <c r="P189" i="38"/>
  <c r="AE189" i="38" s="1"/>
  <c r="M191" i="38"/>
  <c r="P162" i="38"/>
  <c r="AE162" i="38" s="1"/>
  <c r="N118" i="38"/>
  <c r="N111" i="38"/>
  <c r="M107" i="38"/>
  <c r="P92" i="38"/>
  <c r="AE92" i="38" s="1"/>
  <c r="Q43" i="38"/>
  <c r="L8" i="38"/>
  <c r="M61" i="38"/>
  <c r="N191" i="38"/>
  <c r="P242" i="38"/>
  <c r="AE242" i="38" s="1"/>
  <c r="J61" i="38"/>
  <c r="J226" i="38"/>
  <c r="J248" i="38"/>
  <c r="J118" i="38"/>
  <c r="K136" i="38"/>
  <c r="L136" i="38" s="1"/>
  <c r="M136" i="38" s="1"/>
  <c r="N136" i="38" s="1"/>
  <c r="O136" i="38" s="1"/>
  <c r="P136" i="38" s="1"/>
  <c r="AE136" i="38" s="1"/>
  <c r="J125" i="38"/>
  <c r="K111" i="38"/>
  <c r="J246" i="38"/>
  <c r="J169" i="38"/>
  <c r="J253" i="38"/>
  <c r="J230" i="38"/>
  <c r="Q95" i="38"/>
  <c r="J62" i="38"/>
  <c r="K239" i="38"/>
  <c r="L239" i="38" s="1"/>
  <c r="M239" i="38" s="1"/>
  <c r="N239" i="38" s="1"/>
  <c r="O239" i="38" s="1"/>
  <c r="P239" i="38" s="1"/>
  <c r="N8" i="38"/>
  <c r="K43" i="38"/>
  <c r="J220" i="38"/>
  <c r="K124" i="38"/>
  <c r="K162" i="38"/>
  <c r="M262" i="38"/>
  <c r="L299" i="38"/>
  <c r="M242" i="38"/>
  <c r="N246" i="38"/>
  <c r="Q235" i="38"/>
  <c r="O207" i="38"/>
  <c r="O246" i="38"/>
  <c r="M187" i="38"/>
  <c r="M162" i="38"/>
  <c r="O187" i="38"/>
  <c r="P220" i="38"/>
  <c r="AE220" i="38" s="1"/>
  <c r="P125" i="38"/>
  <c r="AE125" i="38" s="1"/>
  <c r="P118" i="38"/>
  <c r="AE118" i="38" s="1"/>
  <c r="P107" i="38"/>
  <c r="AE107" i="38" s="1"/>
  <c r="P95" i="38"/>
  <c r="AE95" i="38" s="1"/>
  <c r="Q92" i="38"/>
  <c r="O57" i="38"/>
  <c r="N43" i="38"/>
  <c r="M43" i="38"/>
  <c r="N57" i="38"/>
  <c r="M8" i="38"/>
  <c r="N187" i="38"/>
  <c r="L57" i="38"/>
  <c r="M114" i="38"/>
  <c r="K61" i="38"/>
  <c r="K118" i="38"/>
  <c r="J50" i="38"/>
  <c r="J216" i="38"/>
  <c r="J128" i="38"/>
  <c r="K125" i="38"/>
  <c r="Q111" i="38"/>
  <c r="K246" i="38"/>
  <c r="J171" i="38"/>
  <c r="J235" i="38"/>
  <c r="J251" i="38"/>
  <c r="K220" i="38"/>
  <c r="O237" i="38"/>
  <c r="P173" i="38"/>
  <c r="AE173" i="38" s="1"/>
  <c r="N237" i="38"/>
  <c r="M299" i="38"/>
  <c r="M235" i="38"/>
  <c r="Q187" i="38"/>
  <c r="Q216" i="38"/>
  <c r="Q220" i="38"/>
  <c r="L118" i="38"/>
  <c r="L114" i="38"/>
  <c r="O8" i="38"/>
  <c r="P171" i="38"/>
  <c r="AE171" i="38" s="1"/>
  <c r="L235" i="38"/>
  <c r="Q114" i="38"/>
  <c r="O118" i="38"/>
  <c r="J189" i="38"/>
  <c r="J123" i="38"/>
  <c r="J299" i="38"/>
  <c r="J107" i="38"/>
  <c r="J240" i="38"/>
  <c r="P262" i="38"/>
  <c r="AE262" i="38" s="1"/>
  <c r="K216" i="38"/>
  <c r="J182" i="38"/>
  <c r="L125" i="38"/>
  <c r="J152" i="38"/>
  <c r="K171" i="38"/>
  <c r="K235" i="38"/>
  <c r="N299" i="38"/>
  <c r="O191" i="38"/>
  <c r="O171" i="38"/>
  <c r="L123" i="38"/>
  <c r="K123" i="38"/>
  <c r="K107" i="38"/>
  <c r="J159" i="38"/>
  <c r="J57" i="38"/>
  <c r="P235" i="38"/>
  <c r="AE235" i="38" s="1"/>
  <c r="K173" i="38"/>
  <c r="L216" i="38"/>
  <c r="L220" i="38"/>
  <c r="N61" i="38"/>
  <c r="P8" i="38"/>
  <c r="AE8" i="38" s="1"/>
  <c r="M125" i="38"/>
  <c r="K189" i="38"/>
  <c r="K299" i="38"/>
  <c r="J215" i="38"/>
  <c r="Q171" i="38"/>
  <c r="N173" i="38"/>
  <c r="N125" i="38"/>
  <c r="Q123" i="38"/>
  <c r="L107" i="38"/>
  <c r="L262" i="38"/>
  <c r="J198" i="38"/>
  <c r="Q204" i="38"/>
  <c r="Q76" i="38"/>
  <c r="AB326" i="38"/>
  <c r="AC326" i="38" s="1"/>
  <c r="AD326" i="38" s="1"/>
  <c r="X327" i="38"/>
  <c r="Y327" i="38" s="1"/>
  <c r="Z327" i="38" s="1"/>
  <c r="AA327" i="38" s="1"/>
  <c r="AB327" i="38" s="1"/>
  <c r="AC327" i="38" s="1"/>
  <c r="AD327" i="38" s="1"/>
  <c r="AB362" i="38"/>
  <c r="AC362" i="38" s="1"/>
  <c r="AB325" i="38"/>
  <c r="AC325" i="38" s="1"/>
  <c r="AD325" i="38" s="1"/>
  <c r="L300" i="38"/>
  <c r="M80" i="38"/>
  <c r="P65" i="38"/>
  <c r="AE65" i="38" s="1"/>
  <c r="O106" i="38"/>
  <c r="Q390" i="38"/>
  <c r="AE390" i="38"/>
  <c r="N287" i="38"/>
  <c r="Q291" i="38"/>
  <c r="N294" i="38"/>
  <c r="M300" i="38"/>
  <c r="Q146" i="38"/>
  <c r="M193" i="38"/>
  <c r="L244" i="38"/>
  <c r="L140" i="38"/>
  <c r="O116" i="38"/>
  <c r="L141" i="38"/>
  <c r="Q119" i="38"/>
  <c r="M210" i="38"/>
  <c r="N80" i="38"/>
  <c r="M87" i="38"/>
  <c r="P82" i="38"/>
  <c r="AE82" i="38" s="1"/>
  <c r="Q65" i="38"/>
  <c r="O163" i="38"/>
  <c r="P205" i="38"/>
  <c r="AE205" i="38" s="1"/>
  <c r="L193" i="38"/>
  <c r="M106" i="38"/>
  <c r="J165" i="38"/>
  <c r="J139" i="38"/>
  <c r="J80" i="38"/>
  <c r="J76" i="38"/>
  <c r="K13" i="38"/>
  <c r="L13" i="38" s="1"/>
  <c r="M13" i="38" s="1"/>
  <c r="N13" i="38" s="1"/>
  <c r="O13" i="38" s="1"/>
  <c r="J82" i="38"/>
  <c r="K42" i="38"/>
  <c r="P287" i="38"/>
  <c r="AE287" i="38" s="1"/>
  <c r="K205" i="38"/>
  <c r="J129" i="38"/>
  <c r="K30" i="38"/>
  <c r="L30" i="38" s="1"/>
  <c r="M30" i="38" s="1"/>
  <c r="N30" i="38" s="1"/>
  <c r="O30" i="38" s="1"/>
  <c r="P30" i="38" s="1"/>
  <c r="J193" i="38"/>
  <c r="J116" i="38"/>
  <c r="J134" i="38"/>
  <c r="Q328" i="38"/>
  <c r="AE328" i="38"/>
  <c r="Q364" i="38"/>
  <c r="AE364" i="38"/>
  <c r="Q387" i="38"/>
  <c r="AE387" i="38"/>
  <c r="AC354" i="38"/>
  <c r="AD354" i="38" s="1"/>
  <c r="Q327" i="38"/>
  <c r="AE327" i="38"/>
  <c r="X358" i="38"/>
  <c r="Y358" i="38" s="1"/>
  <c r="Z358" i="38" s="1"/>
  <c r="AA358" i="38" s="1"/>
  <c r="Q163" i="38"/>
  <c r="O94" i="38"/>
  <c r="J42" i="38"/>
  <c r="Q324" i="38"/>
  <c r="AE324" i="38"/>
  <c r="M257" i="38"/>
  <c r="N300" i="38"/>
  <c r="N193" i="38"/>
  <c r="N244" i="38"/>
  <c r="M140" i="38"/>
  <c r="Q165" i="38"/>
  <c r="Q94" i="38"/>
  <c r="P116" i="38"/>
  <c r="AE116" i="38" s="1"/>
  <c r="M141" i="38"/>
  <c r="P112" i="38"/>
  <c r="AE112" i="38" s="1"/>
  <c r="O80" i="38"/>
  <c r="N87" i="38"/>
  <c r="Q82" i="38"/>
  <c r="P42" i="38"/>
  <c r="AE42" i="38" s="1"/>
  <c r="M146" i="38"/>
  <c r="O193" i="38"/>
  <c r="J289" i="38"/>
  <c r="K165" i="38"/>
  <c r="K80" i="38"/>
  <c r="K82" i="38"/>
  <c r="N42" i="38"/>
  <c r="M205" i="38"/>
  <c r="J175" i="38"/>
  <c r="J247" i="38"/>
  <c r="K193" i="38"/>
  <c r="K116" i="38"/>
  <c r="J18" i="38"/>
  <c r="Q356" i="38"/>
  <c r="Q323" i="38"/>
  <c r="AE323" i="38"/>
  <c r="Q362" i="38"/>
  <c r="X355" i="38"/>
  <c r="Y355" i="38" s="1"/>
  <c r="Z355" i="38" s="1"/>
  <c r="AA355" i="38" s="1"/>
  <c r="AB355" i="38" s="1"/>
  <c r="Q354" i="38"/>
  <c r="AE354" i="38"/>
  <c r="X323" i="38"/>
  <c r="Y323" i="38" s="1"/>
  <c r="Z323" i="38" s="1"/>
  <c r="AA323" i="38" s="1"/>
  <c r="AB323" i="38" s="1"/>
  <c r="AC323" i="38" s="1"/>
  <c r="AD323" i="38" s="1"/>
  <c r="L87" i="38"/>
  <c r="Q358" i="38"/>
  <c r="P294" i="38"/>
  <c r="AE294" i="38" s="1"/>
  <c r="P193" i="38"/>
  <c r="AE193" i="38" s="1"/>
  <c r="N140" i="38"/>
  <c r="M119" i="38"/>
  <c r="Q144" i="38"/>
  <c r="M112" i="38"/>
  <c r="N141" i="38"/>
  <c r="L112" i="38"/>
  <c r="P80" i="38"/>
  <c r="AE80" i="38" s="1"/>
  <c r="O87" i="38"/>
  <c r="L82" i="38"/>
  <c r="L42" i="38"/>
  <c r="M160" i="38"/>
  <c r="L160" i="38"/>
  <c r="L222" i="38"/>
  <c r="N234" i="38"/>
  <c r="K289" i="38"/>
  <c r="J77" i="38"/>
  <c r="J15" i="38"/>
  <c r="J288" i="38"/>
  <c r="N82" i="38"/>
  <c r="K175" i="38"/>
  <c r="J87" i="38"/>
  <c r="J144" i="38"/>
  <c r="J180" i="38"/>
  <c r="J203" i="38"/>
  <c r="Q357" i="38"/>
  <c r="AE357" i="38"/>
  <c r="Q355" i="38"/>
  <c r="Q200" i="38"/>
  <c r="Q325" i="38"/>
  <c r="AE325" i="38"/>
  <c r="L288" i="38"/>
  <c r="O119" i="38"/>
  <c r="P119" i="38"/>
  <c r="AE119" i="38" s="1"/>
  <c r="K140" i="38"/>
  <c r="O222" i="38"/>
  <c r="O257" i="38"/>
  <c r="L175" i="38"/>
  <c r="O205" i="38"/>
  <c r="O300" i="38"/>
  <c r="P244" i="38"/>
  <c r="AE244" i="38" s="1"/>
  <c r="M289" i="38"/>
  <c r="Q294" i="38"/>
  <c r="M288" i="38"/>
  <c r="Q257" i="38"/>
  <c r="Q205" i="38"/>
  <c r="O203" i="38"/>
  <c r="M244" i="38"/>
  <c r="O140" i="38"/>
  <c r="L165" i="38"/>
  <c r="N112" i="38"/>
  <c r="Q141" i="38"/>
  <c r="L144" i="38"/>
  <c r="O141" i="38"/>
  <c r="N210" i="38"/>
  <c r="Q42" i="38"/>
  <c r="L65" i="38"/>
  <c r="M163" i="38"/>
  <c r="L106" i="38"/>
  <c r="L234" i="38"/>
  <c r="N289" i="38"/>
  <c r="J229" i="38"/>
  <c r="J101" i="38"/>
  <c r="K288" i="38"/>
  <c r="J40" i="38"/>
  <c r="P175" i="38"/>
  <c r="AE175" i="38" s="1"/>
  <c r="J146" i="38"/>
  <c r="J12" i="38"/>
  <c r="K144" i="38"/>
  <c r="J204" i="38"/>
  <c r="J94" i="38"/>
  <c r="K203" i="38"/>
  <c r="Q329" i="38"/>
  <c r="AE329" i="38"/>
  <c r="Q384" i="38"/>
  <c r="AE384" i="38"/>
  <c r="Q391" i="38"/>
  <c r="AE391" i="38"/>
  <c r="AB351" i="38"/>
  <c r="AC351" i="38"/>
  <c r="Z351" i="38"/>
  <c r="AA351" i="38"/>
  <c r="X351" i="38"/>
  <c r="AD351" i="38"/>
  <c r="Y351" i="38"/>
  <c r="AC324" i="38"/>
  <c r="AD324" i="38" s="1"/>
  <c r="AC356" i="38"/>
  <c r="AD356" i="38" s="1"/>
  <c r="S7" i="38"/>
  <c r="AB361" i="38"/>
  <c r="AC361" i="38" s="1"/>
  <c r="P165" i="38"/>
  <c r="AE165" i="38" s="1"/>
  <c r="P234" i="38"/>
  <c r="AE234" i="38" s="1"/>
  <c r="Q330" i="38"/>
  <c r="AE330" i="38"/>
  <c r="Q289" i="38"/>
  <c r="P160" i="38"/>
  <c r="AE160" i="38" s="1"/>
  <c r="L291" i="38"/>
  <c r="Q234" i="38"/>
  <c r="M291" i="38"/>
  <c r="L294" i="38"/>
  <c r="P257" i="38"/>
  <c r="AE257" i="38" s="1"/>
  <c r="O288" i="38"/>
  <c r="Q203" i="38"/>
  <c r="P163" i="38"/>
  <c r="AE163" i="38" s="1"/>
  <c r="O244" i="38"/>
  <c r="N163" i="38"/>
  <c r="P140" i="38"/>
  <c r="AE140" i="38" s="1"/>
  <c r="O112" i="38"/>
  <c r="M165" i="38"/>
  <c r="N106" i="38"/>
  <c r="M144" i="38"/>
  <c r="P141" i="38"/>
  <c r="AE141" i="38" s="1"/>
  <c r="P210" i="38"/>
  <c r="AE210" i="38" s="1"/>
  <c r="M42" i="38"/>
  <c r="N65" i="38"/>
  <c r="P94" i="38"/>
  <c r="AE94" i="38" s="1"/>
  <c r="O160" i="38"/>
  <c r="M175" i="38"/>
  <c r="N205" i="38"/>
  <c r="N262" i="38"/>
  <c r="J234" i="38"/>
  <c r="J257" i="38"/>
  <c r="K48" i="38"/>
  <c r="L48" i="38" s="1"/>
  <c r="M48" i="38" s="1"/>
  <c r="N48" i="38" s="1"/>
  <c r="O48" i="38" s="1"/>
  <c r="P48" i="38" s="1"/>
  <c r="J294" i="38"/>
  <c r="J163" i="38"/>
  <c r="K146" i="38"/>
  <c r="J75" i="38"/>
  <c r="J262" i="38"/>
  <c r="J11" i="38"/>
  <c r="J141" i="38"/>
  <c r="J104" i="38"/>
  <c r="J65" i="38"/>
  <c r="K94" i="38"/>
  <c r="J70" i="38"/>
  <c r="Q326" i="38"/>
  <c r="AE326" i="38"/>
  <c r="Q385" i="38"/>
  <c r="AE385" i="38"/>
  <c r="Q386" i="38"/>
  <c r="AE386" i="38"/>
  <c r="X307" i="38"/>
  <c r="AD307" i="38"/>
  <c r="Y307" i="38"/>
  <c r="Z307" i="38"/>
  <c r="AA307" i="38"/>
  <c r="AC307" i="38"/>
  <c r="AB307" i="38"/>
  <c r="Q363" i="38"/>
  <c r="AE363" i="38"/>
  <c r="L94" i="38"/>
  <c r="K119" i="38"/>
  <c r="Q389" i="38"/>
  <c r="O294" i="38"/>
  <c r="L257" i="38"/>
  <c r="P222" i="38"/>
  <c r="AE222" i="38" s="1"/>
  <c r="O289" i="38"/>
  <c r="M234" i="38"/>
  <c r="N288" i="38"/>
  <c r="M222" i="38"/>
  <c r="O175" i="38"/>
  <c r="O262" i="38"/>
  <c r="L287" i="38"/>
  <c r="O234" i="38"/>
  <c r="P288" i="38"/>
  <c r="AE288" i="38" s="1"/>
  <c r="P203" i="38"/>
  <c r="AE203" i="38" s="1"/>
  <c r="N203" i="38"/>
  <c r="Q160" i="38"/>
  <c r="P300" i="38"/>
  <c r="AE300" i="38" s="1"/>
  <c r="N160" i="38"/>
  <c r="Q244" i="38"/>
  <c r="Q106" i="38"/>
  <c r="O210" i="38"/>
  <c r="M65" i="38"/>
  <c r="N94" i="38"/>
  <c r="Q361" i="38"/>
  <c r="Q331" i="38"/>
  <c r="AE331" i="38"/>
  <c r="Q388" i="38"/>
  <c r="AE388" i="38"/>
  <c r="AE11" i="39"/>
  <c r="P21" i="39"/>
  <c r="AE21" i="39" s="1"/>
  <c r="L9" i="39"/>
  <c r="M9" i="39" s="1"/>
  <c r="N9" i="39" s="1"/>
  <c r="O9" i="39" s="1"/>
  <c r="P9" i="39" s="1"/>
  <c r="AE9" i="39" s="1"/>
  <c r="T15" i="39"/>
  <c r="U15" i="39" s="1"/>
  <c r="T16" i="39"/>
  <c r="U16" i="39" s="1"/>
  <c r="T17" i="39"/>
  <c r="U17" i="39"/>
  <c r="T13" i="39"/>
  <c r="U13" i="39" s="1"/>
  <c r="T19" i="39"/>
  <c r="U19" i="39" s="1"/>
  <c r="J21" i="39"/>
  <c r="U21" i="39"/>
  <c r="T21" i="39"/>
  <c r="L21" i="39"/>
  <c r="O17" i="39"/>
  <c r="K21" i="39"/>
  <c r="T8" i="39"/>
  <c r="U8" i="39"/>
  <c r="U22" i="39"/>
  <c r="T22" i="39"/>
  <c r="T20" i="39"/>
  <c r="U20" i="39" s="1"/>
  <c r="U11" i="39"/>
  <c r="T11" i="39"/>
  <c r="T10" i="39"/>
  <c r="U10" i="39"/>
  <c r="N21" i="39"/>
  <c r="Q17" i="39"/>
  <c r="O21" i="39"/>
  <c r="T9" i="39"/>
  <c r="U9" i="39"/>
  <c r="T14" i="39"/>
  <c r="U14" i="39"/>
  <c r="T12" i="39"/>
  <c r="U12" i="39" s="1"/>
  <c r="U18" i="39"/>
  <c r="T18" i="39"/>
  <c r="O22" i="39"/>
  <c r="J22" i="39"/>
  <c r="P22" i="39"/>
  <c r="AE22" i="39" s="1"/>
  <c r="P18" i="39"/>
  <c r="AE18" i="39" s="1"/>
  <c r="K22" i="39"/>
  <c r="J18" i="39"/>
  <c r="K18" i="39"/>
  <c r="L18" i="39"/>
  <c r="M18" i="39"/>
  <c r="L22" i="39"/>
  <c r="N18" i="39"/>
  <c r="M22" i="39"/>
  <c r="J8" i="39"/>
  <c r="P17" i="39"/>
  <c r="AE17" i="39" s="1"/>
  <c r="J13" i="39"/>
  <c r="J19" i="39"/>
  <c r="K17" i="39"/>
  <c r="L19" i="39"/>
  <c r="M19" i="39" s="1"/>
  <c r="N19" i="39" s="1"/>
  <c r="O19" i="39" s="1"/>
  <c r="P19" i="39" s="1"/>
  <c r="M17" i="39"/>
  <c r="L17" i="39"/>
  <c r="N17" i="39"/>
  <c r="J79" i="38"/>
  <c r="K135" i="38"/>
  <c r="L135" i="38" s="1"/>
  <c r="M135" i="38" s="1"/>
  <c r="N135" i="38" s="1"/>
  <c r="O135" i="38" s="1"/>
  <c r="P135" i="38" s="1"/>
  <c r="AE135" i="38" s="1"/>
  <c r="J35" i="38"/>
  <c r="J117" i="46"/>
  <c r="J32" i="46"/>
  <c r="J19" i="43"/>
  <c r="J334" i="38"/>
  <c r="K332" i="38"/>
  <c r="L332" i="38" s="1"/>
  <c r="M332" i="38" s="1"/>
  <c r="N332" i="38" s="1"/>
  <c r="O332" i="38" s="1"/>
  <c r="P332" i="38" s="1"/>
  <c r="K137" i="46"/>
  <c r="L137" i="46" s="1"/>
  <c r="M137" i="46" s="1"/>
  <c r="N137" i="46" s="1"/>
  <c r="O137" i="46" s="1"/>
  <c r="P137" i="46" s="1"/>
  <c r="J233" i="38"/>
  <c r="K32" i="46"/>
  <c r="L32" i="46" s="1"/>
  <c r="M32" i="46" s="1"/>
  <c r="N32" i="46" s="1"/>
  <c r="O32" i="46" s="1"/>
  <c r="P32" i="46" s="1"/>
  <c r="J57" i="46"/>
  <c r="K19" i="43"/>
  <c r="L19" i="43" s="1"/>
  <c r="M19" i="43" s="1"/>
  <c r="N19" i="43" s="1"/>
  <c r="O19" i="43" s="1"/>
  <c r="P19" i="43" s="1"/>
  <c r="O77" i="47"/>
  <c r="P77" i="47" s="1"/>
  <c r="J337" i="38"/>
  <c r="O23" i="47"/>
  <c r="P23" i="47" s="1"/>
  <c r="O47" i="47"/>
  <c r="P47" i="47" s="1"/>
  <c r="K365" i="38"/>
  <c r="L365" i="38" s="1"/>
  <c r="M365" i="38" s="1"/>
  <c r="N365" i="38" s="1"/>
  <c r="O365" i="38" s="1"/>
  <c r="P365" i="38" s="1"/>
  <c r="J365" i="38"/>
  <c r="J75" i="47"/>
  <c r="J370" i="38"/>
  <c r="K233" i="38"/>
  <c r="L233" i="38" s="1"/>
  <c r="M233" i="38" s="1"/>
  <c r="N233" i="38" s="1"/>
  <c r="O233" i="38" s="1"/>
  <c r="J54" i="38"/>
  <c r="J71" i="46"/>
  <c r="K57" i="46"/>
  <c r="L57" i="46" s="1"/>
  <c r="M57" i="46" s="1"/>
  <c r="N57" i="46" s="1"/>
  <c r="O57" i="46" s="1"/>
  <c r="P57" i="46" s="1"/>
  <c r="J359" i="38"/>
  <c r="J333" i="38"/>
  <c r="J241" i="38"/>
  <c r="J133" i="38"/>
  <c r="J256" i="38"/>
  <c r="K54" i="38"/>
  <c r="L54" i="38" s="1"/>
  <c r="M54" i="38" s="1"/>
  <c r="N54" i="38" s="1"/>
  <c r="O54" i="38" s="1"/>
  <c r="P54" i="38" s="1"/>
  <c r="J158" i="38"/>
  <c r="K71" i="46"/>
  <c r="L71" i="46" s="1"/>
  <c r="M71" i="46" s="1"/>
  <c r="N71" i="46" s="1"/>
  <c r="O71" i="46" s="1"/>
  <c r="J23" i="43"/>
  <c r="J22" i="43"/>
  <c r="J20" i="43"/>
  <c r="J335" i="38"/>
  <c r="J339" i="38"/>
  <c r="J393" i="38"/>
  <c r="K241" i="38"/>
  <c r="L241" i="38" s="1"/>
  <c r="M241" i="38" s="1"/>
  <c r="N241" i="38" s="1"/>
  <c r="O241" i="38" s="1"/>
  <c r="P241" i="38" s="1"/>
  <c r="K133" i="38"/>
  <c r="L133" i="38" s="1"/>
  <c r="M133" i="38" s="1"/>
  <c r="N133" i="38" s="1"/>
  <c r="O133" i="38" s="1"/>
  <c r="P133" i="38" s="1"/>
  <c r="K256" i="38"/>
  <c r="L256" i="38" s="1"/>
  <c r="M256" i="38" s="1"/>
  <c r="N256" i="38" s="1"/>
  <c r="O256" i="38" s="1"/>
  <c r="P256" i="38" s="1"/>
  <c r="J24" i="43"/>
  <c r="J336" i="38"/>
  <c r="J367" i="38"/>
  <c r="J332" i="38"/>
  <c r="J54" i="47"/>
  <c r="J392" i="38"/>
  <c r="K41" i="38"/>
  <c r="L41" i="38" s="1"/>
  <c r="M41" i="38" s="1"/>
  <c r="N41" i="38" s="1"/>
  <c r="O41" i="38" s="1"/>
  <c r="J157" i="38"/>
  <c r="J116" i="46"/>
  <c r="K54" i="47"/>
  <c r="L54" i="47" s="1"/>
  <c r="M54" i="47" s="1"/>
  <c r="N54" i="47" s="1"/>
  <c r="O54" i="47" s="1"/>
  <c r="P54" i="47" s="1"/>
  <c r="J78" i="38"/>
  <c r="J41" i="38"/>
  <c r="K157" i="38"/>
  <c r="L157" i="38" s="1"/>
  <c r="M157" i="38" s="1"/>
  <c r="N157" i="38" s="1"/>
  <c r="O157" i="38" s="1"/>
  <c r="P157" i="38" s="1"/>
  <c r="K116" i="46"/>
  <c r="L116" i="46" s="1"/>
  <c r="M116" i="46" s="1"/>
  <c r="N116" i="46" s="1"/>
  <c r="O116" i="46" s="1"/>
  <c r="P116" i="46" s="1"/>
  <c r="J369" i="38"/>
  <c r="J360" i="38"/>
  <c r="J368" i="38"/>
  <c r="J338" i="38"/>
  <c r="K78" i="38"/>
  <c r="L78" i="38" s="1"/>
  <c r="M78" i="38" s="1"/>
  <c r="N78" i="38" s="1"/>
  <c r="O78" i="38" s="1"/>
  <c r="J135" i="38"/>
  <c r="K35" i="38"/>
  <c r="L35" i="38" s="1"/>
  <c r="M35" i="38" s="1"/>
  <c r="N35" i="38" s="1"/>
  <c r="O35" i="38" s="1"/>
  <c r="J21" i="43"/>
  <c r="J366" i="38"/>
  <c r="K75" i="47"/>
  <c r="L75" i="47" s="1"/>
  <c r="M75" i="47" s="1"/>
  <c r="N75" i="47" s="1"/>
  <c r="O75" i="47" s="1"/>
  <c r="P75" i="47" s="1"/>
  <c r="J137" i="46"/>
  <c r="K392" i="38"/>
  <c r="L392" i="38" s="1"/>
  <c r="M392" i="38" s="1"/>
  <c r="N392" i="38" s="1"/>
  <c r="O392" i="38" s="1"/>
  <c r="P392" i="38" s="1"/>
  <c r="P225" i="38"/>
  <c r="P55" i="46"/>
  <c r="P196" i="38"/>
  <c r="O56" i="46"/>
  <c r="P56" i="46" s="1"/>
  <c r="O109" i="46"/>
  <c r="P109" i="46" s="1"/>
  <c r="O107" i="46"/>
  <c r="P107" i="46" s="1"/>
  <c r="O67" i="46"/>
  <c r="P67" i="46" s="1"/>
  <c r="O10" i="43"/>
  <c r="P10" i="43" s="1"/>
  <c r="O16" i="43"/>
  <c r="P16" i="43" s="1"/>
  <c r="O7" i="43"/>
  <c r="P7" i="43" s="1"/>
  <c r="O14" i="43"/>
  <c r="P14" i="43" s="1"/>
  <c r="O13" i="43"/>
  <c r="P13" i="43" s="1"/>
  <c r="O12" i="43"/>
  <c r="P12" i="43" s="1"/>
  <c r="O17" i="43"/>
  <c r="P17" i="43" s="1"/>
  <c r="O8" i="43"/>
  <c r="P8" i="43" s="1"/>
  <c r="O18" i="43"/>
  <c r="P18" i="43" s="1"/>
  <c r="O9" i="43"/>
  <c r="P9" i="43" s="1"/>
  <c r="O11" i="43"/>
  <c r="P11" i="43" s="1"/>
  <c r="O62" i="46"/>
  <c r="P62" i="46" s="1"/>
  <c r="O65" i="46"/>
  <c r="P65" i="46" s="1"/>
  <c r="O64" i="46"/>
  <c r="P64" i="46" s="1"/>
  <c r="Q64" i="46" s="1"/>
  <c r="O39" i="46"/>
  <c r="P39" i="46" s="1"/>
  <c r="O63" i="46"/>
  <c r="P63" i="46" s="1"/>
  <c r="O53" i="46"/>
  <c r="P53" i="46" s="1"/>
  <c r="O111" i="46"/>
  <c r="P111" i="46" s="1"/>
  <c r="O114" i="46"/>
  <c r="P114" i="46" s="1"/>
  <c r="O112" i="46"/>
  <c r="P112" i="46" s="1"/>
  <c r="O45" i="46"/>
  <c r="P45" i="46" s="1"/>
  <c r="Q45" i="46" s="1"/>
  <c r="O50" i="46"/>
  <c r="P50" i="46" s="1"/>
  <c r="O93" i="46"/>
  <c r="P93" i="46" s="1"/>
  <c r="O24" i="46"/>
  <c r="P24" i="46" s="1"/>
  <c r="O115" i="46"/>
  <c r="P115" i="46" s="1"/>
  <c r="O113" i="46"/>
  <c r="P113" i="46" s="1"/>
  <c r="O108" i="46"/>
  <c r="P108" i="46" s="1"/>
  <c r="O110" i="46"/>
  <c r="P110" i="46" s="1"/>
  <c r="O70" i="46"/>
  <c r="P70" i="46" s="1"/>
  <c r="O31" i="46"/>
  <c r="P31" i="46" s="1"/>
  <c r="O25" i="46"/>
  <c r="P25" i="46" s="1"/>
  <c r="O41" i="46"/>
  <c r="P41" i="46" s="1"/>
  <c r="Q41" i="46" s="1"/>
  <c r="O47" i="46"/>
  <c r="P47" i="46" s="1"/>
  <c r="O22" i="46"/>
  <c r="P22" i="46" s="1"/>
  <c r="O68" i="46"/>
  <c r="P68" i="46" s="1"/>
  <c r="Q68" i="46" s="1"/>
  <c r="O77" i="46"/>
  <c r="P77" i="46" s="1"/>
  <c r="O26" i="46"/>
  <c r="P26" i="46" s="1"/>
  <c r="O21" i="46"/>
  <c r="P21" i="46" s="1"/>
  <c r="Q21" i="46" s="1"/>
  <c r="O20" i="46"/>
  <c r="P20" i="46" s="1"/>
  <c r="O23" i="46"/>
  <c r="P23" i="46" s="1"/>
  <c r="O66" i="46"/>
  <c r="P66" i="46" s="1"/>
  <c r="O40" i="46"/>
  <c r="P40" i="46" s="1"/>
  <c r="P46" i="46"/>
  <c r="O98" i="46"/>
  <c r="P98" i="46" s="1"/>
  <c r="P51" i="46"/>
  <c r="P30" i="46"/>
  <c r="O8" i="39"/>
  <c r="P8" i="39" s="1"/>
  <c r="AE8" i="39" s="1"/>
  <c r="O16" i="39"/>
  <c r="P16" i="39" s="1"/>
  <c r="O20" i="39"/>
  <c r="P20" i="39" s="1"/>
  <c r="O15" i="39"/>
  <c r="P15" i="39" s="1"/>
  <c r="O13" i="39"/>
  <c r="P13" i="39" s="1"/>
  <c r="O12" i="39"/>
  <c r="P12" i="39" s="1"/>
  <c r="AE12" i="39" s="1"/>
  <c r="O10" i="39"/>
  <c r="P10" i="39" s="1"/>
  <c r="AE10" i="39" s="1"/>
  <c r="O230" i="38"/>
  <c r="P230" i="38" s="1"/>
  <c r="O58" i="38"/>
  <c r="P58" i="38" s="1"/>
  <c r="P155" i="38"/>
  <c r="P70" i="38"/>
  <c r="O182" i="38"/>
  <c r="P182" i="38" s="1"/>
  <c r="O247" i="38"/>
  <c r="P247" i="38" s="1"/>
  <c r="O12" i="38"/>
  <c r="P12" i="38" s="1"/>
  <c r="O255" i="38"/>
  <c r="P255" i="38" s="1"/>
  <c r="O74" i="38"/>
  <c r="P74" i="38" s="1"/>
  <c r="O253" i="38"/>
  <c r="P253" i="38" s="1"/>
  <c r="O231" i="38"/>
  <c r="P231" i="38" s="1"/>
  <c r="O184" i="38"/>
  <c r="P184" i="38" s="1"/>
  <c r="O240" i="38"/>
  <c r="P240" i="38" s="1"/>
  <c r="O248" i="38"/>
  <c r="P248" i="38" s="1"/>
  <c r="O122" i="38"/>
  <c r="P122" i="38" s="1"/>
  <c r="O139" i="38"/>
  <c r="P139" i="38" s="1"/>
  <c r="O47" i="38"/>
  <c r="P47" i="38" s="1"/>
  <c r="P250" i="38"/>
  <c r="O186" i="38"/>
  <c r="P186" i="38" s="1"/>
  <c r="O228" i="38"/>
  <c r="P228" i="38" s="1"/>
  <c r="O138" i="38"/>
  <c r="P138" i="38" s="1"/>
  <c r="O28" i="38"/>
  <c r="P28" i="38" s="1"/>
  <c r="O154" i="38"/>
  <c r="P154" i="38" s="1"/>
  <c r="O26" i="38"/>
  <c r="P26" i="38" s="1"/>
  <c r="O251" i="38"/>
  <c r="P251" i="38" s="1"/>
  <c r="O179" i="38"/>
  <c r="P179" i="38" s="1"/>
  <c r="AE179" i="38" s="1"/>
  <c r="O198" i="38"/>
  <c r="P198" i="38" s="1"/>
  <c r="P159" i="38"/>
  <c r="AE159" i="38" s="1"/>
  <c r="O183" i="38"/>
  <c r="P183" i="38" s="1"/>
  <c r="AE183" i="38" s="1"/>
  <c r="O156" i="38"/>
  <c r="P156" i="38" s="1"/>
  <c r="P134" i="38"/>
  <c r="AE134" i="38" s="1"/>
  <c r="O109" i="38"/>
  <c r="P109" i="38" s="1"/>
  <c r="O45" i="38"/>
  <c r="P45" i="38" s="1"/>
  <c r="O14" i="38"/>
  <c r="P14" i="38" s="1"/>
  <c r="O29" i="38"/>
  <c r="P29" i="38" s="1"/>
  <c r="O72" i="38"/>
  <c r="P72" i="38" s="1"/>
  <c r="O27" i="38"/>
  <c r="P27" i="38" s="1"/>
  <c r="O11" i="38"/>
  <c r="P11" i="38" s="1"/>
  <c r="P259" i="38"/>
  <c r="O150" i="38"/>
  <c r="P150" i="38" s="1"/>
  <c r="O131" i="38"/>
  <c r="P131" i="38" s="1"/>
  <c r="P128" i="38"/>
  <c r="AE128" i="38" s="1"/>
  <c r="O40" i="38"/>
  <c r="P40" i="38" s="1"/>
  <c r="O71" i="38"/>
  <c r="P71" i="38" s="1"/>
  <c r="O34" i="38"/>
  <c r="P34" i="38" s="1"/>
  <c r="O32" i="38"/>
  <c r="P32" i="38" s="1"/>
  <c r="P227" i="38"/>
  <c r="O137" i="38"/>
  <c r="P137" i="38" s="1"/>
  <c r="O232" i="38"/>
  <c r="P232" i="38" s="1"/>
  <c r="O169" i="38"/>
  <c r="P169" i="38" s="1"/>
  <c r="AE169" i="38" s="1"/>
  <c r="O103" i="38"/>
  <c r="P103" i="38" s="1"/>
  <c r="O99" i="38"/>
  <c r="P99" i="38" s="1"/>
  <c r="O53" i="38"/>
  <c r="P53" i="38" s="1"/>
  <c r="O63" i="38"/>
  <c r="P63" i="38" s="1"/>
  <c r="O49" i="38"/>
  <c r="P49" i="38" s="1"/>
  <c r="O7" i="38"/>
  <c r="P7" i="38" s="1"/>
  <c r="Q7" i="38" s="1"/>
  <c r="O214" i="38"/>
  <c r="P214" i="38" s="1"/>
  <c r="AE214" i="38" s="1"/>
  <c r="O252" i="38"/>
  <c r="P252" i="38" s="1"/>
  <c r="O148" i="38"/>
  <c r="P148" i="38" s="1"/>
  <c r="O132" i="38"/>
  <c r="P132" i="38" s="1"/>
  <c r="O77" i="38"/>
  <c r="P77" i="38" s="1"/>
  <c r="O194" i="38"/>
  <c r="P194" i="38" s="1"/>
  <c r="O104" i="38"/>
  <c r="P104" i="38" s="1"/>
  <c r="O16" i="38"/>
  <c r="P16" i="38" s="1"/>
  <c r="O33" i="38"/>
  <c r="P33" i="38" s="1"/>
  <c r="P50" i="38"/>
  <c r="O151" i="38"/>
  <c r="P151" i="38" s="1"/>
  <c r="O69" i="38"/>
  <c r="P69" i="38" s="1"/>
  <c r="O73" i="38"/>
  <c r="P73" i="38" s="1"/>
  <c r="P226" i="38"/>
  <c r="O129" i="38"/>
  <c r="P129" i="38" s="1"/>
  <c r="O180" i="38"/>
  <c r="P180" i="38" s="1"/>
  <c r="P149" i="38"/>
  <c r="O120" i="38"/>
  <c r="P120" i="38" s="1"/>
  <c r="O185" i="38"/>
  <c r="P185" i="38" s="1"/>
  <c r="AE185" i="38" s="1"/>
  <c r="O130" i="38"/>
  <c r="P130" i="38" s="1"/>
  <c r="O152" i="38"/>
  <c r="P152" i="38" s="1"/>
  <c r="O197" i="38"/>
  <c r="P197" i="38" s="1"/>
  <c r="O38" i="38"/>
  <c r="P38" i="38" s="1"/>
  <c r="O18" i="38"/>
  <c r="P18" i="38" s="1"/>
  <c r="O153" i="38"/>
  <c r="P153" i="38" s="1"/>
  <c r="O170" i="38"/>
  <c r="P170" i="38" s="1"/>
  <c r="O121" i="38"/>
  <c r="P121" i="38" s="1"/>
  <c r="O199" i="38"/>
  <c r="P199" i="38" s="1"/>
  <c r="O101" i="38"/>
  <c r="P101" i="38" s="1"/>
  <c r="O97" i="38"/>
  <c r="P97" i="38" s="1"/>
  <c r="O39" i="38"/>
  <c r="P39" i="38" s="1"/>
  <c r="O10" i="38"/>
  <c r="P10" i="38" s="1"/>
  <c r="O15" i="38"/>
  <c r="P15" i="38" s="1"/>
  <c r="O178" i="38"/>
  <c r="P178" i="38" s="1"/>
  <c r="AE178" i="38" s="1"/>
  <c r="P100" i="38"/>
  <c r="O102" i="38"/>
  <c r="P102" i="38" s="1"/>
  <c r="O201" i="38"/>
  <c r="P201" i="38" s="1"/>
  <c r="O52" i="38"/>
  <c r="P52" i="38" s="1"/>
  <c r="O98" i="38"/>
  <c r="P98" i="38" s="1"/>
  <c r="O229" i="38"/>
  <c r="P229" i="38" s="1"/>
  <c r="O75" i="38"/>
  <c r="P75" i="38" s="1"/>
  <c r="P195" i="38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7" i="34"/>
  <c r="AE45" i="38" l="1"/>
  <c r="AE389" i="38"/>
  <c r="AE124" i="46"/>
  <c r="AE132" i="46"/>
  <c r="AE70" i="47"/>
  <c r="AE71" i="47"/>
  <c r="AE180" i="38"/>
  <c r="AE356" i="38"/>
  <c r="W339" i="38"/>
  <c r="W337" i="38"/>
  <c r="W368" i="38"/>
  <c r="N25" i="34"/>
  <c r="W369" i="38"/>
  <c r="W370" i="38"/>
  <c r="W338" i="38"/>
  <c r="W371" i="38"/>
  <c r="AE284" i="38"/>
  <c r="Q284" i="38"/>
  <c r="W28" i="43"/>
  <c r="P249" i="38"/>
  <c r="AE198" i="38"/>
  <c r="AE184" i="38"/>
  <c r="AE27" i="38"/>
  <c r="AE103" i="38"/>
  <c r="AE231" i="38"/>
  <c r="AE73" i="38"/>
  <c r="AE15" i="38"/>
  <c r="AE32" i="38"/>
  <c r="AE122" i="38"/>
  <c r="AE251" i="38"/>
  <c r="AE52" i="38"/>
  <c r="AE71" i="38"/>
  <c r="AE138" i="38"/>
  <c r="X76" i="38"/>
  <c r="Y76" i="38" s="1"/>
  <c r="Z76" i="38" s="1"/>
  <c r="AA76" i="38" s="1"/>
  <c r="AB76" i="38" s="1"/>
  <c r="AC76" i="38" s="1"/>
  <c r="X54" i="38"/>
  <c r="Y54" i="38" s="1"/>
  <c r="Z54" i="38" s="1"/>
  <c r="AA54" i="38" s="1"/>
  <c r="AB54" i="38" s="1"/>
  <c r="AC54" i="38" s="1"/>
  <c r="AD54" i="38" s="1"/>
  <c r="X228" i="38"/>
  <c r="Y228" i="38" s="1"/>
  <c r="Z228" i="38" s="1"/>
  <c r="AA228" i="38" s="1"/>
  <c r="AB228" i="38" s="1"/>
  <c r="X72" i="38"/>
  <c r="Y72" i="38" s="1"/>
  <c r="Z72" i="38" s="1"/>
  <c r="AA72" i="38" s="1"/>
  <c r="AB72" i="38" s="1"/>
  <c r="AC72" i="38" s="1"/>
  <c r="X249" i="38"/>
  <c r="Y249" i="38" s="1"/>
  <c r="Z249" i="38" s="1"/>
  <c r="AA249" i="38" s="1"/>
  <c r="AB249" i="38" s="1"/>
  <c r="AC249" i="38" s="1"/>
  <c r="X195" i="38"/>
  <c r="Y195" i="38" s="1"/>
  <c r="Z195" i="38" s="1"/>
  <c r="AA195" i="38" s="1"/>
  <c r="AB195" i="38" s="1"/>
  <c r="AC195" i="38" s="1"/>
  <c r="X109" i="38"/>
  <c r="Y109" i="38" s="1"/>
  <c r="Z109" i="38" s="1"/>
  <c r="AA109" i="38" s="1"/>
  <c r="AB109" i="38" s="1"/>
  <c r="AC109" i="38" s="1"/>
  <c r="AD109" i="38" s="1"/>
  <c r="X239" i="38"/>
  <c r="Y239" i="38" s="1"/>
  <c r="Z239" i="38" s="1"/>
  <c r="AA239" i="38" s="1"/>
  <c r="AB239" i="38" s="1"/>
  <c r="AC239" i="38" s="1"/>
  <c r="AD239" i="38" s="1"/>
  <c r="X137" i="38"/>
  <c r="Y137" i="38" s="1"/>
  <c r="Z137" i="38" s="1"/>
  <c r="AA137" i="38" s="1"/>
  <c r="AB137" i="38" s="1"/>
  <c r="AC137" i="38" s="1"/>
  <c r="X252" i="38"/>
  <c r="Y252" i="38" s="1"/>
  <c r="Z252" i="38" s="1"/>
  <c r="AA252" i="38" s="1"/>
  <c r="AB252" i="38" s="1"/>
  <c r="AC252" i="38" s="1"/>
  <c r="X70" i="38"/>
  <c r="Y70" i="38" s="1"/>
  <c r="Z70" i="38" s="1"/>
  <c r="AA70" i="38" s="1"/>
  <c r="AB70" i="38" s="1"/>
  <c r="AC70" i="38" s="1"/>
  <c r="X256" i="38"/>
  <c r="Y256" i="38" s="1"/>
  <c r="Z256" i="38" s="1"/>
  <c r="AA256" i="38" s="1"/>
  <c r="AB256" i="38" s="1"/>
  <c r="AC256" i="38" s="1"/>
  <c r="X104" i="38"/>
  <c r="Y104" i="38" s="1"/>
  <c r="Z104" i="38" s="1"/>
  <c r="AA104" i="38" s="1"/>
  <c r="AB104" i="38" s="1"/>
  <c r="AC104" i="38" s="1"/>
  <c r="X227" i="38"/>
  <c r="Y227" i="38" s="1"/>
  <c r="Z227" i="38" s="1"/>
  <c r="AA227" i="38" s="1"/>
  <c r="AB227" i="38" s="1"/>
  <c r="AC227" i="38" s="1"/>
  <c r="AD227" i="38" s="1"/>
  <c r="X10" i="38"/>
  <c r="Y10" i="38" s="1"/>
  <c r="Z10" i="38" s="1"/>
  <c r="AA10" i="38" s="1"/>
  <c r="AB10" i="38" s="1"/>
  <c r="AC10" i="38" s="1"/>
  <c r="AD10" i="38" s="1"/>
  <c r="X35" i="38"/>
  <c r="Y35" i="38" s="1"/>
  <c r="Z35" i="38" s="1"/>
  <c r="AA35" i="38" s="1"/>
  <c r="AB35" i="38" s="1"/>
  <c r="AC35" i="38" s="1"/>
  <c r="AD35" i="38" s="1"/>
  <c r="X180" i="38"/>
  <c r="Y180" i="38" s="1"/>
  <c r="Z180" i="38" s="1"/>
  <c r="AA180" i="38" s="1"/>
  <c r="AB180" i="38" s="1"/>
  <c r="AC180" i="38" s="1"/>
  <c r="AD180" i="38" s="1"/>
  <c r="X30" i="38"/>
  <c r="Y30" i="38" s="1"/>
  <c r="Z30" i="38" s="1"/>
  <c r="AA30" i="38" s="1"/>
  <c r="AB30" i="38" s="1"/>
  <c r="AC30" i="38" s="1"/>
  <c r="AD30" i="38" s="1"/>
  <c r="X253" i="38"/>
  <c r="Y253" i="38" s="1"/>
  <c r="Z253" i="38" s="1"/>
  <c r="AA253" i="38" s="1"/>
  <c r="AB253" i="38" s="1"/>
  <c r="AC253" i="38" s="1"/>
  <c r="X78" i="38"/>
  <c r="Y78" i="38" s="1"/>
  <c r="Z78" i="38" s="1"/>
  <c r="AA78" i="38" s="1"/>
  <c r="AB78" i="38" s="1"/>
  <c r="AC78" i="38" s="1"/>
  <c r="AD78" i="38" s="1"/>
  <c r="X259" i="38"/>
  <c r="Y259" i="38" s="1"/>
  <c r="Z259" i="38" s="1"/>
  <c r="AA259" i="38" s="1"/>
  <c r="AB259" i="38" s="1"/>
  <c r="AC259" i="38" s="1"/>
  <c r="AD259" i="38" s="1"/>
  <c r="X16" i="38"/>
  <c r="Y16" i="38" s="1"/>
  <c r="Z16" i="38" s="1"/>
  <c r="AA16" i="38" s="1"/>
  <c r="AB16" i="38" s="1"/>
  <c r="AC16" i="38" s="1"/>
  <c r="X202" i="38"/>
  <c r="Y202" i="38" s="1"/>
  <c r="Z202" i="38" s="1"/>
  <c r="AA202" i="38" s="1"/>
  <c r="AB202" i="38" s="1"/>
  <c r="AC202" i="38" s="1"/>
  <c r="AD202" i="38" s="1"/>
  <c r="X149" i="38"/>
  <c r="Y149" i="38" s="1"/>
  <c r="Z149" i="38" s="1"/>
  <c r="AA149" i="38" s="1"/>
  <c r="AB149" i="38" s="1"/>
  <c r="AC149" i="38" s="1"/>
  <c r="X148" i="38"/>
  <c r="Y148" i="38" s="1"/>
  <c r="Z148" i="38" s="1"/>
  <c r="AA148" i="38" s="1"/>
  <c r="AB148" i="38" s="1"/>
  <c r="AC148" i="38" s="1"/>
  <c r="AD148" i="38" s="1"/>
  <c r="X18" i="38"/>
  <c r="Y18" i="38" s="1"/>
  <c r="Z18" i="38" s="1"/>
  <c r="AA18" i="38" s="1"/>
  <c r="AB18" i="38" s="1"/>
  <c r="AC18" i="38" s="1"/>
  <c r="X31" i="38"/>
  <c r="Y31" i="38" s="1"/>
  <c r="Z31" i="38" s="1"/>
  <c r="AA31" i="38" s="1"/>
  <c r="AB31" i="38" s="1"/>
  <c r="AC31" i="38" s="1"/>
  <c r="X121" i="38"/>
  <c r="Y121" i="38" s="1"/>
  <c r="Z121" i="38" s="1"/>
  <c r="AA121" i="38" s="1"/>
  <c r="AB121" i="38" s="1"/>
  <c r="AC121" i="38" s="1"/>
  <c r="X240" i="38"/>
  <c r="Y240" i="38" s="1"/>
  <c r="Z240" i="38" s="1"/>
  <c r="AA240" i="38" s="1"/>
  <c r="AB240" i="38" s="1"/>
  <c r="AC240" i="38" s="1"/>
  <c r="AD240" i="38" s="1"/>
  <c r="X181" i="38"/>
  <c r="Y181" i="38" s="1"/>
  <c r="Z181" i="38" s="1"/>
  <c r="AA181" i="38" s="1"/>
  <c r="AB181" i="38" s="1"/>
  <c r="AC181" i="38" s="1"/>
  <c r="AD181" i="38" s="1"/>
  <c r="X50" i="38"/>
  <c r="Y50" i="38" s="1"/>
  <c r="Z50" i="38" s="1"/>
  <c r="AA50" i="38" s="1"/>
  <c r="AB50" i="38" s="1"/>
  <c r="AC50" i="38" s="1"/>
  <c r="X157" i="38"/>
  <c r="Y157" i="38" s="1"/>
  <c r="Z157" i="38" s="1"/>
  <c r="AA157" i="38" s="1"/>
  <c r="AB157" i="38" s="1"/>
  <c r="AC157" i="38" s="1"/>
  <c r="AD157" i="38" s="1"/>
  <c r="X151" i="38"/>
  <c r="Y151" i="38" s="1"/>
  <c r="Z151" i="38" s="1"/>
  <c r="AA151" i="38" s="1"/>
  <c r="AB151" i="38" s="1"/>
  <c r="AC151" i="38" s="1"/>
  <c r="X49" i="38"/>
  <c r="Y49" i="38" s="1"/>
  <c r="Z49" i="38" s="1"/>
  <c r="AA49" i="38" s="1"/>
  <c r="AB49" i="38" s="1"/>
  <c r="AC49" i="38" s="1"/>
  <c r="AD49" i="38" s="1"/>
  <c r="X46" i="38"/>
  <c r="Y46" i="38" s="1"/>
  <c r="Z46" i="38" s="1"/>
  <c r="AA46" i="38" s="1"/>
  <c r="AB46" i="38" s="1"/>
  <c r="AC46" i="38" s="1"/>
  <c r="X63" i="38"/>
  <c r="Y63" i="38" s="1"/>
  <c r="Z63" i="38" s="1"/>
  <c r="AA63" i="38" s="1"/>
  <c r="AB63" i="38" s="1"/>
  <c r="AC63" i="38" s="1"/>
  <c r="AD63" i="38" s="1"/>
  <c r="AE200" i="38"/>
  <c r="AD200" i="38"/>
  <c r="X204" i="38"/>
  <c r="Y204" i="38" s="1"/>
  <c r="Z204" i="38" s="1"/>
  <c r="AA204" i="38" s="1"/>
  <c r="AB204" i="38" s="1"/>
  <c r="AC204" i="38" s="1"/>
  <c r="AD204" i="38" s="1"/>
  <c r="X129" i="38"/>
  <c r="Y129" i="38" s="1"/>
  <c r="Z129" i="38" s="1"/>
  <c r="AA129" i="38" s="1"/>
  <c r="AB129" i="38" s="1"/>
  <c r="AC129" i="38" s="1"/>
  <c r="X39" i="38"/>
  <c r="Y39" i="38" s="1"/>
  <c r="Z39" i="38" s="1"/>
  <c r="AA39" i="38" s="1"/>
  <c r="AB39" i="38" s="1"/>
  <c r="AC39" i="38" s="1"/>
  <c r="AD39" i="38" s="1"/>
  <c r="X51" i="38"/>
  <c r="Y51" i="38" s="1"/>
  <c r="Z51" i="38" s="1"/>
  <c r="AA51" i="38" s="1"/>
  <c r="AB51" i="38" s="1"/>
  <c r="AC51" i="38" s="1"/>
  <c r="X255" i="38"/>
  <c r="Y255" i="38" s="1"/>
  <c r="Z255" i="38" s="1"/>
  <c r="AA255" i="38" s="1"/>
  <c r="AB255" i="38" s="1"/>
  <c r="X41" i="38"/>
  <c r="Y41" i="38" s="1"/>
  <c r="Z41" i="38" s="1"/>
  <c r="AA41" i="38" s="1"/>
  <c r="AB41" i="38" s="1"/>
  <c r="X156" i="38"/>
  <c r="Y156" i="38" s="1"/>
  <c r="Z156" i="38" s="1"/>
  <c r="AA156" i="38" s="1"/>
  <c r="AB156" i="38" s="1"/>
  <c r="AC156" i="38" s="1"/>
  <c r="AD156" i="38" s="1"/>
  <c r="X215" i="38"/>
  <c r="Y215" i="38" s="1"/>
  <c r="Z215" i="38" s="1"/>
  <c r="AA215" i="38" s="1"/>
  <c r="AB215" i="38" s="1"/>
  <c r="AC215" i="38" s="1"/>
  <c r="AD215" i="38" s="1"/>
  <c r="X133" i="38"/>
  <c r="Y133" i="38" s="1"/>
  <c r="Z133" i="38" s="1"/>
  <c r="AA133" i="38" s="1"/>
  <c r="AB133" i="38" s="1"/>
  <c r="AC133" i="38" s="1"/>
  <c r="X194" i="38"/>
  <c r="Y194" i="38" s="1"/>
  <c r="Z194" i="38" s="1"/>
  <c r="AA194" i="38" s="1"/>
  <c r="AB194" i="38" s="1"/>
  <c r="AC194" i="38" s="1"/>
  <c r="AD194" i="38" s="1"/>
  <c r="X247" i="38"/>
  <c r="Y247" i="38" s="1"/>
  <c r="Z247" i="38" s="1"/>
  <c r="AA247" i="38" s="1"/>
  <c r="AB247" i="38" s="1"/>
  <c r="AC247" i="38" s="1"/>
  <c r="AD247" i="38" s="1"/>
  <c r="X196" i="38"/>
  <c r="Y196" i="38" s="1"/>
  <c r="Z196" i="38" s="1"/>
  <c r="AA196" i="38" s="1"/>
  <c r="AB196" i="38" s="1"/>
  <c r="AC196" i="38" s="1"/>
  <c r="AE196" i="38" s="1"/>
  <c r="X197" i="38"/>
  <c r="Y197" i="38" s="1"/>
  <c r="Z197" i="38" s="1"/>
  <c r="AA197" i="38" s="1"/>
  <c r="AB197" i="38" s="1"/>
  <c r="AC197" i="38" s="1"/>
  <c r="X130" i="38"/>
  <c r="Y130" i="38" s="1"/>
  <c r="Z130" i="38" s="1"/>
  <c r="AA130" i="38" s="1"/>
  <c r="AB130" i="38" s="1"/>
  <c r="AC130" i="38" s="1"/>
  <c r="AE229" i="38"/>
  <c r="AB173" i="38"/>
  <c r="X173" i="38"/>
  <c r="Y173" i="38"/>
  <c r="AA173" i="38"/>
  <c r="AC173" i="38"/>
  <c r="AD173" i="38"/>
  <c r="Z173" i="38"/>
  <c r="AA86" i="38"/>
  <c r="AC86" i="38"/>
  <c r="Y86" i="38"/>
  <c r="Z86" i="38"/>
  <c r="AB86" i="38"/>
  <c r="AD86" i="38"/>
  <c r="X86" i="38"/>
  <c r="AA167" i="38"/>
  <c r="X167" i="38"/>
  <c r="Y167" i="38"/>
  <c r="Z167" i="38"/>
  <c r="AC167" i="38"/>
  <c r="AB167" i="38"/>
  <c r="AD167" i="38"/>
  <c r="X80" i="38"/>
  <c r="AA80" i="38"/>
  <c r="AD80" i="38"/>
  <c r="AC80" i="38"/>
  <c r="Y80" i="38"/>
  <c r="Z80" i="38"/>
  <c r="AB80" i="38"/>
  <c r="X97" i="38"/>
  <c r="Y97" i="38" s="1"/>
  <c r="Z97" i="38" s="1"/>
  <c r="AA97" i="38" s="1"/>
  <c r="AB97" i="38" s="1"/>
  <c r="AC97" i="38" s="1"/>
  <c r="AD97" i="38" s="1"/>
  <c r="X170" i="38"/>
  <c r="Y170" i="38" s="1"/>
  <c r="Z170" i="38" s="1"/>
  <c r="AA170" i="38" s="1"/>
  <c r="AB170" i="38" s="1"/>
  <c r="AC170" i="38" s="1"/>
  <c r="AD170" i="38" s="1"/>
  <c r="X13" i="38"/>
  <c r="Y13" i="38" s="1"/>
  <c r="Z13" i="38" s="1"/>
  <c r="AA13" i="38" s="1"/>
  <c r="AB13" i="38" s="1"/>
  <c r="AC13" i="38" s="1"/>
  <c r="AD13" i="38" s="1"/>
  <c r="Z236" i="38"/>
  <c r="AA236" i="38"/>
  <c r="AB236" i="38"/>
  <c r="AC236" i="38"/>
  <c r="AD236" i="38"/>
  <c r="X236" i="38"/>
  <c r="Y236" i="38"/>
  <c r="Z289" i="38"/>
  <c r="AA289" i="38"/>
  <c r="Y289" i="38"/>
  <c r="AB289" i="38"/>
  <c r="AC289" i="38"/>
  <c r="AD289" i="38"/>
  <c r="X289" i="38"/>
  <c r="X53" i="38"/>
  <c r="Y53" i="38" s="1"/>
  <c r="Z53" i="38" s="1"/>
  <c r="AA53" i="38" s="1"/>
  <c r="AB53" i="38" s="1"/>
  <c r="AC53" i="38" s="1"/>
  <c r="AC190" i="38"/>
  <c r="Y190" i="38"/>
  <c r="AB190" i="38"/>
  <c r="AD190" i="38"/>
  <c r="X190" i="38"/>
  <c r="Z190" i="38"/>
  <c r="AA190" i="38"/>
  <c r="AA84" i="38"/>
  <c r="AC84" i="38"/>
  <c r="X84" i="38"/>
  <c r="Y84" i="38"/>
  <c r="Z84" i="38"/>
  <c r="AB84" i="38"/>
  <c r="AD84" i="38"/>
  <c r="Z117" i="38"/>
  <c r="AA117" i="38"/>
  <c r="AC117" i="38"/>
  <c r="AD117" i="38"/>
  <c r="X117" i="38"/>
  <c r="AB117" i="38"/>
  <c r="Y117" i="38"/>
  <c r="AA175" i="38"/>
  <c r="AB175" i="38"/>
  <c r="AD175" i="38"/>
  <c r="Y175" i="38"/>
  <c r="AC175" i="38"/>
  <c r="Z175" i="38"/>
  <c r="X175" i="38"/>
  <c r="AA243" i="38"/>
  <c r="AB243" i="38"/>
  <c r="AD243" i="38"/>
  <c r="X243" i="38"/>
  <c r="AC243" i="38"/>
  <c r="Y243" i="38"/>
  <c r="Z243" i="38"/>
  <c r="AC125" i="38"/>
  <c r="X125" i="38"/>
  <c r="Y125" i="38"/>
  <c r="Z125" i="38"/>
  <c r="AD125" i="38"/>
  <c r="AA125" i="38"/>
  <c r="AB125" i="38"/>
  <c r="X102" i="38"/>
  <c r="Y102" i="38" s="1"/>
  <c r="Z102" i="38" s="1"/>
  <c r="AA102" i="38" s="1"/>
  <c r="AB102" i="38" s="1"/>
  <c r="AC102" i="38" s="1"/>
  <c r="X230" i="38"/>
  <c r="Y230" i="38" s="1"/>
  <c r="Z230" i="38" s="1"/>
  <c r="AA230" i="38" s="1"/>
  <c r="AB230" i="38" s="1"/>
  <c r="AC230" i="38" s="1"/>
  <c r="AE230" i="38" s="1"/>
  <c r="Z119" i="38"/>
  <c r="AA119" i="38"/>
  <c r="X119" i="38"/>
  <c r="Y119" i="38"/>
  <c r="AB119" i="38"/>
  <c r="AC119" i="38"/>
  <c r="AD119" i="38"/>
  <c r="AD299" i="38"/>
  <c r="Z299" i="38"/>
  <c r="AC299" i="38"/>
  <c r="AB299" i="38"/>
  <c r="AA299" i="38"/>
  <c r="Y299" i="38"/>
  <c r="X299" i="38"/>
  <c r="X154" i="38"/>
  <c r="Y154" i="38" s="1"/>
  <c r="Z154" i="38" s="1"/>
  <c r="AA154" i="38" s="1"/>
  <c r="AB154" i="38" s="1"/>
  <c r="AC154" i="38" s="1"/>
  <c r="AD154" i="38" s="1"/>
  <c r="AA55" i="38"/>
  <c r="AD55" i="38"/>
  <c r="AC55" i="38"/>
  <c r="AB55" i="38"/>
  <c r="X55" i="38"/>
  <c r="Y55" i="38"/>
  <c r="Z55" i="38"/>
  <c r="X177" i="38"/>
  <c r="AB177" i="38"/>
  <c r="AA177" i="38"/>
  <c r="Z177" i="38"/>
  <c r="Y177" i="38"/>
  <c r="AC177" i="38"/>
  <c r="AD177" i="38"/>
  <c r="AD219" i="38"/>
  <c r="AB219" i="38"/>
  <c r="X219" i="38"/>
  <c r="Z219" i="38"/>
  <c r="AC219" i="38"/>
  <c r="AA219" i="38"/>
  <c r="Y219" i="38"/>
  <c r="Z164" i="38"/>
  <c r="Y164" i="38"/>
  <c r="AC164" i="38"/>
  <c r="AD164" i="38"/>
  <c r="X164" i="38"/>
  <c r="AA164" i="38"/>
  <c r="AB164" i="38"/>
  <c r="AD290" i="38"/>
  <c r="X290" i="38"/>
  <c r="Y290" i="38"/>
  <c r="AA290" i="38"/>
  <c r="Z290" i="38"/>
  <c r="AB290" i="38"/>
  <c r="AC290" i="38"/>
  <c r="X159" i="38"/>
  <c r="Y159" i="38" s="1"/>
  <c r="Z159" i="38" s="1"/>
  <c r="AA159" i="38" s="1"/>
  <c r="AB159" i="38" s="1"/>
  <c r="AC159" i="38" s="1"/>
  <c r="AD159" i="38" s="1"/>
  <c r="Z8" i="38"/>
  <c r="AA8" i="38"/>
  <c r="Y8" i="38"/>
  <c r="AB8" i="38"/>
  <c r="AC8" i="38"/>
  <c r="AD8" i="38"/>
  <c r="X8" i="38"/>
  <c r="Z57" i="38"/>
  <c r="AB57" i="38"/>
  <c r="Y57" i="38"/>
  <c r="AC57" i="38"/>
  <c r="AD57" i="38"/>
  <c r="AA57" i="38"/>
  <c r="X57" i="38"/>
  <c r="AC110" i="38"/>
  <c r="Z110" i="38"/>
  <c r="AA110" i="38"/>
  <c r="X110" i="38"/>
  <c r="AB110" i="38"/>
  <c r="AD110" i="38"/>
  <c r="Y110" i="38"/>
  <c r="X40" i="38"/>
  <c r="Y40" i="38" s="1"/>
  <c r="Z40" i="38" s="1"/>
  <c r="AA40" i="38" s="1"/>
  <c r="AB40" i="38" s="1"/>
  <c r="AC40" i="38" s="1"/>
  <c r="AD40" i="38" s="1"/>
  <c r="AE75" i="38"/>
  <c r="X99" i="38"/>
  <c r="Y99" i="38" s="1"/>
  <c r="Z99" i="38" s="1"/>
  <c r="AA99" i="38" s="1"/>
  <c r="AB99" i="38" s="1"/>
  <c r="AC99" i="38" s="1"/>
  <c r="AE99" i="38" s="1"/>
  <c r="AB108" i="38"/>
  <c r="AD108" i="38"/>
  <c r="X108" i="38"/>
  <c r="Z108" i="38"/>
  <c r="Y108" i="38"/>
  <c r="AA108" i="38"/>
  <c r="AC108" i="38"/>
  <c r="AA237" i="38"/>
  <c r="AB237" i="38"/>
  <c r="AC237" i="38"/>
  <c r="AD237" i="38"/>
  <c r="Y237" i="38"/>
  <c r="X237" i="38"/>
  <c r="Z237" i="38"/>
  <c r="Y112" i="38"/>
  <c r="AA112" i="38"/>
  <c r="AB112" i="38"/>
  <c r="AD112" i="38"/>
  <c r="X112" i="38"/>
  <c r="Z112" i="38"/>
  <c r="AC112" i="38"/>
  <c r="AC300" i="38"/>
  <c r="AD300" i="38"/>
  <c r="X300" i="38"/>
  <c r="Y300" i="38"/>
  <c r="Z300" i="38"/>
  <c r="AA300" i="38"/>
  <c r="AB300" i="38"/>
  <c r="X74" i="38"/>
  <c r="Y74" i="38" s="1"/>
  <c r="Z74" i="38" s="1"/>
  <c r="AA74" i="38" s="1"/>
  <c r="AB74" i="38" s="1"/>
  <c r="AC74" i="38" s="1"/>
  <c r="X144" i="38"/>
  <c r="AA144" i="38"/>
  <c r="AD144" i="38"/>
  <c r="AB144" i="38"/>
  <c r="AC144" i="38"/>
  <c r="Z144" i="38"/>
  <c r="Y144" i="38"/>
  <c r="X11" i="38"/>
  <c r="Y11" i="38" s="1"/>
  <c r="Z11" i="38" s="1"/>
  <c r="AA11" i="38" s="1"/>
  <c r="AB11" i="38" s="1"/>
  <c r="AC11" i="38" s="1"/>
  <c r="AA213" i="38"/>
  <c r="AD213" i="38"/>
  <c r="AB213" i="38"/>
  <c r="X213" i="38"/>
  <c r="Y213" i="38"/>
  <c r="AC213" i="38"/>
  <c r="Z213" i="38"/>
  <c r="X120" i="38"/>
  <c r="Y120" i="38" s="1"/>
  <c r="Z120" i="38" s="1"/>
  <c r="AA120" i="38" s="1"/>
  <c r="AB120" i="38" s="1"/>
  <c r="X248" i="38"/>
  <c r="Y248" i="38" s="1"/>
  <c r="Z248" i="38" s="1"/>
  <c r="AA248" i="38" s="1"/>
  <c r="AB248" i="38" s="1"/>
  <c r="AC248" i="38" s="1"/>
  <c r="AE248" i="38" s="1"/>
  <c r="X169" i="38"/>
  <c r="Y169" i="38" s="1"/>
  <c r="Z169" i="38" s="1"/>
  <c r="AA169" i="38" s="1"/>
  <c r="AB169" i="38" s="1"/>
  <c r="AC169" i="38" s="1"/>
  <c r="AD169" i="38" s="1"/>
  <c r="AA9" i="38"/>
  <c r="AB9" i="38"/>
  <c r="AC9" i="38"/>
  <c r="AD9" i="38"/>
  <c r="X9" i="38"/>
  <c r="Y9" i="38"/>
  <c r="Z9" i="38"/>
  <c r="AB115" i="38"/>
  <c r="Y115" i="38"/>
  <c r="X115" i="38"/>
  <c r="Z115" i="38"/>
  <c r="AA115" i="38"/>
  <c r="AC115" i="38"/>
  <c r="AD115" i="38"/>
  <c r="Y188" i="38"/>
  <c r="Z188" i="38"/>
  <c r="X188" i="38"/>
  <c r="AA188" i="38"/>
  <c r="AB188" i="38"/>
  <c r="AD188" i="38"/>
  <c r="AC188" i="38"/>
  <c r="AA192" i="38"/>
  <c r="AB192" i="38"/>
  <c r="AD192" i="38"/>
  <c r="X192" i="38"/>
  <c r="Y192" i="38"/>
  <c r="AC192" i="38"/>
  <c r="Z192" i="38"/>
  <c r="X186" i="38"/>
  <c r="Y186" i="38" s="1"/>
  <c r="Z186" i="38" s="1"/>
  <c r="AA186" i="38" s="1"/>
  <c r="AB186" i="38" s="1"/>
  <c r="X17" i="38"/>
  <c r="Y17" i="38" s="1"/>
  <c r="Z17" i="38" s="1"/>
  <c r="AA17" i="38" s="1"/>
  <c r="AB17" i="38" s="1"/>
  <c r="AC17" i="38" s="1"/>
  <c r="Z293" i="38"/>
  <c r="AA293" i="38"/>
  <c r="AB293" i="38"/>
  <c r="AC293" i="38"/>
  <c r="Y293" i="38"/>
  <c r="AD293" i="38"/>
  <c r="X293" i="38"/>
  <c r="AC301" i="38"/>
  <c r="AD301" i="38"/>
  <c r="Y301" i="38"/>
  <c r="X301" i="38"/>
  <c r="Z301" i="38"/>
  <c r="AA301" i="38"/>
  <c r="AB301" i="38"/>
  <c r="X226" i="38"/>
  <c r="Y226" i="38" s="1"/>
  <c r="Z226" i="38" s="1"/>
  <c r="AA226" i="38" s="1"/>
  <c r="AB226" i="38" s="1"/>
  <c r="AC226" i="38" s="1"/>
  <c r="Z123" i="38"/>
  <c r="AA123" i="38"/>
  <c r="AD123" i="38"/>
  <c r="AB123" i="38"/>
  <c r="X123" i="38"/>
  <c r="Y123" i="38"/>
  <c r="AC123" i="38"/>
  <c r="X100" i="38"/>
  <c r="Y100" i="38" s="1"/>
  <c r="Z100" i="38" s="1"/>
  <c r="AA100" i="38" s="1"/>
  <c r="AB100" i="38" s="1"/>
  <c r="AC100" i="38" s="1"/>
  <c r="AD100" i="38" s="1"/>
  <c r="AA66" i="38"/>
  <c r="Y66" i="38"/>
  <c r="AB66" i="38"/>
  <c r="Z66" i="38"/>
  <c r="AC66" i="38"/>
  <c r="AD66" i="38"/>
  <c r="X66" i="38"/>
  <c r="AE48" i="38"/>
  <c r="Z235" i="38"/>
  <c r="AC235" i="38"/>
  <c r="AA235" i="38"/>
  <c r="AB235" i="38"/>
  <c r="AD235" i="38"/>
  <c r="X235" i="38"/>
  <c r="Y235" i="38"/>
  <c r="Z297" i="38"/>
  <c r="AA297" i="38"/>
  <c r="AB297" i="38"/>
  <c r="AC297" i="38"/>
  <c r="Y297" i="38"/>
  <c r="AD297" i="38"/>
  <c r="X297" i="38"/>
  <c r="AC143" i="38"/>
  <c r="AD143" i="38"/>
  <c r="X143" i="38"/>
  <c r="AA143" i="38"/>
  <c r="AB143" i="38"/>
  <c r="Y143" i="38"/>
  <c r="Z143" i="38"/>
  <c r="AD146" i="38"/>
  <c r="X146" i="38"/>
  <c r="Z146" i="38"/>
  <c r="AA146" i="38"/>
  <c r="AC146" i="38"/>
  <c r="Y146" i="38"/>
  <c r="AB146" i="38"/>
  <c r="X116" i="38"/>
  <c r="AC116" i="38"/>
  <c r="AB116" i="38"/>
  <c r="Y116" i="38"/>
  <c r="AA116" i="38"/>
  <c r="Z116" i="38"/>
  <c r="AD116" i="38"/>
  <c r="AD245" i="38"/>
  <c r="X245" i="38"/>
  <c r="Z245" i="38"/>
  <c r="AA245" i="38"/>
  <c r="AB245" i="38"/>
  <c r="AC245" i="38"/>
  <c r="Y245" i="38"/>
  <c r="AD222" i="38"/>
  <c r="X222" i="38"/>
  <c r="AA222" i="38"/>
  <c r="Y222" i="38"/>
  <c r="Z222" i="38"/>
  <c r="AB222" i="38"/>
  <c r="AC222" i="38"/>
  <c r="AD291" i="38"/>
  <c r="AC291" i="38"/>
  <c r="Z291" i="38"/>
  <c r="AB291" i="38"/>
  <c r="Y291" i="38"/>
  <c r="AA291" i="38"/>
  <c r="X291" i="38"/>
  <c r="X221" i="38"/>
  <c r="Z221" i="38"/>
  <c r="AA221" i="38"/>
  <c r="AB221" i="38"/>
  <c r="Y221" i="38"/>
  <c r="AC221" i="38"/>
  <c r="AD221" i="38"/>
  <c r="AC262" i="38"/>
  <c r="AD262" i="38"/>
  <c r="AA262" i="38"/>
  <c r="X262" i="38"/>
  <c r="Y262" i="38"/>
  <c r="Z262" i="38"/>
  <c r="AB262" i="38"/>
  <c r="AA209" i="38"/>
  <c r="AC209" i="38"/>
  <c r="AB209" i="38"/>
  <c r="AD209" i="38"/>
  <c r="X209" i="38"/>
  <c r="Y209" i="38"/>
  <c r="Z209" i="38"/>
  <c r="AC83" i="38"/>
  <c r="AD83" i="38"/>
  <c r="AB83" i="38"/>
  <c r="Z83" i="38"/>
  <c r="Y83" i="38"/>
  <c r="X83" i="38"/>
  <c r="AA83" i="38"/>
  <c r="AC124" i="38"/>
  <c r="AD124" i="38"/>
  <c r="X124" i="38"/>
  <c r="Y124" i="38"/>
  <c r="Z124" i="38"/>
  <c r="AB124" i="38"/>
  <c r="AA124" i="38"/>
  <c r="AA189" i="38"/>
  <c r="Y189" i="38"/>
  <c r="Z189" i="38"/>
  <c r="AB189" i="38"/>
  <c r="AC189" i="38"/>
  <c r="X189" i="38"/>
  <c r="AD189" i="38"/>
  <c r="Y218" i="38"/>
  <c r="X218" i="38"/>
  <c r="AB218" i="38"/>
  <c r="AA218" i="38"/>
  <c r="AC218" i="38"/>
  <c r="AD218" i="38"/>
  <c r="Z218" i="38"/>
  <c r="Z191" i="38"/>
  <c r="AB191" i="38"/>
  <c r="AC191" i="38"/>
  <c r="AD191" i="38"/>
  <c r="X191" i="38"/>
  <c r="AA191" i="38"/>
  <c r="Y191" i="38"/>
  <c r="X165" i="38"/>
  <c r="AD165" i="38"/>
  <c r="Y165" i="38"/>
  <c r="AB165" i="38"/>
  <c r="AA165" i="38"/>
  <c r="Z165" i="38"/>
  <c r="AC165" i="38"/>
  <c r="AC206" i="38"/>
  <c r="AD206" i="38"/>
  <c r="X206" i="38"/>
  <c r="Y206" i="38"/>
  <c r="Z206" i="38"/>
  <c r="AA206" i="38"/>
  <c r="AB206" i="38"/>
  <c r="AC162" i="38"/>
  <c r="AA162" i="38"/>
  <c r="AD162" i="38"/>
  <c r="AB162" i="38"/>
  <c r="X162" i="38"/>
  <c r="Y162" i="38"/>
  <c r="Z162" i="38"/>
  <c r="X12" i="38"/>
  <c r="Y12" i="38" s="1"/>
  <c r="Z12" i="38" s="1"/>
  <c r="AA12" i="38" s="1"/>
  <c r="AB12" i="38" s="1"/>
  <c r="AC12" i="38" s="1"/>
  <c r="AD22" i="38"/>
  <c r="X22" i="38"/>
  <c r="Z22" i="38"/>
  <c r="AA22" i="38"/>
  <c r="AB22" i="38"/>
  <c r="Y22" i="38"/>
  <c r="AC22" i="38"/>
  <c r="AA176" i="38"/>
  <c r="AB176" i="38"/>
  <c r="X176" i="38"/>
  <c r="Y176" i="38"/>
  <c r="Z176" i="38"/>
  <c r="AC176" i="38"/>
  <c r="AD176" i="38"/>
  <c r="X33" i="38"/>
  <c r="Y33" i="38" s="1"/>
  <c r="Z33" i="38" s="1"/>
  <c r="AA33" i="38" s="1"/>
  <c r="AB33" i="38" s="1"/>
  <c r="AC33" i="38" s="1"/>
  <c r="AD33" i="38" s="1"/>
  <c r="X225" i="38"/>
  <c r="Y225" i="38" s="1"/>
  <c r="Z225" i="38" s="1"/>
  <c r="AA225" i="38" s="1"/>
  <c r="AB225" i="38" s="1"/>
  <c r="AC225" i="38" s="1"/>
  <c r="AD225" i="38" s="1"/>
  <c r="X106" i="38"/>
  <c r="Z106" i="38"/>
  <c r="AB106" i="38"/>
  <c r="AD106" i="38"/>
  <c r="Y106" i="38"/>
  <c r="AA106" i="38"/>
  <c r="AC106" i="38"/>
  <c r="Y118" i="38"/>
  <c r="X118" i="38"/>
  <c r="Z118" i="38"/>
  <c r="AD118" i="38"/>
  <c r="AA118" i="38"/>
  <c r="AB118" i="38"/>
  <c r="AC118" i="38"/>
  <c r="AD287" i="38"/>
  <c r="AC287" i="38"/>
  <c r="Y287" i="38"/>
  <c r="AA287" i="38"/>
  <c r="X287" i="38"/>
  <c r="Z287" i="38"/>
  <c r="AB287" i="38"/>
  <c r="AD85" i="38"/>
  <c r="AA85" i="38"/>
  <c r="Y85" i="38"/>
  <c r="X85" i="38"/>
  <c r="Z85" i="38"/>
  <c r="AB85" i="38"/>
  <c r="AC85" i="38"/>
  <c r="Y207" i="38"/>
  <c r="Z207" i="38"/>
  <c r="AB207" i="38"/>
  <c r="AC207" i="38"/>
  <c r="AD207" i="38"/>
  <c r="X207" i="38"/>
  <c r="AA207" i="38"/>
  <c r="X152" i="38"/>
  <c r="Y152" i="38" s="1"/>
  <c r="Z152" i="38" s="1"/>
  <c r="AA152" i="38" s="1"/>
  <c r="AB152" i="38" s="1"/>
  <c r="AC152" i="38" s="1"/>
  <c r="AE152" i="38" s="1"/>
  <c r="X233" i="38"/>
  <c r="Y233" i="38" s="1"/>
  <c r="Z233" i="38" s="1"/>
  <c r="AA233" i="38" s="1"/>
  <c r="AB233" i="38" s="1"/>
  <c r="AC233" i="38" s="1"/>
  <c r="AD233" i="38" s="1"/>
  <c r="AA114" i="38"/>
  <c r="AB114" i="38"/>
  <c r="AD114" i="38"/>
  <c r="X114" i="38"/>
  <c r="Y114" i="38"/>
  <c r="AC114" i="38"/>
  <c r="Z114" i="38"/>
  <c r="X179" i="38"/>
  <c r="Y179" i="38" s="1"/>
  <c r="Z179" i="38" s="1"/>
  <c r="AA179" i="38" s="1"/>
  <c r="AB179" i="38" s="1"/>
  <c r="AC179" i="38" s="1"/>
  <c r="AD179" i="38" s="1"/>
  <c r="X224" i="38"/>
  <c r="Y224" i="38"/>
  <c r="Z224" i="38"/>
  <c r="AA224" i="38"/>
  <c r="AB224" i="38"/>
  <c r="AC224" i="38"/>
  <c r="AD224" i="38"/>
  <c r="X241" i="38"/>
  <c r="Y241" i="38" s="1"/>
  <c r="Z241" i="38" s="1"/>
  <c r="AA241" i="38" s="1"/>
  <c r="AB241" i="38" s="1"/>
  <c r="X250" i="38"/>
  <c r="Y250" i="38" s="1"/>
  <c r="Z250" i="38" s="1"/>
  <c r="AA250" i="38" s="1"/>
  <c r="AB250" i="38" s="1"/>
  <c r="AC250" i="38" s="1"/>
  <c r="AC147" i="38"/>
  <c r="X147" i="38"/>
  <c r="AD147" i="38"/>
  <c r="Y147" i="38"/>
  <c r="Z147" i="38"/>
  <c r="AA147" i="38"/>
  <c r="AB147" i="38"/>
  <c r="Z220" i="38"/>
  <c r="AA220" i="38"/>
  <c r="AB220" i="38"/>
  <c r="AC220" i="38"/>
  <c r="AD220" i="38"/>
  <c r="X220" i="38"/>
  <c r="Y220" i="38"/>
  <c r="AB96" i="38"/>
  <c r="AA96" i="38"/>
  <c r="Y96" i="38"/>
  <c r="AC96" i="38"/>
  <c r="AD96" i="38"/>
  <c r="X96" i="38"/>
  <c r="Z96" i="38"/>
  <c r="X69" i="38"/>
  <c r="Y69" i="38" s="1"/>
  <c r="Z69" i="38" s="1"/>
  <c r="AA69" i="38" s="1"/>
  <c r="AB69" i="38" s="1"/>
  <c r="AC69" i="38" s="1"/>
  <c r="AD69" i="38" s="1"/>
  <c r="X232" i="38"/>
  <c r="Y232" i="38" s="1"/>
  <c r="Z232" i="38" s="1"/>
  <c r="AA232" i="38" s="1"/>
  <c r="AB232" i="38" s="1"/>
  <c r="AC232" i="38" s="1"/>
  <c r="X153" i="38"/>
  <c r="Y153" i="38" s="1"/>
  <c r="Z153" i="38" s="1"/>
  <c r="AA153" i="38" s="1"/>
  <c r="AB153" i="38" s="1"/>
  <c r="AC153" i="38" s="1"/>
  <c r="AD153" i="38" s="1"/>
  <c r="X34" i="38"/>
  <c r="Y34" i="38" s="1"/>
  <c r="Z34" i="38" s="1"/>
  <c r="AA34" i="38" s="1"/>
  <c r="AB34" i="38" s="1"/>
  <c r="AC34" i="38" s="1"/>
  <c r="AE34" i="38" s="1"/>
  <c r="Z258" i="38"/>
  <c r="AB258" i="38"/>
  <c r="AC258" i="38"/>
  <c r="AA258" i="38"/>
  <c r="AD258" i="38"/>
  <c r="X258" i="38"/>
  <c r="Y258" i="38"/>
  <c r="X155" i="38"/>
  <c r="Y155" i="38" s="1"/>
  <c r="Z155" i="38" s="1"/>
  <c r="AA155" i="38" s="1"/>
  <c r="AB155" i="38" s="1"/>
  <c r="AC155" i="38" s="1"/>
  <c r="AD155" i="38" s="1"/>
  <c r="X132" i="38"/>
  <c r="Y132" i="38" s="1"/>
  <c r="Z132" i="38" s="1"/>
  <c r="AA132" i="38" s="1"/>
  <c r="AB132" i="38" s="1"/>
  <c r="AC132" i="38" s="1"/>
  <c r="AA163" i="38"/>
  <c r="AB163" i="38"/>
  <c r="AC163" i="38"/>
  <c r="AD163" i="38"/>
  <c r="Y163" i="38"/>
  <c r="Z163" i="38"/>
  <c r="X163" i="38"/>
  <c r="AA172" i="38"/>
  <c r="AB172" i="38"/>
  <c r="Y172" i="38"/>
  <c r="Z172" i="38"/>
  <c r="AC172" i="38"/>
  <c r="AD172" i="38"/>
  <c r="X172" i="38"/>
  <c r="Y246" i="38"/>
  <c r="AA246" i="38"/>
  <c r="Z246" i="38"/>
  <c r="AB246" i="38"/>
  <c r="AC246" i="38"/>
  <c r="AD246" i="38"/>
  <c r="X246" i="38"/>
  <c r="X234" i="38"/>
  <c r="Y234" i="38"/>
  <c r="Z234" i="38"/>
  <c r="AB234" i="38"/>
  <c r="AA234" i="38"/>
  <c r="AC234" i="38"/>
  <c r="AD234" i="38"/>
  <c r="X131" i="38"/>
  <c r="Y131" i="38" s="1"/>
  <c r="Z131" i="38" s="1"/>
  <c r="AA131" i="38" s="1"/>
  <c r="AB131" i="38" s="1"/>
  <c r="AC131" i="38" s="1"/>
  <c r="AD131" i="38" s="1"/>
  <c r="AA141" i="38"/>
  <c r="AB141" i="38"/>
  <c r="X141" i="38"/>
  <c r="Y141" i="38"/>
  <c r="AD141" i="38"/>
  <c r="Z141" i="38"/>
  <c r="AC141" i="38"/>
  <c r="AD263" i="38"/>
  <c r="X263" i="38"/>
  <c r="AA263" i="38"/>
  <c r="Y263" i="38"/>
  <c r="AB263" i="38"/>
  <c r="Z263" i="38"/>
  <c r="AC263" i="38"/>
  <c r="X161" i="38"/>
  <c r="AA161" i="38"/>
  <c r="AB161" i="38"/>
  <c r="AD161" i="38"/>
  <c r="Y161" i="38"/>
  <c r="Z161" i="38"/>
  <c r="AC161" i="38"/>
  <c r="AC43" i="38"/>
  <c r="X43" i="38"/>
  <c r="Y43" i="38"/>
  <c r="AB43" i="38"/>
  <c r="AD43" i="38"/>
  <c r="Z43" i="38"/>
  <c r="AA43" i="38"/>
  <c r="Z244" i="38"/>
  <c r="AA244" i="38"/>
  <c r="AB244" i="38"/>
  <c r="AC244" i="38"/>
  <c r="AD244" i="38"/>
  <c r="X244" i="38"/>
  <c r="Y244" i="38"/>
  <c r="AA94" i="38"/>
  <c r="Z94" i="38"/>
  <c r="AB94" i="38"/>
  <c r="AD94" i="38"/>
  <c r="X94" i="38"/>
  <c r="AC94" i="38"/>
  <c r="Y94" i="38"/>
  <c r="X107" i="38"/>
  <c r="Y107" i="38"/>
  <c r="Z107" i="38"/>
  <c r="AD107" i="38"/>
  <c r="AC107" i="38"/>
  <c r="AA107" i="38"/>
  <c r="AB107" i="38"/>
  <c r="X254" i="38"/>
  <c r="Y254" i="38" s="1"/>
  <c r="Z254" i="38" s="1"/>
  <c r="AA254" i="38" s="1"/>
  <c r="AB254" i="38" s="1"/>
  <c r="AC254" i="38" s="1"/>
  <c r="AA92" i="38"/>
  <c r="AB92" i="38"/>
  <c r="Y92" i="38"/>
  <c r="AC92" i="38"/>
  <c r="AD92" i="38"/>
  <c r="X92" i="38"/>
  <c r="Z92" i="38"/>
  <c r="AA166" i="38"/>
  <c r="AC166" i="38"/>
  <c r="AD166" i="38"/>
  <c r="AB166" i="38"/>
  <c r="X166" i="38"/>
  <c r="Y166" i="38"/>
  <c r="Z166" i="38"/>
  <c r="AA21" i="38"/>
  <c r="AB21" i="38"/>
  <c r="AD21" i="38"/>
  <c r="X21" i="38"/>
  <c r="AC21" i="38"/>
  <c r="Y21" i="38"/>
  <c r="Z21" i="38"/>
  <c r="AD303" i="38"/>
  <c r="AC303" i="38"/>
  <c r="Z303" i="38"/>
  <c r="AB303" i="38"/>
  <c r="Y303" i="38"/>
  <c r="X303" i="38"/>
  <c r="AA303" i="38"/>
  <c r="Y223" i="38"/>
  <c r="Z223" i="38"/>
  <c r="AA223" i="38"/>
  <c r="AB223" i="38"/>
  <c r="AD223" i="38"/>
  <c r="X223" i="38"/>
  <c r="AC223" i="38"/>
  <c r="AC238" i="38"/>
  <c r="AD238" i="38"/>
  <c r="X238" i="38"/>
  <c r="Y238" i="38"/>
  <c r="AA238" i="38"/>
  <c r="Z238" i="38"/>
  <c r="AB238" i="38"/>
  <c r="AE100" i="38"/>
  <c r="AC208" i="38"/>
  <c r="Y208" i="38"/>
  <c r="AA208" i="38"/>
  <c r="Z208" i="38"/>
  <c r="AB208" i="38"/>
  <c r="AD208" i="38"/>
  <c r="X208" i="38"/>
  <c r="Z257" i="38"/>
  <c r="AA257" i="38"/>
  <c r="AB257" i="38"/>
  <c r="AC257" i="38"/>
  <c r="Y257" i="38"/>
  <c r="AD257" i="38"/>
  <c r="X257" i="38"/>
  <c r="X139" i="38"/>
  <c r="Y139" i="38" s="1"/>
  <c r="Z139" i="38" s="1"/>
  <c r="AA139" i="38" s="1"/>
  <c r="AB139" i="38" s="1"/>
  <c r="AC139" i="38" s="1"/>
  <c r="X20" i="38"/>
  <c r="Y20" i="38" s="1"/>
  <c r="Z20" i="38" s="1"/>
  <c r="AA20" i="38" s="1"/>
  <c r="AB20" i="38" s="1"/>
  <c r="AC20" i="38" s="1"/>
  <c r="X47" i="38"/>
  <c r="Y47" i="38" s="1"/>
  <c r="Z47" i="38" s="1"/>
  <c r="AA47" i="38" s="1"/>
  <c r="AB47" i="38" s="1"/>
  <c r="AC47" i="38" s="1"/>
  <c r="X105" i="38"/>
  <c r="Y105" i="38" s="1"/>
  <c r="Z105" i="38" s="1"/>
  <c r="AA105" i="38" s="1"/>
  <c r="AB105" i="38" s="1"/>
  <c r="AC105" i="38" s="1"/>
  <c r="AE105" i="38" s="1"/>
  <c r="Z285" i="38"/>
  <c r="AA285" i="38"/>
  <c r="AB285" i="38"/>
  <c r="AC285" i="38"/>
  <c r="AD285" i="38"/>
  <c r="X285" i="38"/>
  <c r="Y285" i="38"/>
  <c r="AB242" i="38"/>
  <c r="AC242" i="38"/>
  <c r="AD242" i="38"/>
  <c r="X242" i="38"/>
  <c r="Y242" i="38"/>
  <c r="Z242" i="38"/>
  <c r="AA242" i="38"/>
  <c r="Z56" i="38"/>
  <c r="X56" i="38"/>
  <c r="AC56" i="38"/>
  <c r="AD56" i="38"/>
  <c r="Y56" i="38"/>
  <c r="AB56" i="38"/>
  <c r="AA56" i="38"/>
  <c r="X201" i="38"/>
  <c r="Y201" i="38" s="1"/>
  <c r="Z201" i="38" s="1"/>
  <c r="AA201" i="38" s="1"/>
  <c r="AB201" i="38" s="1"/>
  <c r="AC201" i="38" s="1"/>
  <c r="Y210" i="38"/>
  <c r="AC210" i="38"/>
  <c r="AD210" i="38"/>
  <c r="X210" i="38"/>
  <c r="Z210" i="38"/>
  <c r="AA210" i="38"/>
  <c r="AB210" i="38"/>
  <c r="AA61" i="38"/>
  <c r="AC61" i="38"/>
  <c r="AD61" i="38"/>
  <c r="X61" i="38"/>
  <c r="Z61" i="38"/>
  <c r="AB61" i="38"/>
  <c r="Y61" i="38"/>
  <c r="X23" i="38"/>
  <c r="AA23" i="38"/>
  <c r="Y23" i="38"/>
  <c r="Z23" i="38"/>
  <c r="AB23" i="38"/>
  <c r="AC23" i="38"/>
  <c r="AD23" i="38"/>
  <c r="X64" i="38"/>
  <c r="Y64" i="38" s="1"/>
  <c r="Z64" i="38" s="1"/>
  <c r="AA64" i="38" s="1"/>
  <c r="AB64" i="38" s="1"/>
  <c r="X26" i="38"/>
  <c r="Y26" i="38" s="1"/>
  <c r="Z26" i="38" s="1"/>
  <c r="AA26" i="38" s="1"/>
  <c r="AB26" i="38" s="1"/>
  <c r="AC26" i="38" s="1"/>
  <c r="AD26" i="38" s="1"/>
  <c r="Z302" i="38"/>
  <c r="AA302" i="38"/>
  <c r="AB302" i="38"/>
  <c r="AC302" i="38"/>
  <c r="AD302" i="38"/>
  <c r="X302" i="38"/>
  <c r="Y302" i="38"/>
  <c r="AD295" i="38"/>
  <c r="AC295" i="38"/>
  <c r="Z295" i="38"/>
  <c r="AB295" i="38"/>
  <c r="Y295" i="38"/>
  <c r="X295" i="38"/>
  <c r="AA295" i="38"/>
  <c r="X29" i="38"/>
  <c r="Y29" i="38" s="1"/>
  <c r="Z29" i="38" s="1"/>
  <c r="AA29" i="38" s="1"/>
  <c r="AB29" i="38" s="1"/>
  <c r="AC29" i="38" s="1"/>
  <c r="AE29" i="38" s="1"/>
  <c r="Y160" i="38"/>
  <c r="Z160" i="38"/>
  <c r="X160" i="38"/>
  <c r="AA160" i="38"/>
  <c r="AB160" i="38"/>
  <c r="AC160" i="38"/>
  <c r="AD160" i="38"/>
  <c r="Z145" i="38"/>
  <c r="AB145" i="38"/>
  <c r="AC145" i="38"/>
  <c r="AA145" i="38"/>
  <c r="AD145" i="38"/>
  <c r="X145" i="38"/>
  <c r="Y145" i="38"/>
  <c r="AB90" i="38"/>
  <c r="AD90" i="38"/>
  <c r="X90" i="38"/>
  <c r="Y90" i="38"/>
  <c r="AA90" i="38"/>
  <c r="AC90" i="38"/>
  <c r="Z90" i="38"/>
  <c r="AC142" i="38"/>
  <c r="AD142" i="38"/>
  <c r="Y142" i="38"/>
  <c r="Z142" i="38"/>
  <c r="X142" i="38"/>
  <c r="AA142" i="38"/>
  <c r="AB142" i="38"/>
  <c r="AB292" i="38"/>
  <c r="AC292" i="38"/>
  <c r="AD292" i="38"/>
  <c r="X292" i="38"/>
  <c r="Y292" i="38"/>
  <c r="Z292" i="38"/>
  <c r="AA292" i="38"/>
  <c r="X98" i="38"/>
  <c r="Y98" i="38" s="1"/>
  <c r="Z98" i="38" s="1"/>
  <c r="AA98" i="38" s="1"/>
  <c r="AB98" i="38" s="1"/>
  <c r="AC98" i="38" s="1"/>
  <c r="Y187" i="38"/>
  <c r="AD187" i="38"/>
  <c r="AC187" i="38"/>
  <c r="X187" i="38"/>
  <c r="Z187" i="38"/>
  <c r="AA187" i="38"/>
  <c r="AB187" i="38"/>
  <c r="X101" i="38"/>
  <c r="Y101" i="38" s="1"/>
  <c r="Z101" i="38" s="1"/>
  <c r="AA101" i="38" s="1"/>
  <c r="AB101" i="38" s="1"/>
  <c r="AC101" i="38" s="1"/>
  <c r="AE101" i="38" s="1"/>
  <c r="AA25" i="38"/>
  <c r="AB25" i="38"/>
  <c r="AC25" i="38"/>
  <c r="AD25" i="38"/>
  <c r="X25" i="38"/>
  <c r="Y25" i="38"/>
  <c r="Z25" i="38"/>
  <c r="AE199" i="38"/>
  <c r="AE150" i="38"/>
  <c r="AE202" i="38"/>
  <c r="AB44" i="38"/>
  <c r="AD44" i="38"/>
  <c r="X44" i="38"/>
  <c r="Y44" i="38"/>
  <c r="Z44" i="38"/>
  <c r="AC44" i="38"/>
  <c r="AA44" i="38"/>
  <c r="AD298" i="38"/>
  <c r="X298" i="38"/>
  <c r="Y298" i="38"/>
  <c r="AA298" i="38"/>
  <c r="Z298" i="38"/>
  <c r="AB298" i="38"/>
  <c r="AC298" i="38"/>
  <c r="AA65" i="38"/>
  <c r="Z65" i="38"/>
  <c r="AB65" i="38"/>
  <c r="AC65" i="38"/>
  <c r="Y65" i="38"/>
  <c r="AD65" i="38"/>
  <c r="X65" i="38"/>
  <c r="AC286" i="38"/>
  <c r="AD286" i="38"/>
  <c r="X286" i="38"/>
  <c r="Y286" i="38"/>
  <c r="Z286" i="38"/>
  <c r="AB286" i="38"/>
  <c r="AA286" i="38"/>
  <c r="X140" i="38"/>
  <c r="AA140" i="38"/>
  <c r="AD140" i="38"/>
  <c r="Y140" i="38"/>
  <c r="Z140" i="38"/>
  <c r="AB140" i="38"/>
  <c r="AC140" i="38"/>
  <c r="AB193" i="38"/>
  <c r="X193" i="38"/>
  <c r="Y193" i="38"/>
  <c r="AD193" i="38"/>
  <c r="Z193" i="38"/>
  <c r="AA193" i="38"/>
  <c r="AC193" i="38"/>
  <c r="Y296" i="38"/>
  <c r="Z296" i="38"/>
  <c r="AA296" i="38"/>
  <c r="AB296" i="38"/>
  <c r="AC296" i="38"/>
  <c r="AD296" i="38"/>
  <c r="X296" i="38"/>
  <c r="AC212" i="38"/>
  <c r="Z212" i="38"/>
  <c r="AA212" i="38"/>
  <c r="AB212" i="38"/>
  <c r="Y212" i="38"/>
  <c r="AD212" i="38"/>
  <c r="X212" i="38"/>
  <c r="X62" i="38"/>
  <c r="Z62" i="38"/>
  <c r="AA62" i="38"/>
  <c r="AB62" i="38"/>
  <c r="AC62" i="38"/>
  <c r="Y62" i="38"/>
  <c r="AD62" i="38"/>
  <c r="AD211" i="38"/>
  <c r="X211" i="38"/>
  <c r="AA211" i="38"/>
  <c r="Y211" i="38"/>
  <c r="Z211" i="38"/>
  <c r="AB211" i="38"/>
  <c r="AC211" i="38"/>
  <c r="Y93" i="38"/>
  <c r="AA93" i="38"/>
  <c r="X93" i="38"/>
  <c r="Z93" i="38"/>
  <c r="AB93" i="38"/>
  <c r="AC93" i="38"/>
  <c r="AD93" i="38"/>
  <c r="Y87" i="38"/>
  <c r="Z87" i="38"/>
  <c r="AA87" i="38"/>
  <c r="AC87" i="38"/>
  <c r="AB87" i="38"/>
  <c r="AD87" i="38"/>
  <c r="X87" i="38"/>
  <c r="AB81" i="38"/>
  <c r="AC81" i="38"/>
  <c r="Y81" i="38"/>
  <c r="AA81" i="38"/>
  <c r="AD81" i="38"/>
  <c r="X81" i="38"/>
  <c r="Z81" i="38"/>
  <c r="Z68" i="38"/>
  <c r="Y68" i="38"/>
  <c r="AA68" i="38"/>
  <c r="AB68" i="38"/>
  <c r="AD68" i="38"/>
  <c r="AC68" i="38"/>
  <c r="X68" i="38"/>
  <c r="AA260" i="38"/>
  <c r="AB260" i="38"/>
  <c r="AC260" i="38"/>
  <c r="AD260" i="38"/>
  <c r="X260" i="38"/>
  <c r="Y260" i="38"/>
  <c r="Z260" i="38"/>
  <c r="Y261" i="38"/>
  <c r="AB261" i="38"/>
  <c r="AC261" i="38"/>
  <c r="AD261" i="38"/>
  <c r="X261" i="38"/>
  <c r="Z261" i="38"/>
  <c r="AA261" i="38"/>
  <c r="X174" i="38"/>
  <c r="AA174" i="38"/>
  <c r="AC174" i="38"/>
  <c r="AD174" i="38"/>
  <c r="Y174" i="38"/>
  <c r="Z174" i="38"/>
  <c r="AB174" i="38"/>
  <c r="AB127" i="38"/>
  <c r="AC127" i="38"/>
  <c r="X127" i="38"/>
  <c r="Y127" i="38"/>
  <c r="AD127" i="38"/>
  <c r="AA127" i="38"/>
  <c r="Z127" i="38"/>
  <c r="AB168" i="38"/>
  <c r="Y168" i="38"/>
  <c r="Z168" i="38"/>
  <c r="AC168" i="38"/>
  <c r="AD168" i="38"/>
  <c r="X168" i="38"/>
  <c r="AA168" i="38"/>
  <c r="Y217" i="38"/>
  <c r="AA217" i="38"/>
  <c r="AC217" i="38"/>
  <c r="AD217" i="38"/>
  <c r="X217" i="38"/>
  <c r="Z217" i="38"/>
  <c r="AB217" i="38"/>
  <c r="X95" i="38"/>
  <c r="Y95" i="38"/>
  <c r="AD95" i="38"/>
  <c r="Z95" i="38"/>
  <c r="AA95" i="38"/>
  <c r="AC95" i="38"/>
  <c r="AB95" i="38"/>
  <c r="X89" i="38"/>
  <c r="Z89" i="38"/>
  <c r="AB89" i="38"/>
  <c r="AC89" i="38"/>
  <c r="AD89" i="38"/>
  <c r="Y89" i="38"/>
  <c r="AA89" i="38"/>
  <c r="AE28" i="38"/>
  <c r="AE77" i="38"/>
  <c r="AD67" i="38"/>
  <c r="Y67" i="38"/>
  <c r="AC67" i="38"/>
  <c r="Z67" i="38"/>
  <c r="AB67" i="38"/>
  <c r="X67" i="38"/>
  <c r="AA67" i="38"/>
  <c r="X288" i="38"/>
  <c r="Y288" i="38"/>
  <c r="Z288" i="38"/>
  <c r="AA288" i="38"/>
  <c r="AB288" i="38"/>
  <c r="AC288" i="38"/>
  <c r="AD288" i="38"/>
  <c r="AA205" i="38"/>
  <c r="AB205" i="38"/>
  <c r="AC205" i="38"/>
  <c r="AD205" i="38"/>
  <c r="X205" i="38"/>
  <c r="Y205" i="38"/>
  <c r="Z205" i="38"/>
  <c r="Z42" i="38"/>
  <c r="AB42" i="38"/>
  <c r="AD42" i="38"/>
  <c r="Y42" i="38"/>
  <c r="AA42" i="38"/>
  <c r="AC42" i="38"/>
  <c r="X42" i="38"/>
  <c r="Z171" i="38"/>
  <c r="X171" i="38"/>
  <c r="AA171" i="38"/>
  <c r="AB171" i="38"/>
  <c r="AC171" i="38"/>
  <c r="Y171" i="38"/>
  <c r="AD171" i="38"/>
  <c r="Y126" i="38"/>
  <c r="AB126" i="38"/>
  <c r="Z126" i="38"/>
  <c r="AA126" i="38"/>
  <c r="AC126" i="38"/>
  <c r="X126" i="38"/>
  <c r="AD126" i="38"/>
  <c r="Z111" i="38"/>
  <c r="AC111" i="38"/>
  <c r="X111" i="38"/>
  <c r="AD111" i="38"/>
  <c r="Y111" i="38"/>
  <c r="AA111" i="38"/>
  <c r="AB111" i="38"/>
  <c r="AC24" i="38"/>
  <c r="AA24" i="38"/>
  <c r="AB24" i="38"/>
  <c r="AD24" i="38"/>
  <c r="Z24" i="38"/>
  <c r="X24" i="38"/>
  <c r="Y24" i="38"/>
  <c r="AA216" i="38"/>
  <c r="AB216" i="38"/>
  <c r="AD216" i="38"/>
  <c r="X216" i="38"/>
  <c r="Y216" i="38"/>
  <c r="Z216" i="38"/>
  <c r="AC216" i="38"/>
  <c r="X82" i="38"/>
  <c r="AB82" i="38"/>
  <c r="AD82" i="38"/>
  <c r="Z82" i="38"/>
  <c r="Y82" i="38"/>
  <c r="AA82" i="38"/>
  <c r="AC82" i="38"/>
  <c r="AB294" i="38"/>
  <c r="AC294" i="38"/>
  <c r="AD294" i="38"/>
  <c r="X294" i="38"/>
  <c r="Y294" i="38"/>
  <c r="AA294" i="38"/>
  <c r="Z294" i="38"/>
  <c r="X203" i="38"/>
  <c r="AA203" i="38"/>
  <c r="Y203" i="38"/>
  <c r="Z203" i="38"/>
  <c r="AB203" i="38"/>
  <c r="AC203" i="38"/>
  <c r="AD203" i="38"/>
  <c r="AB88" i="38"/>
  <c r="Y88" i="38"/>
  <c r="AC88" i="38"/>
  <c r="AD88" i="38"/>
  <c r="X88" i="38"/>
  <c r="AA88" i="38"/>
  <c r="Z88" i="38"/>
  <c r="AC19" i="38"/>
  <c r="AD19" i="38"/>
  <c r="X19" i="38"/>
  <c r="AA19" i="38"/>
  <c r="Y19" i="38"/>
  <c r="Z19" i="38"/>
  <c r="AB19" i="38"/>
  <c r="AD113" i="38"/>
  <c r="Y113" i="38"/>
  <c r="X113" i="38"/>
  <c r="Z113" i="38"/>
  <c r="AB113" i="38"/>
  <c r="AA113" i="38"/>
  <c r="AC113" i="38"/>
  <c r="AA60" i="38"/>
  <c r="AB60" i="38"/>
  <c r="AD60" i="38"/>
  <c r="Y60" i="38"/>
  <c r="AC60" i="38"/>
  <c r="X60" i="38"/>
  <c r="Z60" i="38"/>
  <c r="Y91" i="38"/>
  <c r="Z91" i="38"/>
  <c r="AA91" i="38"/>
  <c r="X91" i="38"/>
  <c r="AC91" i="38"/>
  <c r="AB91" i="38"/>
  <c r="AD91" i="38"/>
  <c r="AA36" i="38"/>
  <c r="AB36" i="38"/>
  <c r="AD36" i="38"/>
  <c r="X36" i="38"/>
  <c r="Y36" i="38"/>
  <c r="Z36" i="38"/>
  <c r="AC36" i="38"/>
  <c r="AD37" i="47"/>
  <c r="AE37" i="47"/>
  <c r="Q37" i="38"/>
  <c r="AE37" i="38"/>
  <c r="Q182" i="38"/>
  <c r="AE182" i="38"/>
  <c r="Q170" i="38"/>
  <c r="AE170" i="38"/>
  <c r="Q10" i="38"/>
  <c r="AE10" i="38"/>
  <c r="Q26" i="38"/>
  <c r="AE26" i="38"/>
  <c r="Q51" i="38"/>
  <c r="Q38" i="38"/>
  <c r="AE38" i="38"/>
  <c r="Q58" i="38"/>
  <c r="AE58" i="38"/>
  <c r="Q14" i="38"/>
  <c r="AE14" i="38"/>
  <c r="Q247" i="38"/>
  <c r="AE247" i="38"/>
  <c r="AD264" i="38"/>
  <c r="X264" i="38"/>
  <c r="Y264" i="38"/>
  <c r="AB264" i="38"/>
  <c r="AC264" i="38"/>
  <c r="Z264" i="38"/>
  <c r="AA264" i="38"/>
  <c r="AE40" i="47"/>
  <c r="AC12" i="43"/>
  <c r="AD12" i="43" s="1"/>
  <c r="AC30" i="46"/>
  <c r="AD30" i="46" s="1"/>
  <c r="AC109" i="46"/>
  <c r="AD109" i="46" s="1"/>
  <c r="AB113" i="46"/>
  <c r="AC113" i="46" s="1"/>
  <c r="AB10" i="43"/>
  <c r="AC10" i="43" s="1"/>
  <c r="X55" i="46"/>
  <c r="Y55" i="46" s="1"/>
  <c r="Z55" i="46" s="1"/>
  <c r="AA55" i="46" s="1"/>
  <c r="AB55" i="46" s="1"/>
  <c r="AC55" i="46" s="1"/>
  <c r="X116" i="46"/>
  <c r="Y116" i="46" s="1"/>
  <c r="Z116" i="46" s="1"/>
  <c r="AA116" i="46" s="1"/>
  <c r="AB116" i="46" s="1"/>
  <c r="AC116" i="46" s="1"/>
  <c r="X9" i="43"/>
  <c r="Y9" i="43" s="1"/>
  <c r="Z9" i="43" s="1"/>
  <c r="AA9" i="43" s="1"/>
  <c r="X31" i="46"/>
  <c r="Y31" i="46" s="1"/>
  <c r="Z31" i="46" s="1"/>
  <c r="AA31" i="46" s="1"/>
  <c r="AB31" i="46" s="1"/>
  <c r="X70" i="46"/>
  <c r="Y70" i="46" s="1"/>
  <c r="Z70" i="46" s="1"/>
  <c r="AA70" i="46" s="1"/>
  <c r="X63" i="46"/>
  <c r="Y63" i="46" s="1"/>
  <c r="Z63" i="46" s="1"/>
  <c r="AA63" i="46" s="1"/>
  <c r="X22" i="46"/>
  <c r="Y22" i="46" s="1"/>
  <c r="Z22" i="46" s="1"/>
  <c r="AA22" i="46" s="1"/>
  <c r="AB22" i="46" s="1"/>
  <c r="AC22" i="46" s="1"/>
  <c r="AB26" i="46"/>
  <c r="AC26" i="46" s="1"/>
  <c r="AD26" i="46" s="1"/>
  <c r="X17" i="43"/>
  <c r="Y17" i="43" s="1"/>
  <c r="Z17" i="43" s="1"/>
  <c r="AA17" i="43" s="1"/>
  <c r="AB17" i="43" s="1"/>
  <c r="AC17" i="43" s="1"/>
  <c r="AB52" i="46"/>
  <c r="AC52" i="46" s="1"/>
  <c r="X65" i="46"/>
  <c r="Y65" i="46" s="1"/>
  <c r="Z65" i="46" s="1"/>
  <c r="AA65" i="46" s="1"/>
  <c r="AB65" i="46" s="1"/>
  <c r="AB24" i="46"/>
  <c r="AC24" i="46" s="1"/>
  <c r="X51" i="46"/>
  <c r="Y51" i="46" s="1"/>
  <c r="Z51" i="46" s="1"/>
  <c r="AA51" i="46" s="1"/>
  <c r="AB51" i="46" s="1"/>
  <c r="AC51" i="46" s="1"/>
  <c r="AD51" i="46" s="1"/>
  <c r="X39" i="46"/>
  <c r="Y39" i="46" s="1"/>
  <c r="Z39" i="46" s="1"/>
  <c r="AA39" i="46" s="1"/>
  <c r="X107" i="46"/>
  <c r="Y107" i="46" s="1"/>
  <c r="Z107" i="46" s="1"/>
  <c r="AA107" i="46" s="1"/>
  <c r="AB107" i="46" s="1"/>
  <c r="AC107" i="46" s="1"/>
  <c r="AD107" i="46" s="1"/>
  <c r="X93" i="46"/>
  <c r="Y93" i="46" s="1"/>
  <c r="Z93" i="46" s="1"/>
  <c r="AA93" i="46" s="1"/>
  <c r="AB93" i="46" s="1"/>
  <c r="AC93" i="46" s="1"/>
  <c r="AD93" i="46" s="1"/>
  <c r="X50" i="46"/>
  <c r="Y50" i="46" s="1"/>
  <c r="Z50" i="46" s="1"/>
  <c r="AA50" i="46" s="1"/>
  <c r="X115" i="46"/>
  <c r="Y115" i="46" s="1"/>
  <c r="Z115" i="46" s="1"/>
  <c r="AA115" i="46" s="1"/>
  <c r="AB115" i="46" s="1"/>
  <c r="AC115" i="46" s="1"/>
  <c r="AB77" i="46"/>
  <c r="AC77" i="46" s="1"/>
  <c r="AD77" i="46" s="1"/>
  <c r="Q30" i="46"/>
  <c r="Q108" i="46"/>
  <c r="Q67" i="46"/>
  <c r="AE67" i="46"/>
  <c r="T72" i="46"/>
  <c r="U72" i="46"/>
  <c r="X40" i="46"/>
  <c r="Y40" i="46" s="1"/>
  <c r="Z40" i="46" s="1"/>
  <c r="AA40" i="46" s="1"/>
  <c r="AB40" i="46" s="1"/>
  <c r="AC40" i="46" s="1"/>
  <c r="AD40" i="46" s="1"/>
  <c r="Q51" i="46"/>
  <c r="AE51" i="46"/>
  <c r="Q20" i="46"/>
  <c r="AE20" i="46"/>
  <c r="Q27" i="46"/>
  <c r="Q113" i="46"/>
  <c r="Q112" i="46"/>
  <c r="Q65" i="46"/>
  <c r="AE65" i="46"/>
  <c r="Q13" i="43"/>
  <c r="Q107" i="46"/>
  <c r="AC66" i="46"/>
  <c r="AD66" i="46" s="1"/>
  <c r="T68" i="46"/>
  <c r="U68" i="46" s="1"/>
  <c r="AB42" i="46"/>
  <c r="AC42" i="46"/>
  <c r="AD42" i="46"/>
  <c r="Y42" i="46"/>
  <c r="AA42" i="46"/>
  <c r="Z42" i="46"/>
  <c r="X42" i="46"/>
  <c r="X21" i="46"/>
  <c r="Y21" i="46" s="1"/>
  <c r="Z21" i="46" s="1"/>
  <c r="AA21" i="46" s="1"/>
  <c r="AB21" i="46" s="1"/>
  <c r="AC21" i="46" s="1"/>
  <c r="AD21" i="46" s="1"/>
  <c r="Y28" i="46"/>
  <c r="Z28" i="46"/>
  <c r="X28" i="46"/>
  <c r="AA28" i="46"/>
  <c r="AC28" i="46"/>
  <c r="AB28" i="46"/>
  <c r="AD28" i="46"/>
  <c r="T96" i="46"/>
  <c r="U96" i="46"/>
  <c r="X81" i="46"/>
  <c r="Y81" i="46"/>
  <c r="Z81" i="46"/>
  <c r="AC81" i="46"/>
  <c r="AA81" i="46"/>
  <c r="AB81" i="46"/>
  <c r="AD81" i="46"/>
  <c r="Y74" i="46"/>
  <c r="Z74" i="46"/>
  <c r="AA74" i="46"/>
  <c r="AB74" i="46"/>
  <c r="AC74" i="46"/>
  <c r="AD74" i="46"/>
  <c r="X74" i="46"/>
  <c r="AD34" i="46"/>
  <c r="Y34" i="46"/>
  <c r="AA34" i="46"/>
  <c r="X34" i="46"/>
  <c r="Z34" i="46"/>
  <c r="AB34" i="46"/>
  <c r="AC34" i="46"/>
  <c r="U29" i="46"/>
  <c r="T29" i="46"/>
  <c r="X100" i="46"/>
  <c r="Y100" i="46"/>
  <c r="Z100" i="46"/>
  <c r="AB100" i="46"/>
  <c r="AC100" i="46"/>
  <c r="AD100" i="46"/>
  <c r="AA100" i="46"/>
  <c r="AC18" i="43"/>
  <c r="AD18" i="43" s="1"/>
  <c r="T80" i="46"/>
  <c r="U80" i="46"/>
  <c r="Z82" i="46"/>
  <c r="AA82" i="46"/>
  <c r="AB82" i="46"/>
  <c r="AC82" i="46"/>
  <c r="AD82" i="46"/>
  <c r="X82" i="46"/>
  <c r="Y82" i="46"/>
  <c r="AC85" i="46"/>
  <c r="AB85" i="46"/>
  <c r="AD85" i="46"/>
  <c r="X85" i="46"/>
  <c r="Y85" i="46"/>
  <c r="Z85" i="46"/>
  <c r="AA85" i="46"/>
  <c r="X94" i="46"/>
  <c r="Y94" i="46" s="1"/>
  <c r="Z94" i="46" s="1"/>
  <c r="AA94" i="46" s="1"/>
  <c r="AB94" i="46" s="1"/>
  <c r="X13" i="43"/>
  <c r="Y13" i="43" s="1"/>
  <c r="Z13" i="43" s="1"/>
  <c r="AA13" i="43" s="1"/>
  <c r="AB13" i="43" s="1"/>
  <c r="Q98" i="46"/>
  <c r="Q115" i="46"/>
  <c r="Q114" i="46"/>
  <c r="Q62" i="46"/>
  <c r="AE62" i="46"/>
  <c r="Q14" i="43"/>
  <c r="AE14" i="43"/>
  <c r="Q109" i="46"/>
  <c r="Q75" i="47"/>
  <c r="AE75" i="47"/>
  <c r="Q54" i="47"/>
  <c r="AE54" i="47"/>
  <c r="X112" i="46"/>
  <c r="Y112" i="46" s="1"/>
  <c r="Z112" i="46" s="1"/>
  <c r="AA112" i="46" s="1"/>
  <c r="AB112" i="46" s="1"/>
  <c r="AC112" i="46" s="1"/>
  <c r="AB97" i="46"/>
  <c r="AC97" i="46"/>
  <c r="AD97" i="46"/>
  <c r="Z97" i="46"/>
  <c r="X97" i="46"/>
  <c r="Y97" i="46"/>
  <c r="AA97" i="46"/>
  <c r="AE21" i="46"/>
  <c r="T92" i="46"/>
  <c r="U92" i="46"/>
  <c r="U33" i="46"/>
  <c r="T33" i="46"/>
  <c r="T10" i="46"/>
  <c r="U10" i="46"/>
  <c r="X86" i="46"/>
  <c r="Y86" i="46"/>
  <c r="Z86" i="46"/>
  <c r="AA86" i="46"/>
  <c r="AB86" i="46"/>
  <c r="AC86" i="46"/>
  <c r="AD86" i="46"/>
  <c r="T87" i="46"/>
  <c r="U87" i="46"/>
  <c r="T45" i="46"/>
  <c r="U45" i="46" s="1"/>
  <c r="X23" i="46"/>
  <c r="Y23" i="46" s="1"/>
  <c r="Z23" i="46" s="1"/>
  <c r="AA23" i="46" s="1"/>
  <c r="AB23" i="46" s="1"/>
  <c r="AC23" i="46" s="1"/>
  <c r="AD23" i="46" s="1"/>
  <c r="T105" i="46"/>
  <c r="U105" i="46"/>
  <c r="Q69" i="46"/>
  <c r="Q26" i="46"/>
  <c r="Q25" i="46"/>
  <c r="AE25" i="46"/>
  <c r="Q52" i="46"/>
  <c r="Q111" i="46"/>
  <c r="Q11" i="43"/>
  <c r="AE11" i="43"/>
  <c r="Q7" i="43"/>
  <c r="AE7" i="43"/>
  <c r="Q56" i="46"/>
  <c r="AE56" i="46"/>
  <c r="Q116" i="46"/>
  <c r="AC7" i="46"/>
  <c r="AB7" i="46"/>
  <c r="AA7" i="46"/>
  <c r="Z7" i="46"/>
  <c r="Y7" i="46"/>
  <c r="X7" i="46"/>
  <c r="AD7" i="46"/>
  <c r="X108" i="46"/>
  <c r="Y108" i="46" s="1"/>
  <c r="Z108" i="46" s="1"/>
  <c r="AA108" i="46" s="1"/>
  <c r="AB108" i="46" s="1"/>
  <c r="AC108" i="46" s="1"/>
  <c r="AC71" i="46"/>
  <c r="AD71" i="46" s="1"/>
  <c r="T84" i="46"/>
  <c r="U84" i="46"/>
  <c r="X15" i="46"/>
  <c r="Y15" i="46"/>
  <c r="Z15" i="46"/>
  <c r="AA15" i="46"/>
  <c r="AB15" i="46"/>
  <c r="AC15" i="46"/>
  <c r="AD15" i="46"/>
  <c r="X89" i="46"/>
  <c r="Y89" i="46"/>
  <c r="Z89" i="46"/>
  <c r="AA89" i="46"/>
  <c r="AB89" i="46"/>
  <c r="AD89" i="46"/>
  <c r="AC89" i="46"/>
  <c r="T101" i="46"/>
  <c r="U101" i="46"/>
  <c r="X98" i="46"/>
  <c r="Y98" i="46" s="1"/>
  <c r="Z98" i="46" s="1"/>
  <c r="AA98" i="46" s="1"/>
  <c r="AB98" i="46" s="1"/>
  <c r="AC98" i="46" s="1"/>
  <c r="AD98" i="46" s="1"/>
  <c r="Y12" i="46"/>
  <c r="Z12" i="46"/>
  <c r="AA12" i="46"/>
  <c r="AB12" i="46"/>
  <c r="AC12" i="46"/>
  <c r="AD12" i="46"/>
  <c r="X12" i="46"/>
  <c r="X47" i="46"/>
  <c r="Y47" i="46" s="1"/>
  <c r="Z47" i="46" s="1"/>
  <c r="AA47" i="46" s="1"/>
  <c r="AB47" i="46" s="1"/>
  <c r="AC47" i="46" s="1"/>
  <c r="Z104" i="46"/>
  <c r="AB104" i="46"/>
  <c r="AC104" i="46"/>
  <c r="AD104" i="46"/>
  <c r="X104" i="46"/>
  <c r="AA104" i="46"/>
  <c r="Y104" i="46"/>
  <c r="AC43" i="46"/>
  <c r="X43" i="46"/>
  <c r="AB43" i="46"/>
  <c r="AD43" i="46"/>
  <c r="Z43" i="46"/>
  <c r="AA43" i="46"/>
  <c r="Y43" i="46"/>
  <c r="X64" i="46"/>
  <c r="Y64" i="46" s="1"/>
  <c r="Z64" i="46" s="1"/>
  <c r="AA64" i="46" s="1"/>
  <c r="Q46" i="46"/>
  <c r="AE46" i="46"/>
  <c r="Q77" i="46"/>
  <c r="Q54" i="46"/>
  <c r="AE54" i="46"/>
  <c r="Q24" i="46"/>
  <c r="Q53" i="46"/>
  <c r="Q9" i="43"/>
  <c r="Q16" i="43"/>
  <c r="AE16" i="43"/>
  <c r="T95" i="46"/>
  <c r="U95" i="46"/>
  <c r="T18" i="46"/>
  <c r="U18" i="46"/>
  <c r="Y73" i="46"/>
  <c r="Z73" i="46"/>
  <c r="AA73" i="46"/>
  <c r="AB73" i="46"/>
  <c r="AC73" i="46"/>
  <c r="AD73" i="46"/>
  <c r="X73" i="46"/>
  <c r="Y11" i="46"/>
  <c r="Z11" i="46"/>
  <c r="AA11" i="46"/>
  <c r="AB11" i="46"/>
  <c r="AC11" i="46"/>
  <c r="AD11" i="46"/>
  <c r="X11" i="46"/>
  <c r="Y103" i="46"/>
  <c r="X103" i="46"/>
  <c r="Z103" i="46"/>
  <c r="AA103" i="46"/>
  <c r="AB103" i="46"/>
  <c r="AC103" i="46"/>
  <c r="AD103" i="46"/>
  <c r="X102" i="46"/>
  <c r="AC102" i="46"/>
  <c r="Y102" i="46"/>
  <c r="AA102" i="46"/>
  <c r="AD102" i="46"/>
  <c r="AB102" i="46"/>
  <c r="Z102" i="46"/>
  <c r="Z16" i="46"/>
  <c r="AA16" i="46"/>
  <c r="AB16" i="46"/>
  <c r="AC16" i="46"/>
  <c r="AD16" i="46"/>
  <c r="X16" i="46"/>
  <c r="Y16" i="46"/>
  <c r="AE27" i="47"/>
  <c r="AE64" i="46"/>
  <c r="Q23" i="46"/>
  <c r="P71" i="46"/>
  <c r="Q94" i="46"/>
  <c r="AE94" i="46"/>
  <c r="Q31" i="46"/>
  <c r="Q57" i="46"/>
  <c r="AE57" i="46"/>
  <c r="Q63" i="46"/>
  <c r="Q18" i="43"/>
  <c r="Q10" i="43"/>
  <c r="Q55" i="46"/>
  <c r="Q47" i="47"/>
  <c r="AE47" i="47"/>
  <c r="Q137" i="46"/>
  <c r="AE137" i="46"/>
  <c r="X19" i="43"/>
  <c r="Y19" i="43" s="1"/>
  <c r="Z19" i="43" s="1"/>
  <c r="AA19" i="43" s="1"/>
  <c r="AB19" i="43" s="1"/>
  <c r="AC19" i="43" s="1"/>
  <c r="X27" i="46"/>
  <c r="Y27" i="46" s="1"/>
  <c r="Z27" i="46" s="1"/>
  <c r="AA27" i="46" s="1"/>
  <c r="AB27" i="46" s="1"/>
  <c r="X44" i="46"/>
  <c r="Y44" i="46"/>
  <c r="Z44" i="46"/>
  <c r="AB44" i="46"/>
  <c r="AD44" i="46"/>
  <c r="AC44" i="46"/>
  <c r="AA44" i="46"/>
  <c r="X8" i="43"/>
  <c r="Y8" i="43" s="1"/>
  <c r="Z8" i="43" s="1"/>
  <c r="AA8" i="43" s="1"/>
  <c r="AB8" i="43" s="1"/>
  <c r="Z90" i="46"/>
  <c r="AA90" i="46"/>
  <c r="AB90" i="46"/>
  <c r="AC90" i="46"/>
  <c r="AD90" i="46"/>
  <c r="X90" i="46"/>
  <c r="Y90" i="46"/>
  <c r="T14" i="46"/>
  <c r="U14" i="46"/>
  <c r="T79" i="46"/>
  <c r="U79" i="46"/>
  <c r="AB114" i="46"/>
  <c r="AC114" i="46" s="1"/>
  <c r="U75" i="46"/>
  <c r="T75" i="46"/>
  <c r="AC38" i="46"/>
  <c r="AD38" i="46"/>
  <c r="X38" i="46"/>
  <c r="Z38" i="46"/>
  <c r="AB38" i="46"/>
  <c r="AA38" i="46"/>
  <c r="Y38" i="46"/>
  <c r="AC35" i="46"/>
  <c r="X35" i="46"/>
  <c r="Z35" i="46"/>
  <c r="AB35" i="46"/>
  <c r="AD35" i="46"/>
  <c r="Y35" i="46"/>
  <c r="AA35" i="46"/>
  <c r="X106" i="46"/>
  <c r="AC106" i="46"/>
  <c r="AD106" i="46"/>
  <c r="AB106" i="46"/>
  <c r="Z106" i="46"/>
  <c r="Y106" i="46"/>
  <c r="AA106" i="46"/>
  <c r="X53" i="46"/>
  <c r="Y53" i="46" s="1"/>
  <c r="Z53" i="46" s="1"/>
  <c r="AA53" i="46" s="1"/>
  <c r="AB53" i="46" s="1"/>
  <c r="AC53" i="46" s="1"/>
  <c r="X69" i="46"/>
  <c r="Y69" i="46" s="1"/>
  <c r="Z69" i="46" s="1"/>
  <c r="AA69" i="46" s="1"/>
  <c r="AB69" i="46" s="1"/>
  <c r="AC69" i="46" s="1"/>
  <c r="AD69" i="46" s="1"/>
  <c r="X111" i="46"/>
  <c r="Y111" i="46" s="1"/>
  <c r="Z111" i="46" s="1"/>
  <c r="AA111" i="46" s="1"/>
  <c r="AB111" i="46" s="1"/>
  <c r="Q47" i="46"/>
  <c r="Q12" i="43"/>
  <c r="Q77" i="47"/>
  <c r="AE77" i="47"/>
  <c r="T88" i="46"/>
  <c r="U88" i="46"/>
  <c r="Q40" i="46"/>
  <c r="AE40" i="46"/>
  <c r="Q70" i="46"/>
  <c r="Q93" i="46"/>
  <c r="AE93" i="46"/>
  <c r="Q39" i="46"/>
  <c r="AE39" i="46"/>
  <c r="Q8" i="43"/>
  <c r="Q19" i="43"/>
  <c r="Q23" i="47"/>
  <c r="AE23" i="47"/>
  <c r="U49" i="46"/>
  <c r="T49" i="46"/>
  <c r="U99" i="46"/>
  <c r="T99" i="46"/>
  <c r="T13" i="46"/>
  <c r="U13" i="46"/>
  <c r="T41" i="46"/>
  <c r="U41" i="46" s="1"/>
  <c r="Y19" i="46"/>
  <c r="Z19" i="46"/>
  <c r="AA19" i="46"/>
  <c r="AB19" i="46"/>
  <c r="AC19" i="46"/>
  <c r="AD19" i="46"/>
  <c r="X19" i="46"/>
  <c r="Y36" i="46"/>
  <c r="Z36" i="46"/>
  <c r="AB36" i="46"/>
  <c r="AD36" i="46"/>
  <c r="X36" i="46"/>
  <c r="AA36" i="46"/>
  <c r="AC36" i="46"/>
  <c r="AA58" i="46"/>
  <c r="AB58" i="46"/>
  <c r="AC58" i="46"/>
  <c r="AD58" i="46"/>
  <c r="X58" i="46"/>
  <c r="Y58" i="46"/>
  <c r="Z58" i="46"/>
  <c r="T60" i="46"/>
  <c r="U60" i="46"/>
  <c r="AE17" i="47"/>
  <c r="AC61" i="46"/>
  <c r="AD61" i="46"/>
  <c r="X61" i="46"/>
  <c r="Y61" i="46"/>
  <c r="Z61" i="46"/>
  <c r="AA61" i="46"/>
  <c r="AB61" i="46"/>
  <c r="Q66" i="46"/>
  <c r="Q22" i="46"/>
  <c r="Q110" i="46"/>
  <c r="AE110" i="46"/>
  <c r="Q50" i="46"/>
  <c r="Q32" i="46"/>
  <c r="Q17" i="43"/>
  <c r="Q15" i="43"/>
  <c r="AE15" i="43"/>
  <c r="T91" i="46"/>
  <c r="U91" i="46"/>
  <c r="U37" i="46"/>
  <c r="T37" i="46"/>
  <c r="AD48" i="46"/>
  <c r="X48" i="46"/>
  <c r="AC48" i="46"/>
  <c r="Y48" i="46"/>
  <c r="Z48" i="46"/>
  <c r="AB48" i="46"/>
  <c r="AA48" i="46"/>
  <c r="Y8" i="46"/>
  <c r="Z8" i="46"/>
  <c r="AA8" i="46"/>
  <c r="AB8" i="46"/>
  <c r="AC8" i="46"/>
  <c r="AD8" i="46"/>
  <c r="X8" i="46"/>
  <c r="T9" i="46"/>
  <c r="U9" i="46"/>
  <c r="Z78" i="46"/>
  <c r="AA78" i="46"/>
  <c r="AB78" i="46"/>
  <c r="AC78" i="46"/>
  <c r="AD78" i="46"/>
  <c r="X78" i="46"/>
  <c r="Y78" i="46"/>
  <c r="X32" i="46"/>
  <c r="Y32" i="46" s="1"/>
  <c r="Z32" i="46" s="1"/>
  <c r="AA32" i="46" s="1"/>
  <c r="T17" i="46"/>
  <c r="U17" i="46"/>
  <c r="T59" i="46"/>
  <c r="U59" i="46"/>
  <c r="AE41" i="46"/>
  <c r="T83" i="46"/>
  <c r="U83" i="46"/>
  <c r="T76" i="46"/>
  <c r="U76" i="46"/>
  <c r="P13" i="38"/>
  <c r="AD361" i="38"/>
  <c r="AE361" i="38"/>
  <c r="AD362" i="38"/>
  <c r="AE362" i="38"/>
  <c r="AB358" i="38"/>
  <c r="AC358" i="38" s="1"/>
  <c r="Q153" i="38"/>
  <c r="Q20" i="38"/>
  <c r="Q227" i="38"/>
  <c r="Q259" i="38"/>
  <c r="P41" i="38"/>
  <c r="Q251" i="38"/>
  <c r="Q250" i="38"/>
  <c r="Q184" i="38"/>
  <c r="Q133" i="38"/>
  <c r="Q185" i="38"/>
  <c r="Q150" i="38"/>
  <c r="Q240" i="38"/>
  <c r="Q39" i="38"/>
  <c r="Q132" i="38"/>
  <c r="Q102" i="38"/>
  <c r="Q17" i="38"/>
  <c r="Q249" i="38"/>
  <c r="Q149" i="38"/>
  <c r="Q33" i="38"/>
  <c r="Q148" i="38"/>
  <c r="Q63" i="38"/>
  <c r="Q32" i="38"/>
  <c r="Q11" i="38"/>
  <c r="Q134" i="38"/>
  <c r="Q31" i="38"/>
  <c r="Q30" i="38"/>
  <c r="Q202" i="38"/>
  <c r="Q135" i="38"/>
  <c r="Q230" i="38"/>
  <c r="Q392" i="38"/>
  <c r="AE392" i="38"/>
  <c r="AC355" i="38"/>
  <c r="Q137" i="38"/>
  <c r="Q186" i="38"/>
  <c r="Q225" i="38"/>
  <c r="Q201" i="38"/>
  <c r="Q120" i="38"/>
  <c r="Q50" i="38"/>
  <c r="Q100" i="38"/>
  <c r="Q54" i="38"/>
  <c r="Q18" i="38"/>
  <c r="Q180" i="38"/>
  <c r="Q16" i="38"/>
  <c r="Q252" i="38"/>
  <c r="Q53" i="38"/>
  <c r="Q34" i="38"/>
  <c r="Q27" i="38"/>
  <c r="Q105" i="38"/>
  <c r="Q47" i="38"/>
  <c r="Q241" i="38"/>
  <c r="U7" i="38"/>
  <c r="T7" i="38"/>
  <c r="Q136" i="38"/>
  <c r="Q256" i="38"/>
  <c r="Q195" i="38"/>
  <c r="Q178" i="38"/>
  <c r="Q97" i="38"/>
  <c r="Q129" i="38"/>
  <c r="Q104" i="38"/>
  <c r="Q214" i="38"/>
  <c r="Q99" i="38"/>
  <c r="Q71" i="38"/>
  <c r="Q72" i="38"/>
  <c r="Q156" i="38"/>
  <c r="Q154" i="38"/>
  <c r="Q139" i="38"/>
  <c r="Q231" i="38"/>
  <c r="Q70" i="38"/>
  <c r="AE7" i="38"/>
  <c r="Q179" i="38"/>
  <c r="Q332" i="38"/>
  <c r="AE332" i="38"/>
  <c r="Q197" i="38"/>
  <c r="Q64" i="38"/>
  <c r="Q103" i="38"/>
  <c r="Q29" i="38"/>
  <c r="Q28" i="38"/>
  <c r="Q122" i="38"/>
  <c r="Q155" i="38"/>
  <c r="Q52" i="38"/>
  <c r="Q49" i="38"/>
  <c r="Q48" i="38"/>
  <c r="Q75" i="38"/>
  <c r="Q101" i="38"/>
  <c r="Q226" i="38"/>
  <c r="Q40" i="38"/>
  <c r="Q183" i="38"/>
  <c r="Q253" i="38"/>
  <c r="Q229" i="38"/>
  <c r="Q15" i="38"/>
  <c r="Q199" i="38"/>
  <c r="Q152" i="38"/>
  <c r="Q73" i="38"/>
  <c r="Q194" i="38"/>
  <c r="Q46" i="38"/>
  <c r="Q169" i="38"/>
  <c r="Q128" i="38"/>
  <c r="Q159" i="38"/>
  <c r="Q138" i="38"/>
  <c r="Q239" i="38"/>
  <c r="Q74" i="38"/>
  <c r="Q181" i="38"/>
  <c r="Q196" i="38"/>
  <c r="Q157" i="38"/>
  <c r="Q365" i="38"/>
  <c r="AE365" i="38"/>
  <c r="Q151" i="38"/>
  <c r="Q109" i="38"/>
  <c r="Q12" i="38"/>
  <c r="Q98" i="38"/>
  <c r="Q121" i="38"/>
  <c r="Q130" i="38"/>
  <c r="Q69" i="38"/>
  <c r="Q77" i="38"/>
  <c r="Q59" i="38"/>
  <c r="Q232" i="38"/>
  <c r="Q131" i="38"/>
  <c r="Q45" i="38"/>
  <c r="Q198" i="38"/>
  <c r="Q228" i="38"/>
  <c r="Q248" i="38"/>
  <c r="Q255" i="38"/>
  <c r="Q254" i="38"/>
  <c r="X12" i="39"/>
  <c r="Y12" i="39" s="1"/>
  <c r="Z12" i="39" s="1"/>
  <c r="AA12" i="39" s="1"/>
  <c r="AB12" i="39" s="1"/>
  <c r="AC12" i="39" s="1"/>
  <c r="AD12" i="39" s="1"/>
  <c r="X13" i="39"/>
  <c r="Y13" i="39" s="1"/>
  <c r="Z13" i="39" s="1"/>
  <c r="AA13" i="39" s="1"/>
  <c r="X20" i="39"/>
  <c r="Y20" i="39" s="1"/>
  <c r="Z20" i="39" s="1"/>
  <c r="AA20" i="39" s="1"/>
  <c r="AB20" i="39" s="1"/>
  <c r="X19" i="39"/>
  <c r="Y19" i="39" s="1"/>
  <c r="Z19" i="39" s="1"/>
  <c r="AA19" i="39" s="1"/>
  <c r="AB19" i="39" s="1"/>
  <c r="X15" i="39"/>
  <c r="Y15" i="39" s="1"/>
  <c r="Z15" i="39" s="1"/>
  <c r="AA15" i="39" s="1"/>
  <c r="AB15" i="39" s="1"/>
  <c r="AC15" i="39" s="1"/>
  <c r="AD15" i="39" s="1"/>
  <c r="Q13" i="39"/>
  <c r="AC17" i="39"/>
  <c r="AA17" i="39"/>
  <c r="AB17" i="39"/>
  <c r="AD17" i="39"/>
  <c r="Z17" i="39"/>
  <c r="X17" i="39"/>
  <c r="Y17" i="39"/>
  <c r="Q10" i="39"/>
  <c r="Q15" i="39"/>
  <c r="AC11" i="39"/>
  <c r="AD11" i="39"/>
  <c r="X11" i="39"/>
  <c r="Y11" i="39"/>
  <c r="Z11" i="39"/>
  <c r="AA11" i="39"/>
  <c r="AB11" i="39"/>
  <c r="Q20" i="39"/>
  <c r="AC18" i="39"/>
  <c r="AD18" i="39"/>
  <c r="AA18" i="39"/>
  <c r="AB18" i="39"/>
  <c r="X18" i="39"/>
  <c r="Y18" i="39"/>
  <c r="Z18" i="39"/>
  <c r="Y21" i="39"/>
  <c r="AD21" i="39"/>
  <c r="Z21" i="39"/>
  <c r="AA21" i="39"/>
  <c r="AB21" i="39"/>
  <c r="X21" i="39"/>
  <c r="AC21" i="39"/>
  <c r="X16" i="39"/>
  <c r="Y16" i="39" s="1"/>
  <c r="Z16" i="39" s="1"/>
  <c r="AA16" i="39" s="1"/>
  <c r="AB16" i="39" s="1"/>
  <c r="Q16" i="39"/>
  <c r="Y22" i="39"/>
  <c r="Z22" i="39"/>
  <c r="AA22" i="39"/>
  <c r="AB22" i="39"/>
  <c r="AC22" i="39"/>
  <c r="AD22" i="39"/>
  <c r="X22" i="39"/>
  <c r="Q19" i="39"/>
  <c r="Q8" i="39"/>
  <c r="AC10" i="39"/>
  <c r="AD10" i="39"/>
  <c r="Z10" i="39"/>
  <c r="AA10" i="39"/>
  <c r="X10" i="39"/>
  <c r="AB10" i="39"/>
  <c r="Y10" i="39"/>
  <c r="AC8" i="39"/>
  <c r="Z8" i="39"/>
  <c r="AD8" i="39"/>
  <c r="X8" i="39"/>
  <c r="AA8" i="39"/>
  <c r="Y8" i="39"/>
  <c r="AB8" i="39"/>
  <c r="Q12" i="39"/>
  <c r="AC9" i="39"/>
  <c r="AA9" i="39"/>
  <c r="AD9" i="39"/>
  <c r="Z9" i="39"/>
  <c r="X9" i="39"/>
  <c r="AB9" i="39"/>
  <c r="Y9" i="39"/>
  <c r="Q9" i="39"/>
  <c r="Y14" i="39"/>
  <c r="Z14" i="39"/>
  <c r="X14" i="39"/>
  <c r="AA14" i="39"/>
  <c r="AB14" i="39"/>
  <c r="AC14" i="39"/>
  <c r="AD14" i="39"/>
  <c r="P78" i="38"/>
  <c r="P35" i="38"/>
  <c r="P233" i="38"/>
  <c r="AE153" i="38" l="1"/>
  <c r="AE227" i="38"/>
  <c r="AE69" i="46"/>
  <c r="AE154" i="38"/>
  <c r="AE157" i="38"/>
  <c r="AE181" i="38"/>
  <c r="AE240" i="38"/>
  <c r="AD76" i="38"/>
  <c r="AE76" i="38"/>
  <c r="AE155" i="38"/>
  <c r="AE156" i="38"/>
  <c r="AD355" i="38"/>
  <c r="AE355" i="38"/>
  <c r="AD358" i="38"/>
  <c r="AE358" i="38"/>
  <c r="AE109" i="38"/>
  <c r="AE40" i="38"/>
  <c r="AE39" i="38"/>
  <c r="W30" i="43"/>
  <c r="W29" i="43"/>
  <c r="N26" i="34"/>
  <c r="J346" i="38" s="1"/>
  <c r="W374" i="38"/>
  <c r="J347" i="38"/>
  <c r="J343" i="38"/>
  <c r="J344" i="38"/>
  <c r="W372" i="38"/>
  <c r="J342" i="38"/>
  <c r="J371" i="38"/>
  <c r="J340" i="38"/>
  <c r="J30" i="43"/>
  <c r="J373" i="38"/>
  <c r="J28" i="43"/>
  <c r="J341" i="38"/>
  <c r="J29" i="43"/>
  <c r="J345" i="38"/>
  <c r="J372" i="38"/>
  <c r="J375" i="38"/>
  <c r="J394" i="38"/>
  <c r="J374" i="38"/>
  <c r="W394" i="38"/>
  <c r="J31" i="43"/>
  <c r="W343" i="38"/>
  <c r="W340" i="38"/>
  <c r="AE77" i="46"/>
  <c r="AE49" i="38"/>
  <c r="AE259" i="38"/>
  <c r="AE225" i="38"/>
  <c r="AE30" i="38"/>
  <c r="AE54" i="38"/>
  <c r="AE148" i="38"/>
  <c r="AE63" i="38"/>
  <c r="AE239" i="38"/>
  <c r="AE78" i="38"/>
  <c r="AE194" i="38"/>
  <c r="AE97" i="38"/>
  <c r="AE69" i="38"/>
  <c r="AD197" i="38"/>
  <c r="AE197" i="38"/>
  <c r="AD46" i="38"/>
  <c r="AE46" i="38"/>
  <c r="AD121" i="38"/>
  <c r="AE121" i="38"/>
  <c r="AD31" i="38"/>
  <c r="AE31" i="38"/>
  <c r="AD129" i="38"/>
  <c r="AE129" i="38"/>
  <c r="AC41" i="38"/>
  <c r="AD41" i="38" s="1"/>
  <c r="AD105" i="38"/>
  <c r="AD34" i="38"/>
  <c r="AC255" i="38"/>
  <c r="AE11" i="38"/>
  <c r="AD11" i="38"/>
  <c r="AD226" i="38"/>
  <c r="AE226" i="38"/>
  <c r="AD53" i="38"/>
  <c r="AE53" i="38"/>
  <c r="AD253" i="38"/>
  <c r="AE253" i="38"/>
  <c r="AD51" i="38"/>
  <c r="AE51" i="38"/>
  <c r="AD230" i="38"/>
  <c r="AD152" i="38"/>
  <c r="AD101" i="38"/>
  <c r="AD98" i="38"/>
  <c r="AE98" i="38"/>
  <c r="AD250" i="38"/>
  <c r="AE250" i="38"/>
  <c r="AD17" i="38"/>
  <c r="AE17" i="38"/>
  <c r="AE133" i="38"/>
  <c r="AD133" i="38"/>
  <c r="AD232" i="38"/>
  <c r="AE232" i="38"/>
  <c r="AE12" i="38"/>
  <c r="AD12" i="38"/>
  <c r="AE130" i="38"/>
  <c r="AD130" i="38"/>
  <c r="AD254" i="38"/>
  <c r="AE254" i="38"/>
  <c r="AD18" i="38"/>
  <c r="AE18" i="38"/>
  <c r="AE195" i="38"/>
  <c r="AD195" i="38"/>
  <c r="AE132" i="38"/>
  <c r="AD132" i="38"/>
  <c r="AD104" i="38"/>
  <c r="AE104" i="38"/>
  <c r="AE249" i="38"/>
  <c r="AD249" i="38"/>
  <c r="AE201" i="38"/>
  <c r="AD201" i="38"/>
  <c r="AD47" i="38"/>
  <c r="AE47" i="38"/>
  <c r="AD74" i="38"/>
  <c r="AE74" i="38"/>
  <c r="AD102" i="38"/>
  <c r="AE102" i="38"/>
  <c r="AD149" i="38"/>
  <c r="AE149" i="38"/>
  <c r="AD256" i="38"/>
  <c r="AE256" i="38"/>
  <c r="AD72" i="38"/>
  <c r="AE72" i="38"/>
  <c r="AE20" i="38"/>
  <c r="AD20" i="38"/>
  <c r="AD151" i="38"/>
  <c r="AE151" i="38"/>
  <c r="AD70" i="38"/>
  <c r="AE70" i="38"/>
  <c r="AE139" i="38"/>
  <c r="AD139" i="38"/>
  <c r="AE16" i="38"/>
  <c r="AD16" i="38"/>
  <c r="AE252" i="38"/>
  <c r="AD252" i="38"/>
  <c r="AD50" i="38"/>
  <c r="AE50" i="38"/>
  <c r="AE137" i="38"/>
  <c r="AD137" i="38"/>
  <c r="AD99" i="38"/>
  <c r="AE233" i="38"/>
  <c r="AC64" i="38"/>
  <c r="AE131" i="38"/>
  <c r="AC186" i="38"/>
  <c r="AD248" i="38"/>
  <c r="AC228" i="38"/>
  <c r="AE35" i="38"/>
  <c r="AD196" i="38"/>
  <c r="AE33" i="38"/>
  <c r="AD29" i="38"/>
  <c r="AC241" i="38"/>
  <c r="AC120" i="38"/>
  <c r="AE109" i="46"/>
  <c r="AE66" i="46"/>
  <c r="AE12" i="43"/>
  <c r="AE107" i="46"/>
  <c r="Q13" i="38"/>
  <c r="AE13" i="38"/>
  <c r="AD24" i="46"/>
  <c r="AE24" i="46"/>
  <c r="AD52" i="46"/>
  <c r="AE52" i="46"/>
  <c r="AC8" i="43"/>
  <c r="AD8" i="43" s="1"/>
  <c r="AE98" i="46"/>
  <c r="AC111" i="46"/>
  <c r="AD111" i="46" s="1"/>
  <c r="AE18" i="43"/>
  <c r="AE30" i="46"/>
  <c r="AE15" i="39"/>
  <c r="AD112" i="46"/>
  <c r="AE112" i="46"/>
  <c r="AD113" i="46"/>
  <c r="AE113" i="46"/>
  <c r="AC27" i="46"/>
  <c r="AD27" i="46" s="1"/>
  <c r="AE26" i="46"/>
  <c r="AB39" i="46"/>
  <c r="AC39" i="46" s="1"/>
  <c r="AD39" i="46" s="1"/>
  <c r="AB64" i="46"/>
  <c r="AC64" i="46" s="1"/>
  <c r="AD64" i="46" s="1"/>
  <c r="AC31" i="46"/>
  <c r="AD31" i="46" s="1"/>
  <c r="AE23" i="46"/>
  <c r="AC94" i="46"/>
  <c r="AD94" i="46" s="1"/>
  <c r="X45" i="46"/>
  <c r="Y45" i="46" s="1"/>
  <c r="Z45" i="46" s="1"/>
  <c r="AA45" i="46" s="1"/>
  <c r="AB45" i="46" s="1"/>
  <c r="AC45" i="46" s="1"/>
  <c r="AE17" i="43"/>
  <c r="AD17" i="43"/>
  <c r="AD53" i="46"/>
  <c r="AE53" i="46"/>
  <c r="AD114" i="46"/>
  <c r="AE114" i="46"/>
  <c r="AB70" i="46"/>
  <c r="AC70" i="46" s="1"/>
  <c r="AD19" i="43"/>
  <c r="AE19" i="43"/>
  <c r="AD115" i="46"/>
  <c r="AE115" i="46"/>
  <c r="AB32" i="46"/>
  <c r="AC32" i="46" s="1"/>
  <c r="AD108" i="46"/>
  <c r="AE108" i="46"/>
  <c r="AB50" i="46"/>
  <c r="AC50" i="46" s="1"/>
  <c r="AD47" i="46"/>
  <c r="AE47" i="46"/>
  <c r="AD116" i="46"/>
  <c r="AE116" i="46"/>
  <c r="AE55" i="46"/>
  <c r="AD55" i="46"/>
  <c r="X68" i="46"/>
  <c r="Y68" i="46" s="1"/>
  <c r="Z68" i="46" s="1"/>
  <c r="AA68" i="46" s="1"/>
  <c r="AB68" i="46" s="1"/>
  <c r="AE22" i="46"/>
  <c r="AD22" i="46"/>
  <c r="AD10" i="43"/>
  <c r="AE10" i="43"/>
  <c r="AB17" i="46"/>
  <c r="AC17" i="46"/>
  <c r="AD17" i="46"/>
  <c r="X17" i="46"/>
  <c r="Y17" i="46"/>
  <c r="Z17" i="46"/>
  <c r="AA17" i="46"/>
  <c r="AA37" i="46"/>
  <c r="AB37" i="46"/>
  <c r="Z37" i="46"/>
  <c r="AC37" i="46"/>
  <c r="Y37" i="46"/>
  <c r="AD37" i="46"/>
  <c r="X37" i="46"/>
  <c r="X41" i="46"/>
  <c r="Y41" i="46" s="1"/>
  <c r="Z41" i="46" s="1"/>
  <c r="AA41" i="46" s="1"/>
  <c r="AB41" i="46" s="1"/>
  <c r="AC41" i="46" s="1"/>
  <c r="AD41" i="46" s="1"/>
  <c r="AB79" i="46"/>
  <c r="AC79" i="46"/>
  <c r="AD79" i="46"/>
  <c r="X79" i="46"/>
  <c r="Z79" i="46"/>
  <c r="Y79" i="46"/>
  <c r="AA79" i="46"/>
  <c r="X49" i="46"/>
  <c r="AA49" i="46"/>
  <c r="AB49" i="46"/>
  <c r="Z49" i="46"/>
  <c r="AC49" i="46"/>
  <c r="Y49" i="46"/>
  <c r="AD49" i="46"/>
  <c r="AE111" i="46"/>
  <c r="AC76" i="46"/>
  <c r="X76" i="46"/>
  <c r="Y76" i="46"/>
  <c r="Z76" i="46"/>
  <c r="AA76" i="46"/>
  <c r="AB76" i="46"/>
  <c r="AD76" i="46"/>
  <c r="AB91" i="46"/>
  <c r="AC91" i="46"/>
  <c r="AD91" i="46"/>
  <c r="X91" i="46"/>
  <c r="Z91" i="46"/>
  <c r="AA91" i="46"/>
  <c r="Y91" i="46"/>
  <c r="AD60" i="46"/>
  <c r="X60" i="46"/>
  <c r="Y60" i="46"/>
  <c r="Z60" i="46"/>
  <c r="AA60" i="46"/>
  <c r="AB60" i="46"/>
  <c r="AC60" i="46"/>
  <c r="Q71" i="46"/>
  <c r="AE71" i="46"/>
  <c r="AC18" i="46"/>
  <c r="AD18" i="46"/>
  <c r="X18" i="46"/>
  <c r="Y18" i="46"/>
  <c r="Z18" i="46"/>
  <c r="AA18" i="46"/>
  <c r="AB18" i="46"/>
  <c r="AD101" i="46"/>
  <c r="AC101" i="46"/>
  <c r="AA101" i="46"/>
  <c r="Y101" i="46"/>
  <c r="AB101" i="46"/>
  <c r="Z101" i="46"/>
  <c r="X101" i="46"/>
  <c r="X84" i="46"/>
  <c r="Y84" i="46"/>
  <c r="Z84" i="46"/>
  <c r="AB84" i="46"/>
  <c r="AA84" i="46"/>
  <c r="AC84" i="46"/>
  <c r="AD84" i="46"/>
  <c r="AD105" i="46"/>
  <c r="AC105" i="46"/>
  <c r="AB105" i="46"/>
  <c r="Z105" i="46"/>
  <c r="X105" i="46"/>
  <c r="Y105" i="46"/>
  <c r="AA105" i="46"/>
  <c r="AD87" i="46"/>
  <c r="X87" i="46"/>
  <c r="Z87" i="46"/>
  <c r="Y87" i="46"/>
  <c r="AA87" i="46"/>
  <c r="AB87" i="46"/>
  <c r="AC87" i="46"/>
  <c r="AB9" i="46"/>
  <c r="AC9" i="46"/>
  <c r="AD9" i="46"/>
  <c r="X9" i="46"/>
  <c r="Y9" i="46"/>
  <c r="Z9" i="46"/>
  <c r="AA9" i="46"/>
  <c r="X13" i="46"/>
  <c r="Y13" i="46"/>
  <c r="Z13" i="46"/>
  <c r="AA13" i="46"/>
  <c r="AB13" i="46"/>
  <c r="AC13" i="46"/>
  <c r="AD13" i="46"/>
  <c r="AB14" i="46"/>
  <c r="AC14" i="46"/>
  <c r="AA14" i="46"/>
  <c r="AD14" i="46"/>
  <c r="X14" i="46"/>
  <c r="Y14" i="46"/>
  <c r="Z14" i="46"/>
  <c r="Z10" i="46"/>
  <c r="AA10" i="46"/>
  <c r="AB10" i="46"/>
  <c r="AC10" i="46"/>
  <c r="AD10" i="46"/>
  <c r="Y10" i="46"/>
  <c r="X10" i="46"/>
  <c r="X80" i="46"/>
  <c r="Y80" i="46"/>
  <c r="Z80" i="46"/>
  <c r="AB80" i="46"/>
  <c r="AA80" i="46"/>
  <c r="AC80" i="46"/>
  <c r="AD80" i="46"/>
  <c r="AC65" i="46"/>
  <c r="AD65" i="46" s="1"/>
  <c r="AB9" i="43"/>
  <c r="AC9" i="43" s="1"/>
  <c r="AC83" i="46"/>
  <c r="AD83" i="46"/>
  <c r="X83" i="46"/>
  <c r="Z83" i="46"/>
  <c r="Y83" i="46"/>
  <c r="AA83" i="46"/>
  <c r="AB83" i="46"/>
  <c r="AC95" i="46"/>
  <c r="X95" i="46"/>
  <c r="Y95" i="46"/>
  <c r="AD95" i="46"/>
  <c r="Z95" i="46"/>
  <c r="AA95" i="46"/>
  <c r="AB95" i="46"/>
  <c r="X96" i="46"/>
  <c r="Z96" i="46"/>
  <c r="AA96" i="46"/>
  <c r="AB96" i="46"/>
  <c r="AD96" i="46"/>
  <c r="AC96" i="46"/>
  <c r="Y96" i="46"/>
  <c r="AC72" i="46"/>
  <c r="AD72" i="46"/>
  <c r="X72" i="46"/>
  <c r="Y72" i="46"/>
  <c r="Z72" i="46"/>
  <c r="AB72" i="46"/>
  <c r="AA72" i="46"/>
  <c r="Z99" i="46"/>
  <c r="AA99" i="46"/>
  <c r="AB99" i="46"/>
  <c r="AD99" i="46"/>
  <c r="AC99" i="46"/>
  <c r="X99" i="46"/>
  <c r="Y99" i="46"/>
  <c r="AA33" i="46"/>
  <c r="AB33" i="46"/>
  <c r="AD33" i="46"/>
  <c r="AC33" i="46"/>
  <c r="Y33" i="46"/>
  <c r="Z33" i="46"/>
  <c r="X33" i="46"/>
  <c r="AC13" i="43"/>
  <c r="AD29" i="46"/>
  <c r="X29" i="46"/>
  <c r="Z29" i="46"/>
  <c r="AB29" i="46"/>
  <c r="AC29" i="46"/>
  <c r="Y29" i="46"/>
  <c r="AA29" i="46"/>
  <c r="AB63" i="46"/>
  <c r="AC63" i="46" s="1"/>
  <c r="AB59" i="46"/>
  <c r="AC59" i="46"/>
  <c r="AD59" i="46"/>
  <c r="X59" i="46"/>
  <c r="Y59" i="46"/>
  <c r="Z59" i="46"/>
  <c r="AA59" i="46"/>
  <c r="AD88" i="46"/>
  <c r="X88" i="46"/>
  <c r="Y88" i="46"/>
  <c r="Z88" i="46"/>
  <c r="AB88" i="46"/>
  <c r="AC88" i="46"/>
  <c r="AA88" i="46"/>
  <c r="Y75" i="46"/>
  <c r="Z75" i="46"/>
  <c r="AA75" i="46"/>
  <c r="AB75" i="46"/>
  <c r="AC75" i="46"/>
  <c r="AD75" i="46"/>
  <c r="X75" i="46"/>
  <c r="AA92" i="46"/>
  <c r="AC92" i="46"/>
  <c r="AD92" i="46"/>
  <c r="X92" i="46"/>
  <c r="Y92" i="46"/>
  <c r="Z92" i="46"/>
  <c r="AB92" i="46"/>
  <c r="Q233" i="38"/>
  <c r="Q35" i="38"/>
  <c r="Q41" i="38"/>
  <c r="Q78" i="38"/>
  <c r="AB7" i="38"/>
  <c r="AA7" i="38"/>
  <c r="Z7" i="38"/>
  <c r="Y7" i="38"/>
  <c r="X7" i="38"/>
  <c r="AD7" i="38"/>
  <c r="AC7" i="38"/>
  <c r="AC20" i="39"/>
  <c r="AE20" i="39" s="1"/>
  <c r="AC19" i="39"/>
  <c r="AB13" i="39"/>
  <c r="AC13" i="39" s="1"/>
  <c r="AC16" i="39"/>
  <c r="AE16" i="39" s="1"/>
  <c r="O17" i="34"/>
  <c r="O18" i="34"/>
  <c r="O19" i="34"/>
  <c r="O20" i="34"/>
  <c r="O21" i="34"/>
  <c r="O22" i="34"/>
  <c r="O23" i="34"/>
  <c r="O24" i="34"/>
  <c r="O25" i="34"/>
  <c r="O26" i="34"/>
  <c r="W346" i="38" s="1"/>
  <c r="AD241" i="38" l="1"/>
  <c r="AE241" i="38"/>
  <c r="AD13" i="39"/>
  <c r="AE13" i="39"/>
  <c r="AD186" i="38"/>
  <c r="AE186" i="38"/>
  <c r="AE31" i="46"/>
  <c r="AE41" i="38"/>
  <c r="W348" i="38"/>
  <c r="W341" i="38"/>
  <c r="W31" i="43"/>
  <c r="W344" i="38"/>
  <c r="J348" i="38"/>
  <c r="W373" i="38"/>
  <c r="W347" i="38"/>
  <c r="W345" i="38"/>
  <c r="W375" i="38"/>
  <c r="W342" i="38"/>
  <c r="AD120" i="38"/>
  <c r="AE120" i="38"/>
  <c r="AD255" i="38"/>
  <c r="AE255" i="38"/>
  <c r="AE228" i="38"/>
  <c r="AD228" i="38"/>
  <c r="AD64" i="38"/>
  <c r="AE64" i="38"/>
  <c r="X338" i="38"/>
  <c r="Y338" i="38" s="1"/>
  <c r="Z338" i="38" s="1"/>
  <c r="AA338" i="38" s="1"/>
  <c r="AB338" i="38" s="1"/>
  <c r="AC338" i="38" s="1"/>
  <c r="AD338" i="38" s="1"/>
  <c r="X369" i="38"/>
  <c r="Y369" i="38" s="1"/>
  <c r="Z369" i="38" s="1"/>
  <c r="AA369" i="38" s="1"/>
  <c r="X393" i="38"/>
  <c r="Y393" i="38" s="1"/>
  <c r="Z393" i="38" s="1"/>
  <c r="AA393" i="38" s="1"/>
  <c r="AB393" i="38" s="1"/>
  <c r="AC393" i="38" s="1"/>
  <c r="AD393" i="38" s="1"/>
  <c r="X337" i="38"/>
  <c r="Y337" i="38" s="1"/>
  <c r="Z337" i="38" s="1"/>
  <c r="AA337" i="38" s="1"/>
  <c r="AB337" i="38" s="1"/>
  <c r="AC337" i="38" s="1"/>
  <c r="AD337" i="38" s="1"/>
  <c r="X368" i="38"/>
  <c r="Y368" i="38" s="1"/>
  <c r="Z368" i="38" s="1"/>
  <c r="AA368" i="38" s="1"/>
  <c r="AB368" i="38" s="1"/>
  <c r="AC368" i="38" s="1"/>
  <c r="AD368" i="38" s="1"/>
  <c r="X24" i="43"/>
  <c r="Y24" i="43" s="1"/>
  <c r="Z24" i="43" s="1"/>
  <c r="AA24" i="43" s="1"/>
  <c r="AB24" i="43" s="1"/>
  <c r="AC24" i="43" s="1"/>
  <c r="AD24" i="43" s="1"/>
  <c r="X367" i="38"/>
  <c r="Y367" i="38" s="1"/>
  <c r="Z367" i="38" s="1"/>
  <c r="AA367" i="38" s="1"/>
  <c r="AB367" i="38" s="1"/>
  <c r="AC367" i="38" s="1"/>
  <c r="AD367" i="38" s="1"/>
  <c r="X336" i="38"/>
  <c r="Y336" i="38" s="1"/>
  <c r="Z336" i="38" s="1"/>
  <c r="AA336" i="38" s="1"/>
  <c r="AB336" i="38" s="1"/>
  <c r="AC336" i="38" s="1"/>
  <c r="AD336" i="38" s="1"/>
  <c r="X23" i="43"/>
  <c r="Y23" i="43" s="1"/>
  <c r="Z23" i="43" s="1"/>
  <c r="AA23" i="43" s="1"/>
  <c r="AB23" i="43" s="1"/>
  <c r="AC23" i="43" s="1"/>
  <c r="AD23" i="43" s="1"/>
  <c r="X30" i="43"/>
  <c r="Y30" i="43" s="1"/>
  <c r="Z30" i="43" s="1"/>
  <c r="AA30" i="43" s="1"/>
  <c r="AB30" i="43" s="1"/>
  <c r="AC30" i="43" s="1"/>
  <c r="AD30" i="43" s="1"/>
  <c r="X28" i="43"/>
  <c r="Y28" i="43" s="1"/>
  <c r="Z28" i="43" s="1"/>
  <c r="AA28" i="43" s="1"/>
  <c r="AB28" i="43" s="1"/>
  <c r="AC28" i="43" s="1"/>
  <c r="AD28" i="43" s="1"/>
  <c r="X371" i="38"/>
  <c r="Y371" i="38" s="1"/>
  <c r="Z371" i="38" s="1"/>
  <c r="AA371" i="38" s="1"/>
  <c r="AB371" i="38" s="1"/>
  <c r="AC371" i="38" s="1"/>
  <c r="AD371" i="38" s="1"/>
  <c r="X340" i="38"/>
  <c r="Y340" i="38" s="1"/>
  <c r="Z340" i="38" s="1"/>
  <c r="AA340" i="38" s="1"/>
  <c r="X335" i="38"/>
  <c r="Y335" i="38" s="1"/>
  <c r="Z335" i="38" s="1"/>
  <c r="AA335" i="38" s="1"/>
  <c r="X366" i="38"/>
  <c r="Y366" i="38" s="1"/>
  <c r="Z366" i="38" s="1"/>
  <c r="AA366" i="38" s="1"/>
  <c r="AB366" i="38" s="1"/>
  <c r="AC366" i="38" s="1"/>
  <c r="AD366" i="38" s="1"/>
  <c r="X22" i="43"/>
  <c r="Y22" i="43" s="1"/>
  <c r="Z22" i="43" s="1"/>
  <c r="AA22" i="43" s="1"/>
  <c r="AB22" i="43" s="1"/>
  <c r="AC22" i="43" s="1"/>
  <c r="AD22" i="43" s="1"/>
  <c r="X31" i="43"/>
  <c r="Y31" i="43" s="1"/>
  <c r="Z31" i="43" s="1"/>
  <c r="AA31" i="43" s="1"/>
  <c r="AB31" i="43" s="1"/>
  <c r="AC31" i="43" s="1"/>
  <c r="AD31" i="43" s="1"/>
  <c r="X29" i="43"/>
  <c r="Y29" i="43" s="1"/>
  <c r="Z29" i="43" s="1"/>
  <c r="AA29" i="43" s="1"/>
  <c r="X394" i="38"/>
  <c r="Y394" i="38" s="1"/>
  <c r="Z394" i="38" s="1"/>
  <c r="AA394" i="38" s="1"/>
  <c r="AB394" i="38" s="1"/>
  <c r="AC394" i="38" s="1"/>
  <c r="AD394" i="38" s="1"/>
  <c r="X346" i="38"/>
  <c r="Y346" i="38" s="1"/>
  <c r="Z346" i="38" s="1"/>
  <c r="AA346" i="38" s="1"/>
  <c r="AB346" i="38" s="1"/>
  <c r="AC346" i="38" s="1"/>
  <c r="AD346" i="38" s="1"/>
  <c r="X345" i="38"/>
  <c r="Y345" i="38" s="1"/>
  <c r="Z345" i="38" s="1"/>
  <c r="AA345" i="38" s="1"/>
  <c r="X375" i="38"/>
  <c r="Y375" i="38" s="1"/>
  <c r="Z375" i="38" s="1"/>
  <c r="AA375" i="38" s="1"/>
  <c r="AB375" i="38" s="1"/>
  <c r="AC375" i="38" s="1"/>
  <c r="AD375" i="38" s="1"/>
  <c r="X347" i="38"/>
  <c r="Y347" i="38" s="1"/>
  <c r="Z347" i="38" s="1"/>
  <c r="AA347" i="38" s="1"/>
  <c r="AB347" i="38" s="1"/>
  <c r="AC347" i="38" s="1"/>
  <c r="AD347" i="38" s="1"/>
  <c r="X373" i="38"/>
  <c r="Y373" i="38" s="1"/>
  <c r="Z373" i="38" s="1"/>
  <c r="AA373" i="38" s="1"/>
  <c r="AB373" i="38" s="1"/>
  <c r="AC373" i="38" s="1"/>
  <c r="AD373" i="38" s="1"/>
  <c r="X342" i="38"/>
  <c r="Y342" i="38" s="1"/>
  <c r="Z342" i="38" s="1"/>
  <c r="AA342" i="38" s="1"/>
  <c r="AB342" i="38" s="1"/>
  <c r="AC342" i="38" s="1"/>
  <c r="AD342" i="38" s="1"/>
  <c r="X344" i="38"/>
  <c r="Y344" i="38" s="1"/>
  <c r="Z344" i="38" s="1"/>
  <c r="AA344" i="38" s="1"/>
  <c r="AB344" i="38" s="1"/>
  <c r="AC344" i="38" s="1"/>
  <c r="AD344" i="38" s="1"/>
  <c r="X348" i="38"/>
  <c r="Y348" i="38" s="1"/>
  <c r="Z348" i="38" s="1"/>
  <c r="AA348" i="38" s="1"/>
  <c r="AB348" i="38" s="1"/>
  <c r="AC348" i="38" s="1"/>
  <c r="AD348" i="38" s="1"/>
  <c r="X343" i="38"/>
  <c r="Y343" i="38" s="1"/>
  <c r="Z343" i="38" s="1"/>
  <c r="AA343" i="38" s="1"/>
  <c r="AB343" i="38" s="1"/>
  <c r="AC343" i="38" s="1"/>
  <c r="AD343" i="38" s="1"/>
  <c r="X374" i="38"/>
  <c r="Y374" i="38" s="1"/>
  <c r="Z374" i="38" s="1"/>
  <c r="AA374" i="38" s="1"/>
  <c r="X334" i="38"/>
  <c r="Y334" i="38" s="1"/>
  <c r="Z334" i="38" s="1"/>
  <c r="AA334" i="38" s="1"/>
  <c r="AB334" i="38" s="1"/>
  <c r="AC334" i="38" s="1"/>
  <c r="AD334" i="38" s="1"/>
  <c r="X360" i="38"/>
  <c r="Y360" i="38" s="1"/>
  <c r="Z360" i="38" s="1"/>
  <c r="AA360" i="38" s="1"/>
  <c r="X21" i="43"/>
  <c r="Y21" i="43" s="1"/>
  <c r="Z21" i="43" s="1"/>
  <c r="AA21" i="43" s="1"/>
  <c r="AB21" i="43" s="1"/>
  <c r="AC21" i="43" s="1"/>
  <c r="AD21" i="43" s="1"/>
  <c r="X339" i="38"/>
  <c r="Y339" i="38" s="1"/>
  <c r="Z339" i="38" s="1"/>
  <c r="AA339" i="38" s="1"/>
  <c r="AB339" i="38" s="1"/>
  <c r="AC339" i="38" s="1"/>
  <c r="AD339" i="38" s="1"/>
  <c r="X370" i="38"/>
  <c r="Y370" i="38" s="1"/>
  <c r="Z370" i="38" s="1"/>
  <c r="AA370" i="38" s="1"/>
  <c r="AB370" i="38" s="1"/>
  <c r="AC370" i="38" s="1"/>
  <c r="AD370" i="38" s="1"/>
  <c r="X372" i="38"/>
  <c r="Y372" i="38" s="1"/>
  <c r="Z372" i="38" s="1"/>
  <c r="AA372" i="38" s="1"/>
  <c r="AB372" i="38" s="1"/>
  <c r="AC372" i="38" s="1"/>
  <c r="AD372" i="38" s="1"/>
  <c r="X341" i="38"/>
  <c r="Y341" i="38" s="1"/>
  <c r="Z341" i="38" s="1"/>
  <c r="AA341" i="38" s="1"/>
  <c r="AB341" i="38" s="1"/>
  <c r="AC341" i="38" s="1"/>
  <c r="AD341" i="38" s="1"/>
  <c r="X158" i="38"/>
  <c r="Y158" i="38" s="1"/>
  <c r="Z158" i="38" s="1"/>
  <c r="AA158" i="38" s="1"/>
  <c r="AB158" i="38" s="1"/>
  <c r="AC158" i="38" s="1"/>
  <c r="AD158" i="38" s="1"/>
  <c r="X79" i="38"/>
  <c r="Y79" i="38" s="1"/>
  <c r="Z79" i="38" s="1"/>
  <c r="AA79" i="38" s="1"/>
  <c r="X333" i="38"/>
  <c r="Y333" i="38" s="1"/>
  <c r="Z333" i="38" s="1"/>
  <c r="AA333" i="38" s="1"/>
  <c r="AB333" i="38" s="1"/>
  <c r="AC333" i="38" s="1"/>
  <c r="AD333" i="38" s="1"/>
  <c r="X359" i="38"/>
  <c r="Y359" i="38" s="1"/>
  <c r="Z359" i="38" s="1"/>
  <c r="AA359" i="38" s="1"/>
  <c r="X117" i="46"/>
  <c r="Y117" i="46" s="1"/>
  <c r="Z117" i="46" s="1"/>
  <c r="AA117" i="46" s="1"/>
  <c r="AB117" i="46" s="1"/>
  <c r="AC117" i="46" s="1"/>
  <c r="AD117" i="46" s="1"/>
  <c r="X20" i="43"/>
  <c r="Y20" i="43" s="1"/>
  <c r="Z20" i="43" s="1"/>
  <c r="AA20" i="43" s="1"/>
  <c r="AE8" i="43"/>
  <c r="AD19" i="39"/>
  <c r="AE19" i="39"/>
  <c r="AE27" i="46"/>
  <c r="AD50" i="46"/>
  <c r="AE50" i="46"/>
  <c r="AD45" i="46"/>
  <c r="AE45" i="46"/>
  <c r="AE70" i="46"/>
  <c r="AD70" i="46"/>
  <c r="AD9" i="43"/>
  <c r="AE9" i="43"/>
  <c r="AD63" i="46"/>
  <c r="AE63" i="46"/>
  <c r="AD13" i="43"/>
  <c r="AE13" i="43"/>
  <c r="AC68" i="46"/>
  <c r="AD32" i="46"/>
  <c r="AE32" i="46"/>
  <c r="AD20" i="39"/>
  <c r="AD16" i="39"/>
  <c r="K24" i="43"/>
  <c r="L24" i="43" s="1"/>
  <c r="M24" i="43" s="1"/>
  <c r="N24" i="43" s="1"/>
  <c r="O24" i="43" s="1"/>
  <c r="P24" i="43" s="1"/>
  <c r="K337" i="38"/>
  <c r="L337" i="38" s="1"/>
  <c r="M337" i="38" s="1"/>
  <c r="N337" i="38" s="1"/>
  <c r="O337" i="38" s="1"/>
  <c r="P337" i="38" s="1"/>
  <c r="K368" i="38"/>
  <c r="L368" i="38" s="1"/>
  <c r="M368" i="38" s="1"/>
  <c r="N368" i="38" s="1"/>
  <c r="O368" i="38" s="1"/>
  <c r="P368" i="38" s="1"/>
  <c r="K393" i="38"/>
  <c r="L393" i="38" s="1"/>
  <c r="M393" i="38" s="1"/>
  <c r="N393" i="38" s="1"/>
  <c r="O393" i="38" s="1"/>
  <c r="P393" i="38" s="1"/>
  <c r="K339" i="38"/>
  <c r="L339" i="38" s="1"/>
  <c r="M339" i="38" s="1"/>
  <c r="N339" i="38" s="1"/>
  <c r="O339" i="38" s="1"/>
  <c r="P339" i="38" s="1"/>
  <c r="K370" i="38"/>
  <c r="L370" i="38" s="1"/>
  <c r="M370" i="38" s="1"/>
  <c r="N370" i="38" s="1"/>
  <c r="O370" i="38" s="1"/>
  <c r="P370" i="38" s="1"/>
  <c r="K23" i="43"/>
  <c r="L23" i="43" s="1"/>
  <c r="M23" i="43" s="1"/>
  <c r="N23" i="43" s="1"/>
  <c r="O23" i="43" s="1"/>
  <c r="P23" i="43" s="1"/>
  <c r="K336" i="38"/>
  <c r="L336" i="38" s="1"/>
  <c r="M336" i="38" s="1"/>
  <c r="N336" i="38" s="1"/>
  <c r="O336" i="38" s="1"/>
  <c r="P336" i="38" s="1"/>
  <c r="K367" i="38"/>
  <c r="L367" i="38" s="1"/>
  <c r="M367" i="38" s="1"/>
  <c r="N367" i="38" s="1"/>
  <c r="K334" i="38"/>
  <c r="L334" i="38" s="1"/>
  <c r="M334" i="38" s="1"/>
  <c r="N334" i="38" s="1"/>
  <c r="O334" i="38" s="1"/>
  <c r="P334" i="38" s="1"/>
  <c r="K21" i="43"/>
  <c r="L21" i="43" s="1"/>
  <c r="M21" i="43" s="1"/>
  <c r="N21" i="43" s="1"/>
  <c r="O21" i="43" s="1"/>
  <c r="P21" i="43" s="1"/>
  <c r="K360" i="38"/>
  <c r="L360" i="38" s="1"/>
  <c r="M360" i="38" s="1"/>
  <c r="N360" i="38" s="1"/>
  <c r="O360" i="38" s="1"/>
  <c r="P360" i="38" s="1"/>
  <c r="K30" i="43"/>
  <c r="L30" i="43" s="1"/>
  <c r="M30" i="43" s="1"/>
  <c r="N30" i="43" s="1"/>
  <c r="O30" i="43" s="1"/>
  <c r="P30" i="43" s="1"/>
  <c r="K371" i="38"/>
  <c r="L371" i="38" s="1"/>
  <c r="M371" i="38" s="1"/>
  <c r="N371" i="38" s="1"/>
  <c r="O371" i="38" s="1"/>
  <c r="P371" i="38" s="1"/>
  <c r="K28" i="43"/>
  <c r="L28" i="43" s="1"/>
  <c r="M28" i="43" s="1"/>
  <c r="N28" i="43" s="1"/>
  <c r="O28" i="43" s="1"/>
  <c r="P28" i="43" s="1"/>
  <c r="K340" i="38"/>
  <c r="L340" i="38" s="1"/>
  <c r="M340" i="38" s="1"/>
  <c r="N340" i="38" s="1"/>
  <c r="O340" i="38" s="1"/>
  <c r="P340" i="38" s="1"/>
  <c r="K338" i="38"/>
  <c r="L338" i="38" s="1"/>
  <c r="M338" i="38" s="1"/>
  <c r="N338" i="38" s="1"/>
  <c r="O338" i="38" s="1"/>
  <c r="P338" i="38" s="1"/>
  <c r="K369" i="38"/>
  <c r="L369" i="38" s="1"/>
  <c r="M369" i="38" s="1"/>
  <c r="N369" i="38" s="1"/>
  <c r="O369" i="38" s="1"/>
  <c r="P369" i="38" s="1"/>
  <c r="K22" i="43"/>
  <c r="L22" i="43" s="1"/>
  <c r="M22" i="43" s="1"/>
  <c r="N22" i="43" s="1"/>
  <c r="O22" i="43" s="1"/>
  <c r="P22" i="43" s="1"/>
  <c r="K366" i="38"/>
  <c r="L366" i="38" s="1"/>
  <c r="M366" i="38" s="1"/>
  <c r="N366" i="38" s="1"/>
  <c r="O366" i="38" s="1"/>
  <c r="P366" i="38" s="1"/>
  <c r="K335" i="38"/>
  <c r="L335" i="38" s="1"/>
  <c r="M335" i="38" s="1"/>
  <c r="N335" i="38" s="1"/>
  <c r="O335" i="38" s="1"/>
  <c r="P335" i="38" s="1"/>
  <c r="K342" i="38"/>
  <c r="L342" i="38" s="1"/>
  <c r="M342" i="38" s="1"/>
  <c r="N342" i="38" s="1"/>
  <c r="O342" i="38" s="1"/>
  <c r="P342" i="38" s="1"/>
  <c r="K29" i="43"/>
  <c r="L29" i="43" s="1"/>
  <c r="M29" i="43" s="1"/>
  <c r="N29" i="43" s="1"/>
  <c r="K394" i="38"/>
  <c r="L394" i="38" s="1"/>
  <c r="M394" i="38" s="1"/>
  <c r="N394" i="38" s="1"/>
  <c r="O394" i="38" s="1"/>
  <c r="P394" i="38" s="1"/>
  <c r="K375" i="38"/>
  <c r="L375" i="38" s="1"/>
  <c r="M375" i="38" s="1"/>
  <c r="N375" i="38" s="1"/>
  <c r="O375" i="38" s="1"/>
  <c r="P375" i="38" s="1"/>
  <c r="K374" i="38"/>
  <c r="L374" i="38" s="1"/>
  <c r="M374" i="38" s="1"/>
  <c r="N374" i="38" s="1"/>
  <c r="O374" i="38" s="1"/>
  <c r="P374" i="38" s="1"/>
  <c r="K373" i="38"/>
  <c r="L373" i="38" s="1"/>
  <c r="M373" i="38" s="1"/>
  <c r="N373" i="38" s="1"/>
  <c r="O373" i="38" s="1"/>
  <c r="P373" i="38" s="1"/>
  <c r="K346" i="38"/>
  <c r="L346" i="38" s="1"/>
  <c r="M346" i="38" s="1"/>
  <c r="N346" i="38" s="1"/>
  <c r="O346" i="38" s="1"/>
  <c r="P346" i="38" s="1"/>
  <c r="K344" i="38"/>
  <c r="L344" i="38" s="1"/>
  <c r="M344" i="38" s="1"/>
  <c r="N344" i="38" s="1"/>
  <c r="O344" i="38" s="1"/>
  <c r="P344" i="38" s="1"/>
  <c r="K348" i="38"/>
  <c r="L348" i="38" s="1"/>
  <c r="M348" i="38" s="1"/>
  <c r="N348" i="38" s="1"/>
  <c r="O348" i="38" s="1"/>
  <c r="P348" i="38" s="1"/>
  <c r="K345" i="38"/>
  <c r="L345" i="38" s="1"/>
  <c r="M345" i="38" s="1"/>
  <c r="N345" i="38" s="1"/>
  <c r="O345" i="38" s="1"/>
  <c r="P345" i="38" s="1"/>
  <c r="K31" i="43"/>
  <c r="L31" i="43" s="1"/>
  <c r="M31" i="43" s="1"/>
  <c r="N31" i="43" s="1"/>
  <c r="O31" i="43" s="1"/>
  <c r="P31" i="43" s="1"/>
  <c r="K343" i="38"/>
  <c r="L343" i="38" s="1"/>
  <c r="M343" i="38" s="1"/>
  <c r="N343" i="38" s="1"/>
  <c r="O343" i="38" s="1"/>
  <c r="P343" i="38" s="1"/>
  <c r="K347" i="38"/>
  <c r="L347" i="38" s="1"/>
  <c r="M347" i="38" s="1"/>
  <c r="N347" i="38" s="1"/>
  <c r="O347" i="38" s="1"/>
  <c r="P347" i="38" s="1"/>
  <c r="K372" i="38"/>
  <c r="L372" i="38" s="1"/>
  <c r="M372" i="38" s="1"/>
  <c r="N372" i="38" s="1"/>
  <c r="O372" i="38" s="1"/>
  <c r="P372" i="38" s="1"/>
  <c r="K341" i="38"/>
  <c r="L341" i="38" s="1"/>
  <c r="M341" i="38" s="1"/>
  <c r="N341" i="38" s="1"/>
  <c r="O341" i="38" s="1"/>
  <c r="P341" i="38" s="1"/>
  <c r="K117" i="46"/>
  <c r="L117" i="46" s="1"/>
  <c r="M117" i="46" s="1"/>
  <c r="N117" i="46" s="1"/>
  <c r="O117" i="46" s="1"/>
  <c r="P117" i="46" s="1"/>
  <c r="K20" i="43"/>
  <c r="L20" i="43" s="1"/>
  <c r="M20" i="43" s="1"/>
  <c r="N20" i="43" s="1"/>
  <c r="O20" i="43" s="1"/>
  <c r="P20" i="43" s="1"/>
  <c r="K158" i="38"/>
  <c r="L158" i="38" s="1"/>
  <c r="M158" i="38" s="1"/>
  <c r="N158" i="38" s="1"/>
  <c r="O158" i="38" s="1"/>
  <c r="P158" i="38" s="1"/>
  <c r="AE158" i="38" s="1"/>
  <c r="K79" i="38"/>
  <c r="L79" i="38" s="1"/>
  <c r="M79" i="38" s="1"/>
  <c r="N79" i="38" s="1"/>
  <c r="O79" i="38" s="1"/>
  <c r="P79" i="38" s="1"/>
  <c r="K359" i="38"/>
  <c r="L359" i="38" s="1"/>
  <c r="M359" i="38" s="1"/>
  <c r="N359" i="38" s="1"/>
  <c r="O359" i="38" s="1"/>
  <c r="P359" i="38" s="1"/>
  <c r="K333" i="38"/>
  <c r="L333" i="38" s="1"/>
  <c r="M333" i="38" s="1"/>
  <c r="N333" i="38" s="1"/>
  <c r="O333" i="38" s="1"/>
  <c r="P333" i="38" s="1"/>
  <c r="AD68" i="46" l="1"/>
  <c r="AE68" i="46"/>
  <c r="AB359" i="38"/>
  <c r="AC359" i="38" s="1"/>
  <c r="AD359" i="38" s="1"/>
  <c r="AB360" i="38"/>
  <c r="AC360" i="38" s="1"/>
  <c r="AD360" i="38" s="1"/>
  <c r="AB79" i="38"/>
  <c r="AC79" i="38" s="1"/>
  <c r="AD79" i="38" s="1"/>
  <c r="AB335" i="38"/>
  <c r="AC335" i="38" s="1"/>
  <c r="AB374" i="38"/>
  <c r="AC374" i="38" s="1"/>
  <c r="AD374" i="38" s="1"/>
  <c r="AB345" i="38"/>
  <c r="AC345" i="38" s="1"/>
  <c r="AD345" i="38" s="1"/>
  <c r="AB340" i="38"/>
  <c r="AC340" i="38" s="1"/>
  <c r="AD340" i="38" s="1"/>
  <c r="AB20" i="43"/>
  <c r="AC20" i="43" s="1"/>
  <c r="AB29" i="43"/>
  <c r="AC29" i="43" s="1"/>
  <c r="AD29" i="43" s="1"/>
  <c r="AB369" i="38"/>
  <c r="AC369" i="38" s="1"/>
  <c r="AD369" i="38" s="1"/>
  <c r="Q24" i="43"/>
  <c r="AE24" i="43"/>
  <c r="Q31" i="43"/>
  <c r="AE31" i="43"/>
  <c r="Q28" i="43"/>
  <c r="AE28" i="43"/>
  <c r="Q23" i="43"/>
  <c r="AE23" i="43"/>
  <c r="Q20" i="43"/>
  <c r="Q117" i="46"/>
  <c r="AE117" i="46"/>
  <c r="Q30" i="43"/>
  <c r="AE30" i="43"/>
  <c r="Q22" i="43"/>
  <c r="AE22" i="43"/>
  <c r="Q21" i="43"/>
  <c r="AE21" i="43"/>
  <c r="Q371" i="38"/>
  <c r="AE371" i="38"/>
  <c r="Q339" i="38"/>
  <c r="AE339" i="38"/>
  <c r="Q341" i="38"/>
  <c r="AE341" i="38"/>
  <c r="Q366" i="38"/>
  <c r="AE366" i="38"/>
  <c r="Q360" i="38"/>
  <c r="AE360" i="38"/>
  <c r="Q393" i="38"/>
  <c r="AE393" i="38"/>
  <c r="Q370" i="38"/>
  <c r="AE370" i="38"/>
  <c r="Q335" i="38"/>
  <c r="Q346" i="38"/>
  <c r="AE346" i="38"/>
  <c r="Q372" i="38"/>
  <c r="AE372" i="38"/>
  <c r="Q373" i="38"/>
  <c r="AE373" i="38"/>
  <c r="Q368" i="38"/>
  <c r="AE368" i="38"/>
  <c r="Q374" i="38"/>
  <c r="AE374" i="38"/>
  <c r="Q333" i="38"/>
  <c r="AE333" i="38"/>
  <c r="Q369" i="38"/>
  <c r="Q343" i="38"/>
  <c r="AE343" i="38"/>
  <c r="Q375" i="38"/>
  <c r="AE375" i="38"/>
  <c r="Q338" i="38"/>
  <c r="AE338" i="38"/>
  <c r="Q348" i="38"/>
  <c r="AE348" i="38"/>
  <c r="Q347" i="38"/>
  <c r="AE347" i="38"/>
  <c r="Q337" i="38"/>
  <c r="AE337" i="38"/>
  <c r="Q79" i="38"/>
  <c r="Q394" i="38"/>
  <c r="AE394" i="38"/>
  <c r="Q340" i="38"/>
  <c r="AE340" i="38"/>
  <c r="Q336" i="38"/>
  <c r="AE336" i="38"/>
  <c r="Q344" i="38"/>
  <c r="AE344" i="38"/>
  <c r="Q334" i="38"/>
  <c r="AE334" i="38"/>
  <c r="Q359" i="38"/>
  <c r="AE359" i="38"/>
  <c r="Q158" i="38"/>
  <c r="Q345" i="38"/>
  <c r="Q342" i="38"/>
  <c r="AE342" i="38"/>
  <c r="O29" i="43"/>
  <c r="P29" i="43" s="1"/>
  <c r="O367" i="38"/>
  <c r="P367" i="38" s="1"/>
  <c r="Y7" i="42"/>
  <c r="Z7" i="42"/>
  <c r="AA7" i="42"/>
  <c r="X7" i="42"/>
  <c r="AC7" i="42"/>
  <c r="AB7" i="42"/>
  <c r="AD7" i="42"/>
  <c r="AE7" i="42"/>
  <c r="AE369" i="38" l="1"/>
  <c r="AE345" i="38"/>
  <c r="AD335" i="38"/>
  <c r="AE335" i="38"/>
  <c r="AD20" i="43"/>
  <c r="AE20" i="43"/>
  <c r="AE79" i="38"/>
  <c r="Q29" i="43"/>
  <c r="AE29" i="43"/>
  <c r="Q367" i="38"/>
  <c r="AE367" i="38"/>
</calcChain>
</file>

<file path=xl/sharedStrings.xml><?xml version="1.0" encoding="utf-8"?>
<sst xmlns="http://schemas.openxmlformats.org/spreadsheetml/2006/main" count="2798" uniqueCount="747">
  <si>
    <t>Term</t>
  </si>
  <si>
    <t>Project 104</t>
  </si>
  <si>
    <t>Non Callable</t>
  </si>
  <si>
    <t>Project 115</t>
  </si>
  <si>
    <t>Project 119</t>
  </si>
  <si>
    <t>Project 121</t>
  </si>
  <si>
    <t>Project 117C</t>
  </si>
  <si>
    <t>Project 117D</t>
  </si>
  <si>
    <t>Project 117A</t>
  </si>
  <si>
    <t>Project 117B</t>
  </si>
  <si>
    <t>Project 112A</t>
  </si>
  <si>
    <t>Project 112B</t>
  </si>
  <si>
    <t>Project 95C</t>
  </si>
  <si>
    <t>Project 108A</t>
  </si>
  <si>
    <t>Project 108B</t>
  </si>
  <si>
    <t>Project 96C</t>
  </si>
  <si>
    <t>Project 99C</t>
  </si>
  <si>
    <t>Project 122A</t>
  </si>
  <si>
    <t>Project 122B</t>
  </si>
  <si>
    <t>Project 122D</t>
  </si>
  <si>
    <t>Call Date</t>
  </si>
  <si>
    <t>Project 124</t>
  </si>
  <si>
    <t>Project 125A</t>
  </si>
  <si>
    <t>Project 125B</t>
  </si>
  <si>
    <t>Project 126</t>
  </si>
  <si>
    <t>Project 127A</t>
  </si>
  <si>
    <t>Project 127B</t>
  </si>
  <si>
    <t>CUSIP</t>
  </si>
  <si>
    <t>Yield</t>
  </si>
  <si>
    <t>"AAA"</t>
  </si>
  <si>
    <t>PRE-RE</t>
  </si>
  <si>
    <t>INSURED</t>
  </si>
  <si>
    <t>"AA"</t>
  </si>
  <si>
    <t>"A"</t>
  </si>
  <si>
    <t>"BAA"</t>
  </si>
  <si>
    <t>"LOW"</t>
  </si>
  <si>
    <t>"HIGH"</t>
  </si>
  <si>
    <t>Spread</t>
  </si>
  <si>
    <t>Maturity Date</t>
  </si>
  <si>
    <t>Maturity Amount</t>
  </si>
  <si>
    <t>Series Name</t>
  </si>
  <si>
    <t>Original Coupon</t>
  </si>
  <si>
    <t>From Call To Maturity Date</t>
  </si>
  <si>
    <t>New Refunding Coupon</t>
  </si>
  <si>
    <t>New Refunding Yield</t>
  </si>
  <si>
    <t>Net Savings</t>
  </si>
  <si>
    <t>Savings (%)</t>
  </si>
  <si>
    <t>Project 111</t>
  </si>
  <si>
    <t>Project 113</t>
  </si>
  <si>
    <t>Project 114</t>
  </si>
  <si>
    <t>Project 116</t>
  </si>
  <si>
    <t>Project 118</t>
  </si>
  <si>
    <t>Project 120</t>
  </si>
  <si>
    <t>Department of Military Affairs</t>
  </si>
  <si>
    <t>KCTCS</t>
  </si>
  <si>
    <t>Kentucky River Authority</t>
  </si>
  <si>
    <t>Project 105</t>
  </si>
  <si>
    <t>University of Kentucky</t>
  </si>
  <si>
    <t>Project 102A</t>
  </si>
  <si>
    <t>General Fund</t>
  </si>
  <si>
    <t>Project 110A1</t>
  </si>
  <si>
    <t>Project 123A</t>
  </si>
  <si>
    <t>Project 107A</t>
  </si>
  <si>
    <t>Make Whole</t>
  </si>
  <si>
    <t>2021GF_A</t>
  </si>
  <si>
    <t>2013FHTF</t>
  </si>
  <si>
    <t>2014FHTF</t>
  </si>
  <si>
    <t>2015FHTF</t>
  </si>
  <si>
    <t>GARVEE</t>
  </si>
  <si>
    <t>SOB2015</t>
  </si>
  <si>
    <t>SOB2018A</t>
  </si>
  <si>
    <t>2010B</t>
  </si>
  <si>
    <t>2014A</t>
  </si>
  <si>
    <t>2015A</t>
  </si>
  <si>
    <t>2015B</t>
  </si>
  <si>
    <t>2016A</t>
  </si>
  <si>
    <t>2016B</t>
  </si>
  <si>
    <t>2017A</t>
  </si>
  <si>
    <t>2017B</t>
  </si>
  <si>
    <t>2021A</t>
  </si>
  <si>
    <t>2021B</t>
  </si>
  <si>
    <t>2022A</t>
  </si>
  <si>
    <t>2022B</t>
  </si>
  <si>
    <t>KPTIA</t>
  </si>
  <si>
    <t>BONDS13B</t>
  </si>
  <si>
    <t>BONDS13C</t>
  </si>
  <si>
    <t>BONDS21A</t>
  </si>
  <si>
    <t>BONDS21B</t>
  </si>
  <si>
    <t>Current Refunding Model</t>
  </si>
  <si>
    <t>DMA</t>
  </si>
  <si>
    <t>Kentucky Community &amp; Technical College System</t>
  </si>
  <si>
    <t>KRA</t>
  </si>
  <si>
    <t>UK</t>
  </si>
  <si>
    <t>Mat.</t>
  </si>
  <si>
    <t>49151FZS2</t>
  </si>
  <si>
    <t>49151FZT0</t>
  </si>
  <si>
    <t>49151FZU7</t>
  </si>
  <si>
    <t>49151FZV5</t>
  </si>
  <si>
    <t>49151FZW3</t>
  </si>
  <si>
    <t>49151FRW2</t>
  </si>
  <si>
    <t>49151FRX0</t>
  </si>
  <si>
    <t>49151FRY8</t>
  </si>
  <si>
    <t>49151FRZ5</t>
  </si>
  <si>
    <t>49151FSA9</t>
  </si>
  <si>
    <t>49151FSB7</t>
  </si>
  <si>
    <t>49151FSC5</t>
  </si>
  <si>
    <t>49151FSD3</t>
  </si>
  <si>
    <t>49151FSE1</t>
  </si>
  <si>
    <t>49151FSF8</t>
  </si>
  <si>
    <t>49151FSG6</t>
  </si>
  <si>
    <t>49151FSH4</t>
  </si>
  <si>
    <t>49151FSL5</t>
  </si>
  <si>
    <t>49151FSM3</t>
  </si>
  <si>
    <t>49151FSN1</t>
  </si>
  <si>
    <t>49151FUH1</t>
  </si>
  <si>
    <t>49151FUK4</t>
  </si>
  <si>
    <t>49151FUM0</t>
  </si>
  <si>
    <t>49151FUP3</t>
  </si>
  <si>
    <t>49151FUQ1</t>
  </si>
  <si>
    <t>49151FUR9</t>
  </si>
  <si>
    <t>49151FUS7</t>
  </si>
  <si>
    <t>49151FUT5</t>
  </si>
  <si>
    <t>49151FUU2</t>
  </si>
  <si>
    <t>49151FUV0</t>
  </si>
  <si>
    <t>49151FUW8</t>
  </si>
  <si>
    <t>49151FUX6</t>
  </si>
  <si>
    <t>49151FUY4</t>
  </si>
  <si>
    <t>49151FUJ7</t>
  </si>
  <si>
    <t>49151FUL2</t>
  </si>
  <si>
    <t>49151FUN8</t>
  </si>
  <si>
    <t>49151FDP2</t>
  </si>
  <si>
    <t>49151FDQ0</t>
  </si>
  <si>
    <t>49151FDR8</t>
  </si>
  <si>
    <t>49151FDS6</t>
  </si>
  <si>
    <t>49151FDT4</t>
  </si>
  <si>
    <t>49151FDU1</t>
  </si>
  <si>
    <t>49151FDV9</t>
  </si>
  <si>
    <t>49151FDW7</t>
  </si>
  <si>
    <t>49151FDX5</t>
  </si>
  <si>
    <t>49151FDY3</t>
  </si>
  <si>
    <t>49151FRG7</t>
  </si>
  <si>
    <t>49151FRH5</t>
  </si>
  <si>
    <t>49151FRJ1</t>
  </si>
  <si>
    <t>49151FRK8</t>
  </si>
  <si>
    <t>49151FRL6</t>
  </si>
  <si>
    <t>49151FRM4</t>
  </si>
  <si>
    <t>49151FXY1</t>
  </si>
  <si>
    <t>49151FXZ8</t>
  </si>
  <si>
    <t>49151FYA2</t>
  </si>
  <si>
    <t>49151FYB0</t>
  </si>
  <si>
    <t>49151FYC8</t>
  </si>
  <si>
    <t>49151FYD6</t>
  </si>
  <si>
    <t>49151FYE4</t>
  </si>
  <si>
    <t>49151FYF1</t>
  </si>
  <si>
    <t>49151FYG9</t>
  </si>
  <si>
    <t>49151FYH7</t>
  </si>
  <si>
    <t>49151FYJ3</t>
  </si>
  <si>
    <t>49151FYK0</t>
  </si>
  <si>
    <t>49151FYL8</t>
  </si>
  <si>
    <t>49151FYM6</t>
  </si>
  <si>
    <t>49151FYN4</t>
  </si>
  <si>
    <t>49151FCP3</t>
  </si>
  <si>
    <t>49151FCD0</t>
  </si>
  <si>
    <t>49151FGD6</t>
  </si>
  <si>
    <t>49151FGE4</t>
  </si>
  <si>
    <t>49151FGF1</t>
  </si>
  <si>
    <t>49151FGG9</t>
  </si>
  <si>
    <t>49151FGH7</t>
  </si>
  <si>
    <t>49151FGJ3</t>
  </si>
  <si>
    <t>49151FGK0</t>
  </si>
  <si>
    <t>49151FGL8</t>
  </si>
  <si>
    <t>49151FGM6</t>
  </si>
  <si>
    <t>49151FGN4</t>
  </si>
  <si>
    <t>49151FGP9</t>
  </si>
  <si>
    <t>49151FGV6</t>
  </si>
  <si>
    <t>49151FGW4</t>
  </si>
  <si>
    <t>49151FHG8</t>
  </si>
  <si>
    <t>49151FHH6</t>
  </si>
  <si>
    <t>49151FHJ2</t>
  </si>
  <si>
    <t>49151FKZ2</t>
  </si>
  <si>
    <t>49151FLS7</t>
  </si>
  <si>
    <t>49151FLB4</t>
  </si>
  <si>
    <t>49151FLC2</t>
  </si>
  <si>
    <t>49151FLD0</t>
  </si>
  <si>
    <t>49151FLE8</t>
  </si>
  <si>
    <t>49151FLF5</t>
  </si>
  <si>
    <t>49151FLG3</t>
  </si>
  <si>
    <t>49151FLH1</t>
  </si>
  <si>
    <t>49151FLJ7</t>
  </si>
  <si>
    <t>49151FLK4</t>
  </si>
  <si>
    <t>49151FLL2</t>
  </si>
  <si>
    <t>49151FLA6</t>
  </si>
  <si>
    <t>49151FLT5</t>
  </si>
  <si>
    <t>49151FLU2</t>
  </si>
  <si>
    <t>49151FLM0</t>
  </si>
  <si>
    <t>49151FLR9</t>
  </si>
  <si>
    <t>49151FLN8</t>
  </si>
  <si>
    <t>49151FMU1</t>
  </si>
  <si>
    <t>49151FMV9</t>
  </si>
  <si>
    <t>49151FMW7</t>
  </si>
  <si>
    <t>49151FMX5</t>
  </si>
  <si>
    <t>49151FMY3</t>
  </si>
  <si>
    <t>49151FMH0</t>
  </si>
  <si>
    <t>49151FMJ6</t>
  </si>
  <si>
    <t>49151FMK3</t>
  </si>
  <si>
    <t>49151FML1</t>
  </si>
  <si>
    <t>49151FMM9</t>
  </si>
  <si>
    <t>49151FMN7</t>
  </si>
  <si>
    <t>49151FMP2</t>
  </si>
  <si>
    <t>49151FMQ0</t>
  </si>
  <si>
    <t>49151FMC1</t>
  </si>
  <si>
    <t>49151FMD9</t>
  </si>
  <si>
    <t>49151FME7</t>
  </si>
  <si>
    <t>49151FMF4</t>
  </si>
  <si>
    <t>49151FMG2</t>
  </si>
  <si>
    <t>49151FNH9</t>
  </si>
  <si>
    <t>49151FNJ5</t>
  </si>
  <si>
    <t>49151FNK2</t>
  </si>
  <si>
    <t>49151FNL0</t>
  </si>
  <si>
    <t>49151FNM8</t>
  </si>
  <si>
    <t>49151FSY7</t>
  </si>
  <si>
    <t>49151FSZ4</t>
  </si>
  <si>
    <t>49151FTA8</t>
  </si>
  <si>
    <t>49151FTB6</t>
  </si>
  <si>
    <t>49151FTC4</t>
  </si>
  <si>
    <t>49151FTD2</t>
  </si>
  <si>
    <t>49151FTE0</t>
  </si>
  <si>
    <t>49151FTF7</t>
  </si>
  <si>
    <t>49151FTG5</t>
  </si>
  <si>
    <t>49151FTH3</t>
  </si>
  <si>
    <t>49151FTJ9</t>
  </si>
  <si>
    <t>49151FTK6</t>
  </si>
  <si>
    <t>49151FTL4</t>
  </si>
  <si>
    <t>49151FTM2</t>
  </si>
  <si>
    <t>49151FTN0</t>
  </si>
  <si>
    <t>49151FTU4</t>
  </si>
  <si>
    <t>49151FTV2</t>
  </si>
  <si>
    <t>49151FTW0</t>
  </si>
  <si>
    <t>49151FTX8</t>
  </si>
  <si>
    <t>49151FWU0</t>
  </si>
  <si>
    <t>49151FWV8</t>
  </si>
  <si>
    <t>49151FWW6</t>
  </si>
  <si>
    <t>49151FWX4</t>
  </si>
  <si>
    <t>49151FWY2</t>
  </si>
  <si>
    <t>49151FWZ9</t>
  </si>
  <si>
    <t>49151FXA3</t>
  </si>
  <si>
    <t>49151FXB1</t>
  </si>
  <si>
    <t>49151FXC9</t>
  </si>
  <si>
    <t>49151FVG2</t>
  </si>
  <si>
    <t>49151FVH0</t>
  </si>
  <si>
    <t>49151FVK3</t>
  </si>
  <si>
    <t>49151FVL1</t>
  </si>
  <si>
    <t>49151FVN7</t>
  </si>
  <si>
    <t>49151FVP2</t>
  </si>
  <si>
    <t>49151FVQ0</t>
  </si>
  <si>
    <t>49151FVR8</t>
  </si>
  <si>
    <t>49151FVS6</t>
  </si>
  <si>
    <t>49151FVU1</t>
  </si>
  <si>
    <t>49151FVV9</t>
  </si>
  <si>
    <t>49151FVW7</t>
  </si>
  <si>
    <t>49151FVX5</t>
  </si>
  <si>
    <t>49151FVY3</t>
  </si>
  <si>
    <t>49151FVJ6</t>
  </si>
  <si>
    <t>49151FVM9</t>
  </si>
  <si>
    <t>49151FVT4</t>
  </si>
  <si>
    <t>49151FXK1</t>
  </si>
  <si>
    <t>49151FXL9</t>
  </si>
  <si>
    <t>49151FXM7</t>
  </si>
  <si>
    <t>49151FXN5</t>
  </si>
  <si>
    <t>49151FXP0</t>
  </si>
  <si>
    <t>49151FXQ8</t>
  </si>
  <si>
    <t>49151FWF3</t>
  </si>
  <si>
    <t>49151FWG1</t>
  </si>
  <si>
    <t>49151FWH9</t>
  </si>
  <si>
    <t>49151FWJ5</t>
  </si>
  <si>
    <t>49151FWK2</t>
  </si>
  <si>
    <t>49151FWL0</t>
  </si>
  <si>
    <t>49151FWM8</t>
  </si>
  <si>
    <t>49151FYU8</t>
  </si>
  <si>
    <t>49151FYV6</t>
  </si>
  <si>
    <t>49151FYW4</t>
  </si>
  <si>
    <t>49151FYX2</t>
  </si>
  <si>
    <t>49151FYY0</t>
  </si>
  <si>
    <t>49151FYZ7</t>
  </si>
  <si>
    <t>49151FZA1</t>
  </si>
  <si>
    <t>49151FZG8</t>
  </si>
  <si>
    <t>49151FZH6</t>
  </si>
  <si>
    <t>49151FZJ2</t>
  </si>
  <si>
    <t>49151FZL7</t>
  </si>
  <si>
    <t>49151FZE3</t>
  </si>
  <si>
    <t>49151FZK9</t>
  </si>
  <si>
    <t>49151FZB9</t>
  </si>
  <si>
    <t>49151FZC7</t>
  </si>
  <si>
    <t>49151FZD5</t>
  </si>
  <si>
    <t>49151FZF0</t>
  </si>
  <si>
    <t>49151FA42</t>
  </si>
  <si>
    <t>49151FA59</t>
  </si>
  <si>
    <t>49151FA67</t>
  </si>
  <si>
    <t>49151FB66</t>
  </si>
  <si>
    <t>49151FB74</t>
  </si>
  <si>
    <t>49151FB82</t>
  </si>
  <si>
    <t>49151FB90</t>
  </si>
  <si>
    <t>49151FC24</t>
  </si>
  <si>
    <t>49151FC32</t>
  </si>
  <si>
    <t>49151FC40</t>
  </si>
  <si>
    <t>49151FC65</t>
  </si>
  <si>
    <t>49151FC73</t>
  </si>
  <si>
    <t>49151FC81</t>
  </si>
  <si>
    <t>49151FC99</t>
  </si>
  <si>
    <t>49151FD23</t>
  </si>
  <si>
    <t>49151FD31</t>
  </si>
  <si>
    <t>49151FD49</t>
  </si>
  <si>
    <t>49151FD56</t>
  </si>
  <si>
    <t>49151FD64</t>
  </si>
  <si>
    <t>49151FC57</t>
  </si>
  <si>
    <t>49151FD72</t>
  </si>
  <si>
    <t>49151FD80</t>
  </si>
  <si>
    <t>49151FD98</t>
  </si>
  <si>
    <t>49151FE71</t>
  </si>
  <si>
    <t>49151FE89</t>
  </si>
  <si>
    <t>49151FE97</t>
  </si>
  <si>
    <t>49151FF21</t>
  </si>
  <si>
    <t>49151FF39</t>
  </si>
  <si>
    <t>49151FF47</t>
  </si>
  <si>
    <t>49151FF54</t>
  </si>
  <si>
    <t>49151FF62</t>
  </si>
  <si>
    <t>49151FH29</t>
  </si>
  <si>
    <t>49151FH37</t>
  </si>
  <si>
    <t>49151FH45</t>
  </si>
  <si>
    <t>49151FH52</t>
  </si>
  <si>
    <t>49151FH60</t>
  </si>
  <si>
    <t>49151FH78</t>
  </si>
  <si>
    <t>49151FH86</t>
  </si>
  <si>
    <t>49151FH94</t>
  </si>
  <si>
    <t>49151FJ27</t>
  </si>
  <si>
    <t>49151FJ35</t>
  </si>
  <si>
    <t>49151FJ43</t>
  </si>
  <si>
    <t>49151FJ50</t>
  </si>
  <si>
    <t>49151FJ68</t>
  </si>
  <si>
    <t>49151FK82</t>
  </si>
  <si>
    <t>49151FK90</t>
  </si>
  <si>
    <t>49151FL24</t>
  </si>
  <si>
    <t>49151FL32</t>
  </si>
  <si>
    <t>49151FL40</t>
  </si>
  <si>
    <t>49151FL57</t>
  </si>
  <si>
    <t>49151FL65</t>
  </si>
  <si>
    <t>49151FL81</t>
  </si>
  <si>
    <t>49151FL99</t>
  </si>
  <si>
    <t>49151FM23</t>
  </si>
  <si>
    <t>49151FM31</t>
  </si>
  <si>
    <t>49151FM49</t>
  </si>
  <si>
    <t>49151FM64</t>
  </si>
  <si>
    <t>49151FM72</t>
  </si>
  <si>
    <t>49151FM80</t>
  </si>
  <si>
    <t>49151FM98</t>
  </si>
  <si>
    <t>49151FL73</t>
  </si>
  <si>
    <t>49151FM56</t>
  </si>
  <si>
    <t>49151FN48</t>
  </si>
  <si>
    <t>49151FN89</t>
  </si>
  <si>
    <t>49151FN97</t>
  </si>
  <si>
    <t>49151FP20</t>
  </si>
  <si>
    <t>49151FP38</t>
  </si>
  <si>
    <t>49151FP46</t>
  </si>
  <si>
    <t>49151FP53</t>
  </si>
  <si>
    <t>49151FP61</t>
  </si>
  <si>
    <t>49151FP79</t>
  </si>
  <si>
    <t>49151FP87</t>
  </si>
  <si>
    <t>49151FP95</t>
  </si>
  <si>
    <t>49151FQ45</t>
  </si>
  <si>
    <t>49151FQ60</t>
  </si>
  <si>
    <t>49151FQ86</t>
  </si>
  <si>
    <t>49151FR28</t>
  </si>
  <si>
    <t>49151FR44</t>
  </si>
  <si>
    <t>49151FR51</t>
  </si>
  <si>
    <t>49151FR69</t>
  </si>
  <si>
    <t>49151FR85</t>
  </si>
  <si>
    <t>49151FR93</t>
  </si>
  <si>
    <t>49151FS27</t>
  </si>
  <si>
    <t>49151FS35</t>
  </si>
  <si>
    <t>49151FS43</t>
  </si>
  <si>
    <t>49151FS50</t>
  </si>
  <si>
    <t>49151FS76</t>
  </si>
  <si>
    <t>49151FS92</t>
  </si>
  <si>
    <t>49151FT26</t>
  </si>
  <si>
    <t>49151FT34</t>
  </si>
  <si>
    <t>49151FT42</t>
  </si>
  <si>
    <t>49151FQ52</t>
  </si>
  <si>
    <t>49151FQ78</t>
  </si>
  <si>
    <t>49151FQ94</t>
  </si>
  <si>
    <t>49151FR36</t>
  </si>
  <si>
    <t>49151FR77</t>
  </si>
  <si>
    <t>49151FS68</t>
  </si>
  <si>
    <t>49151FS84</t>
  </si>
  <si>
    <t>49151FT59</t>
  </si>
  <si>
    <t>49151FT75</t>
  </si>
  <si>
    <t>49151FT83</t>
  </si>
  <si>
    <t>49151FT91</t>
  </si>
  <si>
    <t>49151FU24</t>
  </si>
  <si>
    <t>49151FU32</t>
  </si>
  <si>
    <t>49151FU57</t>
  </si>
  <si>
    <t>49151FU65</t>
  </si>
  <si>
    <t>49151FU73</t>
  </si>
  <si>
    <t>49151FU81</t>
  </si>
  <si>
    <t>49151FU99</t>
  </si>
  <si>
    <t>49151FV31</t>
  </si>
  <si>
    <t>49151FV49</t>
  </si>
  <si>
    <t>49151FV56</t>
  </si>
  <si>
    <t>49151FV64</t>
  </si>
  <si>
    <t>49151FV72</t>
  </si>
  <si>
    <t>49151FT67</t>
  </si>
  <si>
    <t>49151FU40</t>
  </si>
  <si>
    <t>49151FV23</t>
  </si>
  <si>
    <t>49151FV98</t>
  </si>
  <si>
    <t>49151FW22</t>
  </si>
  <si>
    <t>49151FW30</t>
  </si>
  <si>
    <t>49151FW48</t>
  </si>
  <si>
    <t>49151FW55</t>
  </si>
  <si>
    <t>49151E2Q5</t>
  </si>
  <si>
    <t>49151E4G5</t>
  </si>
  <si>
    <t>49151E7C1</t>
  </si>
  <si>
    <t>49151E7B3</t>
  </si>
  <si>
    <t>49151FFD7</t>
  </si>
  <si>
    <t>49151FFE5</t>
  </si>
  <si>
    <t>49151FFF2</t>
  </si>
  <si>
    <t>49151FFG0</t>
  </si>
  <si>
    <t>49151FFH8</t>
  </si>
  <si>
    <t>49151FFJ4</t>
  </si>
  <si>
    <t>49151FFK1</t>
  </si>
  <si>
    <t>49151FKC3</t>
  </si>
  <si>
    <t>49151FKD1</t>
  </si>
  <si>
    <t>49151FKE9</t>
  </si>
  <si>
    <t>49151FKF6</t>
  </si>
  <si>
    <t>49151FKG4</t>
  </si>
  <si>
    <t>49151FKH2</t>
  </si>
  <si>
    <t>49151FKJ8</t>
  </si>
  <si>
    <t>49151FKK5</t>
  </si>
  <si>
    <t>49151FKL3</t>
  </si>
  <si>
    <t>49151FKM1</t>
  </si>
  <si>
    <t>49151FKN9</t>
  </si>
  <si>
    <t>49151FKP4</t>
  </si>
  <si>
    <t>COI</t>
  </si>
  <si>
    <t>State Office Building</t>
  </si>
  <si>
    <t>KIA</t>
  </si>
  <si>
    <t>Coupon</t>
  </si>
  <si>
    <t>Bond ($)</t>
  </si>
  <si>
    <t>Bond Pricing (%)</t>
  </si>
  <si>
    <t>Net Proceeds</t>
  </si>
  <si>
    <t>491189GC4</t>
  </si>
  <si>
    <t>491189GD2</t>
  </si>
  <si>
    <t>491189GE0</t>
  </si>
  <si>
    <t>491189GF7</t>
  </si>
  <si>
    <t>4913136B3</t>
  </si>
  <si>
    <t>4913136E7</t>
  </si>
  <si>
    <t>4913137D8</t>
  </si>
  <si>
    <t>4913137E6</t>
  </si>
  <si>
    <t>4913137F3</t>
  </si>
  <si>
    <t>4913137X4</t>
  </si>
  <si>
    <t>4913137U0</t>
  </si>
  <si>
    <t>4913137V8</t>
  </si>
  <si>
    <t>4913138A3</t>
  </si>
  <si>
    <t>4913138B1</t>
  </si>
  <si>
    <t>4913137Y2</t>
  </si>
  <si>
    <t>4913137Z9</t>
  </si>
  <si>
    <t>491311AG1</t>
  </si>
  <si>
    <t>491311AH9</t>
  </si>
  <si>
    <t>491311AJ5</t>
  </si>
  <si>
    <t>491311AK2</t>
  </si>
  <si>
    <t>491311AL0</t>
  </si>
  <si>
    <t>491311AM8</t>
  </si>
  <si>
    <t>491311AN6</t>
  </si>
  <si>
    <t>491311AP1</t>
  </si>
  <si>
    <t>491311AF3</t>
  </si>
  <si>
    <t>497397AL9</t>
  </si>
  <si>
    <t>497397AM7</t>
  </si>
  <si>
    <t>497397AP0</t>
  </si>
  <si>
    <t>497397AQ8</t>
  </si>
  <si>
    <t>491397AV7</t>
  </si>
  <si>
    <t>491397AW5</t>
  </si>
  <si>
    <t>491397AT2</t>
  </si>
  <si>
    <t>491397AU9</t>
  </si>
  <si>
    <t>491397AS4</t>
  </si>
  <si>
    <t>491397BB0</t>
  </si>
  <si>
    <t>491397BC8</t>
  </si>
  <si>
    <t>491397BD6</t>
  </si>
  <si>
    <t>491397BE4</t>
  </si>
  <si>
    <t>491397BF1</t>
  </si>
  <si>
    <t>491397AZ8</t>
  </si>
  <si>
    <t>491397BA2</t>
  </si>
  <si>
    <t>491211AY4</t>
  </si>
  <si>
    <t>491211AZ1</t>
  </si>
  <si>
    <t>491211BA5</t>
  </si>
  <si>
    <t>491211BB3</t>
  </si>
  <si>
    <t>491211BC1</t>
  </si>
  <si>
    <t>491211BD9</t>
  </si>
  <si>
    <t>491211BE7</t>
  </si>
  <si>
    <t>491211BF4</t>
  </si>
  <si>
    <t>491211BG2</t>
  </si>
  <si>
    <t>491211BH0</t>
  </si>
  <si>
    <t>491211BJ6</t>
  </si>
  <si>
    <t>491211BK3</t>
  </si>
  <si>
    <t>491211BL1</t>
  </si>
  <si>
    <t>491211BM9</t>
  </si>
  <si>
    <t>491211BN7</t>
  </si>
  <si>
    <t>491211BP2</t>
  </si>
  <si>
    <t>491211BQ0</t>
  </si>
  <si>
    <t>491211BR8</t>
  </si>
  <si>
    <t>491552UY9</t>
  </si>
  <si>
    <t>491552UZ6</t>
  </si>
  <si>
    <t>491552A39</t>
  </si>
  <si>
    <t>491552A47</t>
  </si>
  <si>
    <t>491552B53</t>
  </si>
  <si>
    <t>491552B61</t>
  </si>
  <si>
    <t>491552C60</t>
  </si>
  <si>
    <t>491552C78</t>
  </si>
  <si>
    <t>491552C86</t>
  </si>
  <si>
    <t>491552C94</t>
  </si>
  <si>
    <t>491552D28</t>
  </si>
  <si>
    <t>491552D36</t>
  </si>
  <si>
    <t>491552D44</t>
  </si>
  <si>
    <t>491552D51</t>
  </si>
  <si>
    <t>491552D69</t>
  </si>
  <si>
    <t>491552D77</t>
  </si>
  <si>
    <t>491552E27</t>
  </si>
  <si>
    <t>491552E35</t>
  </si>
  <si>
    <t>491552E43</t>
  </si>
  <si>
    <t>491552D85</t>
  </si>
  <si>
    <t>491552F83</t>
  </si>
  <si>
    <t>491552F91</t>
  </si>
  <si>
    <t>491552G25</t>
  </si>
  <si>
    <t>491552H32</t>
  </si>
  <si>
    <t>491552H40</t>
  </si>
  <si>
    <t>491552H57</t>
  </si>
  <si>
    <t>491552H65</t>
  </si>
  <si>
    <t>491552H73</t>
  </si>
  <si>
    <t>491552H81</t>
  </si>
  <si>
    <t>491552J55</t>
  </si>
  <si>
    <t>491552J63</t>
  </si>
  <si>
    <t>491552J71</t>
  </si>
  <si>
    <t>491552J89</t>
  </si>
  <si>
    <t>491552J97</t>
  </si>
  <si>
    <t>491552K38</t>
  </si>
  <si>
    <t>491552L37</t>
  </si>
  <si>
    <t>491552L45</t>
  </si>
  <si>
    <t>491552L52</t>
  </si>
  <si>
    <t>491552L60</t>
  </si>
  <si>
    <t>491552L78</t>
  </si>
  <si>
    <t>491552L86</t>
  </si>
  <si>
    <t>491552L94</t>
  </si>
  <si>
    <t>491552M28</t>
  </si>
  <si>
    <t>491552M36</t>
  </si>
  <si>
    <t>491552M77</t>
  </si>
  <si>
    <t>491552M85</t>
  </si>
  <si>
    <t>491552M93</t>
  </si>
  <si>
    <t>491552N27</t>
  </si>
  <si>
    <t>491552N43</t>
  </si>
  <si>
    <t>491552N50</t>
  </si>
  <si>
    <t>491552N68</t>
  </si>
  <si>
    <t>491552N76</t>
  </si>
  <si>
    <t>491552N84</t>
  </si>
  <si>
    <t>491552N92</t>
  </si>
  <si>
    <t>491552P25</t>
  </si>
  <si>
    <t>491552P33</t>
  </si>
  <si>
    <t>491552P41</t>
  </si>
  <si>
    <t>491552P58</t>
  </si>
  <si>
    <t>491552N35</t>
  </si>
  <si>
    <t>491552Q32</t>
  </si>
  <si>
    <t>491552Q57</t>
  </si>
  <si>
    <t>491552Q65</t>
  </si>
  <si>
    <t>491552Q81</t>
  </si>
  <si>
    <t>491552R23</t>
  </si>
  <si>
    <t>491552Q24</t>
  </si>
  <si>
    <t>491552Q40</t>
  </si>
  <si>
    <t>491552Q73</t>
  </si>
  <si>
    <t>491552Q99</t>
  </si>
  <si>
    <t>491552R31</t>
  </si>
  <si>
    <t>491552R49</t>
  </si>
  <si>
    <t>491552R56</t>
  </si>
  <si>
    <t>491552S48</t>
  </si>
  <si>
    <t>491552S55</t>
  </si>
  <si>
    <t>491552S63</t>
  </si>
  <si>
    <t>491552S71</t>
  </si>
  <si>
    <t>491552S89</t>
  </si>
  <si>
    <t>491552S97</t>
  </si>
  <si>
    <t>491552T21</t>
  </si>
  <si>
    <t>491552T39</t>
  </si>
  <si>
    <t>491552T47</t>
  </si>
  <si>
    <t>491552T54</t>
  </si>
  <si>
    <t>491552R64</t>
  </si>
  <si>
    <t>491552R72</t>
  </si>
  <si>
    <t>491552R80</t>
  </si>
  <si>
    <t>491552R98</t>
  </si>
  <si>
    <t>491552T62</t>
  </si>
  <si>
    <t>491552T70</t>
  </si>
  <si>
    <t>491552T88</t>
  </si>
  <si>
    <t>491552T96</t>
  </si>
  <si>
    <t>491552U29</t>
  </si>
  <si>
    <t>491552U37</t>
  </si>
  <si>
    <t>491552U45</t>
  </si>
  <si>
    <t>491552U52</t>
  </si>
  <si>
    <t>491552U60</t>
  </si>
  <si>
    <t>491552U78</t>
  </si>
  <si>
    <t>491552U86</t>
  </si>
  <si>
    <t>491552U94</t>
  </si>
  <si>
    <t>491552V28</t>
  </si>
  <si>
    <t>491552V36</t>
  </si>
  <si>
    <t>491552V44</t>
  </si>
  <si>
    <t>491552V51</t>
  </si>
  <si>
    <t>491552V69</t>
  </si>
  <si>
    <t>491552V77</t>
  </si>
  <si>
    <t>491552V85</t>
  </si>
  <si>
    <t>491449AH7</t>
  </si>
  <si>
    <t>491449AJ3</t>
  </si>
  <si>
    <t>491449AK0</t>
  </si>
  <si>
    <t>491449AL8</t>
  </si>
  <si>
    <t>491449AM6</t>
  </si>
  <si>
    <t>491449AN4</t>
  </si>
  <si>
    <t>491449AP9</t>
  </si>
  <si>
    <t>491449AQ7</t>
  </si>
  <si>
    <t>491449AR5</t>
  </si>
  <si>
    <t>491449AV6</t>
  </si>
  <si>
    <t>491449AS3</t>
  </si>
  <si>
    <t>491449AT1</t>
  </si>
  <si>
    <t>491449AW4</t>
  </si>
  <si>
    <t>491449AU8</t>
  </si>
  <si>
    <t>491449AZ7</t>
  </si>
  <si>
    <t>491449BA1</t>
  </si>
  <si>
    <t>491449BB9</t>
  </si>
  <si>
    <t>491449BC7</t>
  </si>
  <si>
    <t>491449BD5</t>
  </si>
  <si>
    <t>491449BE3</t>
  </si>
  <si>
    <t>491449BF0</t>
  </si>
  <si>
    <t>491449BG8</t>
  </si>
  <si>
    <t>491449BH6</t>
  </si>
  <si>
    <t>491449BJ2</t>
  </si>
  <si>
    <t>491449BL7</t>
  </si>
  <si>
    <t>491449BM5</t>
  </si>
  <si>
    <t>491449BK9</t>
  </si>
  <si>
    <t>491449BN3</t>
  </si>
  <si>
    <t>491449BP8</t>
  </si>
  <si>
    <t>49118NDX0</t>
  </si>
  <si>
    <t>49118NDY8</t>
  </si>
  <si>
    <t>49118NEG6</t>
  </si>
  <si>
    <t>49118NEH4</t>
  </si>
  <si>
    <t>49118NEK7</t>
  </si>
  <si>
    <t>49118NEL5</t>
  </si>
  <si>
    <t>49118NEM3</t>
  </si>
  <si>
    <t>49118NEP6</t>
  </si>
  <si>
    <t>49118NEQ4</t>
  </si>
  <si>
    <t>49118NER2</t>
  </si>
  <si>
    <t>49118NFG5</t>
  </si>
  <si>
    <t>49118NFH3</t>
  </si>
  <si>
    <t>49118NFJ9</t>
  </si>
  <si>
    <t>49118NFK6</t>
  </si>
  <si>
    <t>49118NFT7</t>
  </si>
  <si>
    <t>49118NFU4</t>
  </si>
  <si>
    <t>SPBC</t>
  </si>
  <si>
    <t>TAK</t>
  </si>
  <si>
    <t>LFUCG - Eastern State</t>
  </si>
  <si>
    <t>Series 2018</t>
  </si>
  <si>
    <t>Series 2015 A-A</t>
  </si>
  <si>
    <t>Series 2015 A-F</t>
  </si>
  <si>
    <t>Series 2016 A-A&amp;F</t>
  </si>
  <si>
    <t>Series 2012A-A&amp;F</t>
  </si>
  <si>
    <t>2023FHTF</t>
  </si>
  <si>
    <t>49118NFY6</t>
  </si>
  <si>
    <t>49118NFZ3</t>
  </si>
  <si>
    <t>Row Labels</t>
  </si>
  <si>
    <t>Grand Total</t>
  </si>
  <si>
    <t>Sum of Maturity Amount</t>
  </si>
  <si>
    <t>Issuer</t>
  </si>
  <si>
    <t>Check</t>
  </si>
  <si>
    <t>ALCO - Former GF SWAP</t>
  </si>
  <si>
    <t xml:space="preserve"> </t>
  </si>
  <si>
    <t>Road Fund</t>
  </si>
  <si>
    <t xml:space="preserve">Federal Funds - Asset and Liability Commission </t>
  </si>
  <si>
    <t xml:space="preserve">Agency Funds - State Property and Buildings Commission </t>
  </si>
  <si>
    <t>Toll Funds - Kentucky Public Transportation Infrastructure Authority</t>
  </si>
  <si>
    <t>Agency Funds - Kentucky Infrastructure Authority</t>
  </si>
  <si>
    <t>Series 2013B</t>
  </si>
  <si>
    <t>Series 2013C</t>
  </si>
  <si>
    <t>Series 2021A</t>
  </si>
  <si>
    <t>Series 2021B</t>
  </si>
  <si>
    <t>The term bond in 2027 has amortized</t>
  </si>
  <si>
    <t>Taxable 2027 Term Bond:</t>
  </si>
  <si>
    <t>Taxable 2033 Term Bond:</t>
  </si>
  <si>
    <t>Taxable 2039 Term Bond:</t>
  </si>
  <si>
    <t>Taxable 2049 Term Bond:</t>
  </si>
  <si>
    <t>Taxable 2053 Term Bond:</t>
  </si>
  <si>
    <t>Date</t>
  </si>
  <si>
    <t>Maturity</t>
  </si>
  <si>
    <t>Good</t>
  </si>
  <si>
    <t>Bond 2021A</t>
  </si>
  <si>
    <t>Series 2021</t>
  </si>
  <si>
    <t>Used Call Date</t>
  </si>
  <si>
    <t>Bond Details</t>
  </si>
  <si>
    <t>Rates from TM3</t>
  </si>
  <si>
    <t>Other Inputs</t>
  </si>
  <si>
    <t>Next Possible Call Date</t>
  </si>
  <si>
    <t>Estimated Costs</t>
  </si>
  <si>
    <t>Current Call Assumptions</t>
  </si>
  <si>
    <t>Forward Assumptions</t>
  </si>
  <si>
    <t>Forward Premium</t>
  </si>
  <si>
    <t>Forward Premium (per Month)</t>
  </si>
  <si>
    <t>Forward Refunding Model</t>
  </si>
  <si>
    <t>Sale Date</t>
  </si>
  <si>
    <t>From Sale to Call Date</t>
  </si>
  <si>
    <t>Forward or Current</t>
  </si>
  <si>
    <t>Forward Cost $)</t>
  </si>
  <si>
    <t>CUSIPS Removed on and before 11.01.23</t>
  </si>
  <si>
    <t>Rate Table</t>
  </si>
  <si>
    <t>KCNA Completion Bonds - GF</t>
  </si>
  <si>
    <t>Summary of Outstanding Maturities</t>
  </si>
  <si>
    <t>Project 128A</t>
  </si>
  <si>
    <t>49151FW71</t>
  </si>
  <si>
    <t>49151FW63</t>
  </si>
  <si>
    <t>49151FW89</t>
  </si>
  <si>
    <t>49151FW97</t>
  </si>
  <si>
    <t>49151FX21</t>
  </si>
  <si>
    <t>49151FX39</t>
  </si>
  <si>
    <t>49151FX47</t>
  </si>
  <si>
    <t>49151FX54</t>
  </si>
  <si>
    <t>49151FX62</t>
  </si>
  <si>
    <t>49151FX70</t>
  </si>
  <si>
    <t>49151FX88</t>
  </si>
  <si>
    <t>49151FX96</t>
  </si>
  <si>
    <t>49151FY20</t>
  </si>
  <si>
    <t>49151FY38</t>
  </si>
  <si>
    <t>49151FY46</t>
  </si>
  <si>
    <t>49151FY53</t>
  </si>
  <si>
    <t>49151FY61</t>
  </si>
  <si>
    <t>49151FY79</t>
  </si>
  <si>
    <t>49151FY87</t>
  </si>
  <si>
    <t>49151FY95</t>
  </si>
  <si>
    <t>Cost Per Bond</t>
  </si>
  <si>
    <t>Forward Premium (bps)</t>
  </si>
  <si>
    <t>No CUSIP</t>
  </si>
  <si>
    <t>General Obligations</t>
  </si>
  <si>
    <t>AAA Coupon Range</t>
  </si>
  <si>
    <t>AAA</t>
  </si>
  <si>
    <t>AA</t>
  </si>
  <si>
    <t>A</t>
  </si>
  <si>
    <t>BAA</t>
  </si>
  <si>
    <t>LOW</t>
  </si>
  <si>
    <t>HIGH</t>
  </si>
  <si>
    <t>NaN</t>
  </si>
  <si>
    <t>N/A</t>
  </si>
  <si>
    <t>1D Trailing Bond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</si>
</sst>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#,##0.000%"/>
    <numFmt numFmtId="166" formatCode="0.00_);[Red]\(0.00\)"/>
    <numFmt numFmtId="167" formatCode="0.0%"/>
  </numFmts>
  <fonts count="1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11"/>
      <color theme="1"/>
      <name val="Calibri"/>
      <family val="2"/>
    </font>
    <font>
      <sz val="10"/>
      <color theme="1"/>
      <name val="Times New Roman"/>
      <family val="2"/>
    </font>
    <font>
      <sz val="11"/>
      <color indexed="9"/>
      <name val="Calibri"/>
      <family val="2"/>
    </font>
    <font>
      <sz val="11"/>
      <color theme="0"/>
      <name val="Calibri"/>
      <family val="2"/>
    </font>
    <font>
      <sz val="10"/>
      <color theme="0"/>
      <name val="Times New Roman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</font>
    <font>
      <sz val="10"/>
      <color rgb="FF9C0006"/>
      <name val="Times New Roman"/>
      <family val="2"/>
    </font>
    <font>
      <b/>
      <sz val="11"/>
      <color indexed="10"/>
      <name val="Calibri"/>
      <family val="2"/>
    </font>
    <font>
      <b/>
      <sz val="11"/>
      <color rgb="FFFA7D00"/>
      <name val="Calibri"/>
      <family val="2"/>
    </font>
    <font>
      <b/>
      <sz val="10"/>
      <color rgb="FFFA7D00"/>
      <name val="Times New Roman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Times New Roman"/>
      <family val="2"/>
    </font>
    <font>
      <sz val="11"/>
      <name val="Helv"/>
    </font>
    <font>
      <sz val="12"/>
      <name val="Times New Roman"/>
      <family val="1"/>
    </font>
    <font>
      <b/>
      <sz val="10"/>
      <name val="Arial Unicode MS"/>
      <family val="2"/>
    </font>
    <font>
      <sz val="10"/>
      <name val="Arial"/>
      <family val="2"/>
    </font>
    <font>
      <sz val="10"/>
      <color indexed="8"/>
      <name val="Times New Roman"/>
      <family val="2"/>
    </font>
    <font>
      <sz val="10"/>
      <color indexed="8"/>
      <name val="Tahoma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Cambria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</font>
    <font>
      <i/>
      <sz val="10"/>
      <color rgb="FF7F7F7F"/>
      <name val="Times New Roman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</font>
    <font>
      <sz val="10"/>
      <color rgb="FF006100"/>
      <name val="Times New Roman"/>
      <family val="2"/>
    </font>
    <font>
      <b/>
      <sz val="15"/>
      <color indexed="62"/>
      <name val="Calibri"/>
      <family val="2"/>
    </font>
    <font>
      <b/>
      <sz val="15"/>
      <color theme="3"/>
      <name val="Calibri"/>
      <family val="2"/>
    </font>
    <font>
      <b/>
      <sz val="18"/>
      <name val="Arial"/>
      <family val="2"/>
    </font>
    <font>
      <b/>
      <sz val="15"/>
      <color theme="3"/>
      <name val="Times New Roman"/>
      <family val="2"/>
    </font>
    <font>
      <b/>
      <sz val="13"/>
      <color indexed="62"/>
      <name val="Calibri"/>
      <family val="2"/>
    </font>
    <font>
      <b/>
      <sz val="13"/>
      <color theme="3"/>
      <name val="Calibri"/>
      <family val="2"/>
    </font>
    <font>
      <b/>
      <sz val="12"/>
      <name val="Arial"/>
      <family val="2"/>
    </font>
    <font>
      <b/>
      <sz val="13"/>
      <color theme="3"/>
      <name val="Times New Roman"/>
      <family val="2"/>
    </font>
    <font>
      <b/>
      <sz val="11"/>
      <color indexed="62"/>
      <name val="Calibri"/>
      <family val="2"/>
    </font>
    <font>
      <b/>
      <sz val="11"/>
      <color theme="3"/>
      <name val="Calibri"/>
      <family val="2"/>
    </font>
    <font>
      <b/>
      <sz val="11"/>
      <color theme="3"/>
      <name val="Times New Roman"/>
      <family val="2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</font>
    <font>
      <sz val="10"/>
      <color rgb="FF3F3F76"/>
      <name val="Times New Roman"/>
      <family val="2"/>
    </font>
    <font>
      <sz val="11"/>
      <color indexed="10"/>
      <name val="Calibri"/>
      <family val="2"/>
    </font>
    <font>
      <sz val="11"/>
      <color rgb="FFFA7D00"/>
      <name val="Calibri"/>
      <family val="2"/>
    </font>
    <font>
      <sz val="10"/>
      <color rgb="FFFA7D00"/>
      <name val="Times New Roman"/>
      <family val="2"/>
    </font>
    <font>
      <sz val="11"/>
      <color indexed="19"/>
      <name val="Calibri"/>
      <family val="2"/>
    </font>
    <font>
      <sz val="11"/>
      <color rgb="FF9C6500"/>
      <name val="Calibri"/>
      <family val="2"/>
    </font>
    <font>
      <sz val="10"/>
      <color rgb="FF9C6500"/>
      <name val="Times New Roman"/>
      <family val="2"/>
    </font>
    <font>
      <sz val="12"/>
      <name val="Helv"/>
    </font>
    <font>
      <sz val="10"/>
      <name val="Arial Unicode MS"/>
      <family val="2"/>
    </font>
    <font>
      <sz val="10"/>
      <name val="Courier"/>
      <family val="3"/>
    </font>
    <font>
      <sz val="10"/>
      <color theme="1"/>
      <name val="Tahoma"/>
      <family val="2"/>
    </font>
    <font>
      <sz val="11"/>
      <color theme="1"/>
      <name val="Palatino Linotype"/>
      <family val="2"/>
    </font>
    <font>
      <sz val="10"/>
      <color theme="1"/>
      <name val="Cambria"/>
      <family val="2"/>
    </font>
    <font>
      <b/>
      <sz val="10"/>
      <name val="Helv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Times New Roman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FF"/>
      <name val="Courier New"/>
      <family val="3"/>
    </font>
    <font>
      <b/>
      <sz val="8"/>
      <color rgb="FFEA4855"/>
      <name val="Arial"/>
      <family val="2"/>
    </font>
    <font>
      <b/>
      <sz val="8"/>
      <color rgb="FF00BEA3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8"/>
      <color rgb="FFFF0000"/>
      <name val="Arial"/>
      <family val="2"/>
    </font>
    <font>
      <b/>
      <sz val="11"/>
      <color rgb="FF80008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Times New Roman"/>
      <family val="1"/>
    </font>
    <font>
      <b/>
      <sz val="9"/>
      <color rgb="FF000000"/>
      <name val="Arial"/>
      <family val="2"/>
    </font>
    <font>
      <b/>
      <sz val="8"/>
      <color rgb="FF6435A2"/>
      <name val="Courier New"/>
      <family val="3"/>
    </font>
    <font>
      <sz val="9"/>
      <color rgb="FF000000"/>
      <name val="Segoe UI"/>
      <family val="2"/>
    </font>
    <font>
      <b/>
      <sz val="8"/>
      <color rgb="FFFF9900"/>
      <name val="Arial"/>
      <family val="2"/>
    </font>
    <font>
      <b/>
      <sz val="8"/>
      <color rgb="FF3E97C1"/>
      <name val="Arial"/>
      <family val="2"/>
    </font>
    <font>
      <b/>
      <sz val="8"/>
      <color rgb="FF803600"/>
      <name val="Arial"/>
      <family val="2"/>
    </font>
    <font>
      <b/>
      <sz val="8"/>
      <color rgb="FF9B22DD"/>
      <name val="Arial"/>
      <family val="2"/>
    </font>
    <font>
      <sz val="10"/>
      <color rgb="FF000000"/>
      <name val="Courier New"/>
      <family val="3"/>
    </font>
    <font>
      <b/>
      <sz val="8"/>
      <color rgb="FF0058CD"/>
      <name val="Courier New"/>
      <family val="3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Times New Roman"/>
      <family val="2"/>
    </font>
    <font>
      <sz val="11"/>
      <color rgb="FFFF0000"/>
      <name val="Calibri"/>
      <family val="2"/>
    </font>
    <font>
      <sz val="10"/>
      <color rgb="FFFF0000"/>
      <name val="Times New Roman"/>
      <family val="2"/>
    </font>
    <font>
      <sz val="9"/>
      <name val="Arial"/>
      <family val="2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rgb="FF505050"/>
      <name val="Times New Roman"/>
      <family val="1"/>
    </font>
    <font>
      <b/>
      <i/>
      <sz val="10"/>
      <color indexed="62"/>
      <name val="Times New Roman"/>
      <family val="1"/>
    </font>
    <font>
      <b/>
      <i/>
      <sz val="8"/>
      <color indexed="62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7"/>
      <color rgb="FF666666"/>
      <name val="Arial"/>
      <family val="2"/>
    </font>
    <font>
      <sz val="7"/>
      <color rgb="FF505050"/>
      <name val="Arial"/>
      <family val="2"/>
    </font>
    <font>
      <b/>
      <sz val="7"/>
      <color rgb="FF50505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3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33" borderId="0" applyNumberFormat="0" applyBorder="0" applyAlignment="0" applyProtection="0"/>
    <xf numFmtId="0" fontId="22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18" fillId="34" borderId="0" applyNumberFormat="0" applyBorder="0" applyAlignment="0" applyProtection="0"/>
    <xf numFmtId="0" fontId="22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14" borderId="0" applyNumberFormat="0" applyBorder="0" applyAlignment="0" applyProtection="0"/>
    <xf numFmtId="0" fontId="18" fillId="35" borderId="0" applyNumberFormat="0" applyBorder="0" applyAlignment="0" applyProtection="0"/>
    <xf numFmtId="0" fontId="22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18" borderId="0" applyNumberFormat="0" applyBorder="0" applyAlignment="0" applyProtection="0"/>
    <xf numFmtId="0" fontId="18" fillId="36" borderId="0" applyNumberFormat="0" applyBorder="0" applyAlignment="0" applyProtection="0"/>
    <xf numFmtId="0" fontId="22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22" borderId="0" applyNumberFormat="0" applyBorder="0" applyAlignment="0" applyProtection="0"/>
    <xf numFmtId="0" fontId="18" fillId="37" borderId="0" applyNumberFormat="0" applyBorder="0" applyAlignment="0" applyProtection="0"/>
    <xf numFmtId="0" fontId="22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26" borderId="0" applyNumberFormat="0" applyBorder="0" applyAlignment="0" applyProtection="0"/>
    <xf numFmtId="0" fontId="18" fillId="35" borderId="0" applyNumberFormat="0" applyBorder="0" applyAlignment="0" applyProtection="0"/>
    <xf numFmtId="0" fontId="22" fillId="3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30" borderId="0" applyNumberFormat="0" applyBorder="0" applyAlignment="0" applyProtection="0"/>
    <xf numFmtId="0" fontId="18" fillId="37" borderId="0" applyNumberFormat="0" applyBorder="0" applyAlignment="0" applyProtection="0"/>
    <xf numFmtId="0" fontId="22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18" fillId="34" borderId="0" applyNumberFormat="0" applyBorder="0" applyAlignment="0" applyProtection="0"/>
    <xf numFmtId="0" fontId="22" fillId="15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5" borderId="0" applyNumberFormat="0" applyBorder="0" applyAlignment="0" applyProtection="0"/>
    <xf numFmtId="0" fontId="18" fillId="38" borderId="0" applyNumberFormat="0" applyBorder="0" applyAlignment="0" applyProtection="0"/>
    <xf numFmtId="0" fontId="22" fillId="1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19" borderId="0" applyNumberFormat="0" applyBorder="0" applyAlignment="0" applyProtection="0"/>
    <xf numFmtId="0" fontId="18" fillId="39" borderId="0" applyNumberFormat="0" applyBorder="0" applyAlignment="0" applyProtection="0"/>
    <xf numFmtId="0" fontId="22" fillId="23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23" borderId="0" applyNumberFormat="0" applyBorder="0" applyAlignment="0" applyProtection="0"/>
    <xf numFmtId="0" fontId="18" fillId="37" borderId="0" applyNumberFormat="0" applyBorder="0" applyAlignment="0" applyProtection="0"/>
    <xf numFmtId="0" fontId="22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27" borderId="0" applyNumberFormat="0" applyBorder="0" applyAlignment="0" applyProtection="0"/>
    <xf numFmtId="0" fontId="18" fillId="35" borderId="0" applyNumberFormat="0" applyBorder="0" applyAlignment="0" applyProtection="0"/>
    <xf numFmtId="0" fontId="22" fillId="31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31" borderId="0" applyNumberFormat="0" applyBorder="0" applyAlignment="0" applyProtection="0"/>
    <xf numFmtId="0" fontId="24" fillId="37" borderId="0" applyNumberFormat="0" applyBorder="0" applyAlignment="0" applyProtection="0"/>
    <xf numFmtId="0" fontId="25" fillId="12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4" fillId="40" borderId="0" applyNumberFormat="0" applyBorder="0" applyAlignment="0" applyProtection="0"/>
    <xf numFmtId="0" fontId="25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4" fillId="41" borderId="0" applyNumberFormat="0" applyBorder="0" applyAlignment="0" applyProtection="0"/>
    <xf numFmtId="0" fontId="25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6" fillId="20" borderId="0" applyNumberFormat="0" applyBorder="0" applyAlignment="0" applyProtection="0"/>
    <xf numFmtId="0" fontId="24" fillId="39" borderId="0" applyNumberFormat="0" applyBorder="0" applyAlignment="0" applyProtection="0"/>
    <xf numFmtId="0" fontId="25" fillId="24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6" fillId="24" borderId="0" applyNumberFormat="0" applyBorder="0" applyAlignment="0" applyProtection="0"/>
    <xf numFmtId="0" fontId="24" fillId="37" borderId="0" applyNumberFormat="0" applyBorder="0" applyAlignment="0" applyProtection="0"/>
    <xf numFmtId="0" fontId="25" fillId="28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6" fillId="28" borderId="0" applyNumberFormat="0" applyBorder="0" applyAlignment="0" applyProtection="0"/>
    <xf numFmtId="0" fontId="24" fillId="34" borderId="0" applyNumberFormat="0" applyBorder="0" applyAlignment="0" applyProtection="0"/>
    <xf numFmtId="0" fontId="25" fillId="3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6" fillId="32" borderId="0" applyNumberFormat="0" applyBorder="0" applyAlignment="0" applyProtection="0"/>
    <xf numFmtId="0" fontId="24" fillId="42" borderId="0" applyNumberFormat="0" applyBorder="0" applyAlignment="0" applyProtection="0"/>
    <xf numFmtId="0" fontId="25" fillId="9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4" fillId="40" borderId="0" applyNumberFormat="0" applyBorder="0" applyAlignment="0" applyProtection="0"/>
    <xf numFmtId="0" fontId="25" fillId="1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4" fillId="41" borderId="0" applyNumberFormat="0" applyBorder="0" applyAlignment="0" applyProtection="0"/>
    <xf numFmtId="0" fontId="25" fillId="1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4" fillId="43" borderId="0" applyNumberFormat="0" applyBorder="0" applyAlignment="0" applyProtection="0"/>
    <xf numFmtId="0" fontId="25" fillId="21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6" fillId="21" borderId="0" applyNumberFormat="0" applyBorder="0" applyAlignment="0" applyProtection="0"/>
    <xf numFmtId="0" fontId="24" fillId="44" borderId="0" applyNumberFormat="0" applyBorder="0" applyAlignment="0" applyProtection="0"/>
    <xf numFmtId="0" fontId="25" fillId="25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6" fillId="25" borderId="0" applyNumberFormat="0" applyBorder="0" applyAlignment="0" applyProtection="0"/>
    <xf numFmtId="0" fontId="24" fillId="45" borderId="0" applyNumberFormat="0" applyBorder="0" applyAlignment="0" applyProtection="0"/>
    <xf numFmtId="0" fontId="25" fillId="29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6" fillId="29" borderId="0" applyNumberFormat="0" applyBorder="0" applyAlignment="0" applyProtection="0"/>
    <xf numFmtId="0" fontId="27" fillId="46" borderId="0" applyNumberFormat="0" applyBorder="0" applyAlignment="0" applyProtection="0"/>
    <xf numFmtId="0" fontId="28" fillId="3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47" borderId="12" applyNumberFormat="0" applyAlignment="0" applyProtection="0"/>
    <xf numFmtId="0" fontId="31" fillId="6" borderId="4" applyNumberFormat="0" applyAlignment="0" applyProtection="0"/>
    <xf numFmtId="0" fontId="30" fillId="47" borderId="12" applyNumberFormat="0" applyAlignment="0" applyProtection="0"/>
    <xf numFmtId="0" fontId="30" fillId="47" borderId="12" applyNumberFormat="0" applyAlignment="0" applyProtection="0"/>
    <xf numFmtId="0" fontId="31" fillId="6" borderId="4" applyNumberFormat="0" applyAlignment="0" applyProtection="0"/>
    <xf numFmtId="0" fontId="31" fillId="6" borderId="4" applyNumberFormat="0" applyAlignment="0" applyProtection="0"/>
    <xf numFmtId="0" fontId="32" fillId="6" borderId="4" applyNumberFormat="0" applyAlignment="0" applyProtection="0"/>
    <xf numFmtId="0" fontId="33" fillId="48" borderId="13" applyNumberFormat="0" applyAlignment="0" applyProtection="0"/>
    <xf numFmtId="0" fontId="34" fillId="7" borderId="7" applyNumberFormat="0" applyAlignment="0" applyProtection="0"/>
    <xf numFmtId="0" fontId="33" fillId="48" borderId="13" applyNumberFormat="0" applyAlignment="0" applyProtection="0"/>
    <xf numFmtId="0" fontId="33" fillId="48" borderId="13" applyNumberFormat="0" applyAlignment="0" applyProtection="0"/>
    <xf numFmtId="0" fontId="34" fillId="7" borderId="7" applyNumberFormat="0" applyAlignment="0" applyProtection="0"/>
    <xf numFmtId="0" fontId="34" fillId="7" borderId="7" applyNumberFormat="0" applyAlignment="0" applyProtection="0"/>
    <xf numFmtId="0" fontId="35" fillId="7" borderId="7" applyNumberFormat="0" applyAlignment="0" applyProtection="0"/>
    <xf numFmtId="164" fontId="36" fillId="0" borderId="0"/>
    <xf numFmtId="164" fontId="36" fillId="0" borderId="0"/>
    <xf numFmtId="164" fontId="36" fillId="0" borderId="0"/>
    <xf numFmtId="164" fontId="36" fillId="0" borderId="0"/>
    <xf numFmtId="41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>
      <alignment wrapText="1"/>
    </xf>
    <xf numFmtId="43" fontId="3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top"/>
    </xf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8" fillId="0" borderId="0" applyFont="0" applyFill="0" applyBorder="0" applyAlignment="0" applyProtection="0"/>
    <xf numFmtId="4" fontId="4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" fontId="43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top"/>
    </xf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" fontId="43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/>
    <xf numFmtId="4" fontId="43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43" fillId="0" borderId="0" applyFont="0" applyFill="0" applyBorder="0" applyAlignment="0" applyProtection="0">
      <alignment vertical="center"/>
    </xf>
    <xf numFmtId="42" fontId="37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0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5" fontId="43" fillId="0" borderId="0" applyFont="0" applyFill="0" applyBorder="0" applyAlignment="0" applyProtection="0">
      <alignment vertical="center"/>
    </xf>
    <xf numFmtId="5" fontId="39" fillId="0" borderId="0" applyFont="0" applyFill="0" applyBorder="0" applyAlignment="0" applyProtection="0"/>
    <xf numFmtId="5" fontId="39" fillId="0" borderId="0" applyFont="0" applyFill="0" applyBorder="0" applyAlignment="0" applyProtection="0"/>
    <xf numFmtId="5" fontId="39" fillId="0" borderId="0" applyFont="0" applyFill="0" applyBorder="0" applyAlignment="0" applyProtection="0"/>
    <xf numFmtId="5" fontId="39" fillId="0" borderId="0" applyFont="0" applyFill="0" applyBorder="0" applyAlignment="0" applyProtection="0"/>
    <xf numFmtId="14" fontId="4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2" fontId="43" fillId="0" borderId="0" applyFont="0" applyFill="0" applyBorder="0" applyAlignment="0" applyProtection="0">
      <alignment vertical="center"/>
    </xf>
    <xf numFmtId="0" fontId="48" fillId="37" borderId="0" applyNumberFormat="0" applyBorder="0" applyAlignment="0" applyProtection="0"/>
    <xf numFmtId="0" fontId="49" fillId="2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2" borderId="0" applyNumberFormat="0" applyBorder="0" applyAlignment="0" applyProtection="0"/>
    <xf numFmtId="0" fontId="49" fillId="2" borderId="0" applyNumberFormat="0" applyBorder="0" applyAlignment="0" applyProtection="0"/>
    <xf numFmtId="0" fontId="50" fillId="2" borderId="0" applyNumberFormat="0" applyBorder="0" applyAlignment="0" applyProtection="0"/>
    <xf numFmtId="0" fontId="51" fillId="0" borderId="14" applyNumberFormat="0" applyFill="0" applyAlignment="0" applyProtection="0"/>
    <xf numFmtId="0" fontId="52" fillId="0" borderId="1" applyNumberFormat="0" applyFill="0" applyAlignment="0" applyProtection="0"/>
    <xf numFmtId="0" fontId="51" fillId="0" borderId="14" applyNumberFormat="0" applyFill="0" applyAlignment="0" applyProtection="0"/>
    <xf numFmtId="0" fontId="53" fillId="0" borderId="0" applyNumberFormat="0" applyFont="0" applyFill="0" applyAlignment="0" applyProtection="0">
      <alignment vertical="center"/>
    </xf>
    <xf numFmtId="0" fontId="53" fillId="0" borderId="0" applyNumberFormat="0" applyFont="0" applyFill="0" applyAlignment="0" applyProtection="0">
      <alignment vertical="center"/>
    </xf>
    <xf numFmtId="0" fontId="52" fillId="0" borderId="1" applyNumberFormat="0" applyFill="0" applyAlignment="0" applyProtection="0"/>
    <xf numFmtId="0" fontId="52" fillId="0" borderId="1" applyNumberFormat="0" applyFill="0" applyAlignment="0" applyProtection="0"/>
    <xf numFmtId="0" fontId="54" fillId="0" borderId="1" applyNumberFormat="0" applyFill="0" applyAlignment="0" applyProtection="0"/>
    <xf numFmtId="0" fontId="55" fillId="0" borderId="15" applyNumberFormat="0" applyFill="0" applyAlignment="0" applyProtection="0"/>
    <xf numFmtId="0" fontId="56" fillId="0" borderId="2" applyNumberFormat="0" applyFill="0" applyAlignment="0" applyProtection="0"/>
    <xf numFmtId="0" fontId="55" fillId="0" borderId="15" applyNumberFormat="0" applyFill="0" applyAlignment="0" applyProtection="0"/>
    <xf numFmtId="0" fontId="57" fillId="0" borderId="0" applyNumberFormat="0" applyFont="0" applyFill="0" applyAlignment="0" applyProtection="0">
      <alignment vertical="center"/>
    </xf>
    <xf numFmtId="0" fontId="57" fillId="0" borderId="0" applyNumberFormat="0" applyFont="0" applyFill="0" applyAlignment="0" applyProtection="0">
      <alignment vertical="center"/>
    </xf>
    <xf numFmtId="0" fontId="56" fillId="0" borderId="2" applyNumberFormat="0" applyFill="0" applyAlignment="0" applyProtection="0"/>
    <xf numFmtId="0" fontId="56" fillId="0" borderId="2" applyNumberFormat="0" applyFill="0" applyAlignment="0" applyProtection="0"/>
    <xf numFmtId="0" fontId="58" fillId="0" borderId="2" applyNumberFormat="0" applyFill="0" applyAlignment="0" applyProtection="0"/>
    <xf numFmtId="0" fontId="59" fillId="0" borderId="16" applyNumberFormat="0" applyFill="0" applyAlignment="0" applyProtection="0"/>
    <xf numFmtId="0" fontId="60" fillId="0" borderId="3" applyNumberFormat="0" applyFill="0" applyAlignment="0" applyProtection="0"/>
    <xf numFmtId="0" fontId="59" fillId="0" borderId="16" applyNumberFormat="0" applyFill="0" applyAlignment="0" applyProtection="0"/>
    <xf numFmtId="0" fontId="59" fillId="0" borderId="16" applyNumberFormat="0" applyFill="0" applyAlignment="0" applyProtection="0"/>
    <xf numFmtId="0" fontId="60" fillId="0" borderId="3" applyNumberFormat="0" applyFill="0" applyAlignment="0" applyProtection="0"/>
    <xf numFmtId="0" fontId="60" fillId="0" borderId="3" applyNumberFormat="0" applyFill="0" applyAlignment="0" applyProtection="0"/>
    <xf numFmtId="0" fontId="61" fillId="0" borderId="3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38" borderId="12" applyNumberFormat="0" applyAlignment="0" applyProtection="0"/>
    <xf numFmtId="0" fontId="66" fillId="5" borderId="4" applyNumberFormat="0" applyAlignment="0" applyProtection="0"/>
    <xf numFmtId="0" fontId="65" fillId="38" borderId="12" applyNumberFormat="0" applyAlignment="0" applyProtection="0"/>
    <xf numFmtId="0" fontId="65" fillId="38" borderId="12" applyNumberFormat="0" applyAlignment="0" applyProtection="0"/>
    <xf numFmtId="0" fontId="66" fillId="5" borderId="4" applyNumberFormat="0" applyAlignment="0" applyProtection="0"/>
    <xf numFmtId="0" fontId="66" fillId="5" borderId="4" applyNumberFormat="0" applyAlignment="0" applyProtection="0"/>
    <xf numFmtId="0" fontId="67" fillId="5" borderId="4" applyNumberFormat="0" applyAlignment="0" applyProtection="0"/>
    <xf numFmtId="0" fontId="43" fillId="49" borderId="0"/>
    <xf numFmtId="0" fontId="68" fillId="0" borderId="17" applyNumberFormat="0" applyFill="0" applyAlignment="0" applyProtection="0"/>
    <xf numFmtId="0" fontId="69" fillId="0" borderId="6" applyNumberFormat="0" applyFill="0" applyAlignment="0" applyProtection="0"/>
    <xf numFmtId="0" fontId="68" fillId="0" borderId="17" applyNumberFormat="0" applyFill="0" applyAlignment="0" applyProtection="0"/>
    <xf numFmtId="0" fontId="68" fillId="0" borderId="17" applyNumberFormat="0" applyFill="0" applyAlignment="0" applyProtection="0"/>
    <xf numFmtId="0" fontId="69" fillId="0" borderId="6" applyNumberFormat="0" applyFill="0" applyAlignment="0" applyProtection="0"/>
    <xf numFmtId="0" fontId="69" fillId="0" borderId="6" applyNumberFormat="0" applyFill="0" applyAlignment="0" applyProtection="0"/>
    <xf numFmtId="0" fontId="70" fillId="0" borderId="6" applyNumberFormat="0" applyFill="0" applyAlignment="0" applyProtection="0"/>
    <xf numFmtId="0" fontId="71" fillId="38" borderId="0" applyNumberFormat="0" applyBorder="0" applyAlignment="0" applyProtection="0"/>
    <xf numFmtId="0" fontId="72" fillId="4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3" fillId="4" borderId="0" applyNumberFormat="0" applyBorder="0" applyAlignment="0" applyProtection="0"/>
    <xf numFmtId="164" fontId="74" fillId="0" borderId="0"/>
    <xf numFmtId="0" fontId="42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0" fontId="75" fillId="0" borderId="0"/>
    <xf numFmtId="0" fontId="42" fillId="0" borderId="0"/>
    <xf numFmtId="0" fontId="75" fillId="0" borderId="0"/>
    <xf numFmtId="0" fontId="39" fillId="0" borderId="0"/>
    <xf numFmtId="0" fontId="75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5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39" fillId="0" borderId="0"/>
    <xf numFmtId="0" fontId="39" fillId="0" borderId="0">
      <alignment wrapText="1"/>
    </xf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5" fillId="0" borderId="0"/>
    <xf numFmtId="0" fontId="22" fillId="0" borderId="0"/>
    <xf numFmtId="0" fontId="75" fillId="0" borderId="0"/>
    <xf numFmtId="0" fontId="75" fillId="0" borderId="0"/>
    <xf numFmtId="0" fontId="7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5" fillId="0" borderId="0"/>
    <xf numFmtId="0" fontId="39" fillId="0" borderId="0"/>
    <xf numFmtId="0" fontId="39" fillId="0" borderId="0"/>
    <xf numFmtId="164" fontId="76" fillId="0" borderId="0"/>
    <xf numFmtId="0" fontId="20" fillId="0" borderId="0"/>
    <xf numFmtId="0" fontId="20" fillId="0" borderId="0"/>
    <xf numFmtId="0" fontId="39" fillId="0" borderId="0"/>
    <xf numFmtId="0" fontId="75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20" fillId="0" borderId="0"/>
    <xf numFmtId="0" fontId="20" fillId="0" borderId="0"/>
    <xf numFmtId="0" fontId="39" fillId="0" borderId="0"/>
    <xf numFmtId="0" fontId="75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77" fillId="0" borderId="0"/>
    <xf numFmtId="0" fontId="39" fillId="0" borderId="0"/>
    <xf numFmtId="0" fontId="78" fillId="0" borderId="0"/>
    <xf numFmtId="0" fontId="78" fillId="0" borderId="0"/>
    <xf numFmtId="0" fontId="42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39" fillId="0" borderId="0"/>
    <xf numFmtId="0" fontId="39" fillId="0" borderId="0"/>
    <xf numFmtId="0" fontId="19" fillId="0" borderId="0">
      <alignment vertical="top"/>
    </xf>
    <xf numFmtId="0" fontId="39" fillId="0" borderId="0"/>
    <xf numFmtId="0" fontId="75" fillId="0" borderId="0"/>
    <xf numFmtId="0" fontId="39" fillId="0" borderId="0"/>
    <xf numFmtId="0" fontId="19" fillId="0" borderId="0">
      <alignment vertical="top"/>
    </xf>
    <xf numFmtId="0" fontId="39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7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5" fillId="0" borderId="0"/>
    <xf numFmtId="0" fontId="39" fillId="0" borderId="0"/>
    <xf numFmtId="0" fontId="19" fillId="0" borderId="0">
      <alignment vertical="top"/>
    </xf>
    <xf numFmtId="0" fontId="19" fillId="0" borderId="0">
      <alignment vertical="top"/>
    </xf>
    <xf numFmtId="0" fontId="37" fillId="0" borderId="0"/>
    <xf numFmtId="0" fontId="39" fillId="0" borderId="0"/>
    <xf numFmtId="0" fontId="39" fillId="0" borderId="0"/>
    <xf numFmtId="0" fontId="75" fillId="0" borderId="0"/>
    <xf numFmtId="0" fontId="75" fillId="0" borderId="0"/>
    <xf numFmtId="0" fontId="39" fillId="0" borderId="0"/>
    <xf numFmtId="0" fontId="39" fillId="0" borderId="0"/>
    <xf numFmtId="0" fontId="39" fillId="0" borderId="0"/>
    <xf numFmtId="0" fontId="75" fillId="0" borderId="0"/>
    <xf numFmtId="0" fontId="39" fillId="0" borderId="0"/>
    <xf numFmtId="0" fontId="39" fillId="0" borderId="0"/>
    <xf numFmtId="0" fontId="39" fillId="0" borderId="0"/>
    <xf numFmtId="164" fontId="76" fillId="0" borderId="0"/>
    <xf numFmtId="0" fontId="39" fillId="0" borderId="0"/>
    <xf numFmtId="0" fontId="39" fillId="0" borderId="0"/>
    <xf numFmtId="0" fontId="75" fillId="0" borderId="0"/>
    <xf numFmtId="0" fontId="75" fillId="0" borderId="0"/>
    <xf numFmtId="0" fontId="39" fillId="0" borderId="0"/>
    <xf numFmtId="0" fontId="18" fillId="0" borderId="0"/>
    <xf numFmtId="0" fontId="18" fillId="0" borderId="0"/>
    <xf numFmtId="0" fontId="1" fillId="0" borderId="0"/>
    <xf numFmtId="0" fontId="39" fillId="0" borderId="0"/>
    <xf numFmtId="0" fontId="39" fillId="0" borderId="0"/>
    <xf numFmtId="0" fontId="23" fillId="0" borderId="0"/>
    <xf numFmtId="0" fontId="39" fillId="0" borderId="0"/>
    <xf numFmtId="0" fontId="75" fillId="0" borderId="0"/>
    <xf numFmtId="0" fontId="39" fillId="0" borderId="0"/>
    <xf numFmtId="164" fontId="76" fillId="0" borderId="0"/>
    <xf numFmtId="0" fontId="23" fillId="0" borderId="0"/>
    <xf numFmtId="164" fontId="76" fillId="0" borderId="0"/>
    <xf numFmtId="0" fontId="75" fillId="0" borderId="0"/>
    <xf numFmtId="0" fontId="75" fillId="0" borderId="0"/>
    <xf numFmtId="0" fontId="75" fillId="0" borderId="0"/>
    <xf numFmtId="0" fontId="19" fillId="0" borderId="0">
      <alignment vertical="top"/>
    </xf>
    <xf numFmtId="164" fontId="76" fillId="0" borderId="0"/>
    <xf numFmtId="0" fontId="75" fillId="0" borderId="0"/>
    <xf numFmtId="0" fontId="22" fillId="0" borderId="0"/>
    <xf numFmtId="0" fontId="75" fillId="0" borderId="0"/>
    <xf numFmtId="0" fontId="39" fillId="0" borderId="0">
      <alignment vertical="top"/>
    </xf>
    <xf numFmtId="0" fontId="39" fillId="0" borderId="0">
      <alignment vertical="top"/>
    </xf>
    <xf numFmtId="0" fontId="22" fillId="0" borderId="0"/>
    <xf numFmtId="0" fontId="1" fillId="0" borderId="0"/>
    <xf numFmtId="0" fontId="39" fillId="0" borderId="0"/>
    <xf numFmtId="0" fontId="39" fillId="0" borderId="0">
      <alignment vertical="top"/>
    </xf>
    <xf numFmtId="0" fontId="39" fillId="0" borderId="0">
      <alignment vertical="top"/>
    </xf>
    <xf numFmtId="0" fontId="39" fillId="0" borderId="0"/>
    <xf numFmtId="164" fontId="76" fillId="0" borderId="0"/>
    <xf numFmtId="164" fontId="76" fillId="0" borderId="0"/>
    <xf numFmtId="164" fontId="76" fillId="0" borderId="0"/>
    <xf numFmtId="164" fontId="76" fillId="0" borderId="0"/>
    <xf numFmtId="164" fontId="76" fillId="0" borderId="0"/>
    <xf numFmtId="0" fontId="39" fillId="0" borderId="0"/>
    <xf numFmtId="164" fontId="76" fillId="0" borderId="0"/>
    <xf numFmtId="164" fontId="76" fillId="0" borderId="0"/>
    <xf numFmtId="0" fontId="75" fillId="0" borderId="0"/>
    <xf numFmtId="0" fontId="75" fillId="0" borderId="0"/>
    <xf numFmtId="0" fontId="75" fillId="0" borderId="0"/>
    <xf numFmtId="0" fontId="42" fillId="0" borderId="0"/>
    <xf numFmtId="0" fontId="22" fillId="0" borderId="0"/>
    <xf numFmtId="0" fontId="39" fillId="0" borderId="0"/>
    <xf numFmtId="0" fontId="22" fillId="0" borderId="0"/>
    <xf numFmtId="0" fontId="37" fillId="0" borderId="0"/>
    <xf numFmtId="0" fontId="37" fillId="0" borderId="0"/>
    <xf numFmtId="0" fontId="75" fillId="0" borderId="0"/>
    <xf numFmtId="0" fontId="39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22" fillId="0" borderId="0"/>
    <xf numFmtId="0" fontId="75" fillId="0" borderId="0"/>
    <xf numFmtId="0" fontId="22" fillId="0" borderId="0"/>
    <xf numFmtId="0" fontId="39" fillId="0" borderId="0"/>
    <xf numFmtId="0" fontId="75" fillId="0" borderId="0"/>
    <xf numFmtId="0" fontId="23" fillId="0" borderId="0"/>
    <xf numFmtId="0" fontId="39" fillId="0" borderId="0"/>
    <xf numFmtId="0" fontId="79" fillId="0" borderId="0"/>
    <xf numFmtId="0" fontId="42" fillId="0" borderId="0"/>
    <xf numFmtId="0" fontId="39" fillId="0" borderId="0"/>
    <xf numFmtId="0" fontId="39" fillId="0" borderId="0"/>
    <xf numFmtId="0" fontId="79" fillId="0" borderId="0"/>
    <xf numFmtId="0" fontId="19" fillId="0" borderId="0"/>
    <xf numFmtId="0" fontId="19" fillId="0" borderId="0"/>
    <xf numFmtId="0" fontId="42" fillId="0" borderId="0"/>
    <xf numFmtId="0" fontId="75" fillId="0" borderId="0"/>
    <xf numFmtId="0" fontId="22" fillId="0" borderId="0"/>
    <xf numFmtId="0" fontId="75" fillId="0" borderId="0"/>
    <xf numFmtId="0" fontId="22" fillId="0" borderId="0"/>
    <xf numFmtId="0" fontId="39" fillId="0" borderId="0"/>
    <xf numFmtId="0" fontId="75" fillId="0" borderId="0"/>
    <xf numFmtId="0" fontId="18" fillId="35" borderId="1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5" borderId="18" applyNumberFormat="0" applyFont="0" applyAlignment="0" applyProtection="0"/>
    <xf numFmtId="0" fontId="39" fillId="35" borderId="18" applyNumberFormat="0" applyFont="0" applyAlignment="0" applyProtection="0"/>
    <xf numFmtId="0" fontId="39" fillId="35" borderId="18" applyNumberFormat="0" applyFont="0" applyAlignment="0" applyProtection="0"/>
    <xf numFmtId="0" fontId="40" fillId="8" borderId="8" applyNumberFormat="0" applyFont="0" applyAlignment="0" applyProtection="0"/>
    <xf numFmtId="0" fontId="40" fillId="8" borderId="8" applyNumberFormat="0" applyFont="0" applyAlignment="0" applyProtection="0"/>
    <xf numFmtId="164" fontId="80" fillId="0" borderId="19"/>
    <xf numFmtId="0" fontId="81" fillId="47" borderId="20" applyNumberFormat="0" applyAlignment="0" applyProtection="0"/>
    <xf numFmtId="0" fontId="82" fillId="6" borderId="5" applyNumberFormat="0" applyAlignment="0" applyProtection="0"/>
    <xf numFmtId="0" fontId="81" fillId="47" borderId="20" applyNumberFormat="0" applyAlignment="0" applyProtection="0"/>
    <xf numFmtId="0" fontId="81" fillId="47" borderId="20" applyNumberFormat="0" applyAlignment="0" applyProtection="0"/>
    <xf numFmtId="0" fontId="82" fillId="6" borderId="5" applyNumberFormat="0" applyAlignment="0" applyProtection="0"/>
    <xf numFmtId="0" fontId="82" fillId="6" borderId="5" applyNumberFormat="0" applyAlignment="0" applyProtection="0"/>
    <xf numFmtId="0" fontId="83" fillId="6" borderId="5" applyNumberForma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9" fillId="0" borderId="0" applyFont="0" applyFill="0" applyBorder="0" applyAlignment="0" applyProtection="0"/>
    <xf numFmtId="10" fontId="43" fillId="0" borderId="0" applyFont="0" applyFill="0" applyBorder="0" applyAlignment="0" applyProtection="0">
      <alignment vertical="center"/>
    </xf>
    <xf numFmtId="10" fontId="4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10" fontId="43" fillId="0" borderId="0" applyFont="0" applyFill="0" applyBorder="0" applyAlignment="0" applyProtection="0">
      <alignment vertical="center"/>
    </xf>
    <xf numFmtId="10" fontId="43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21">
      <alignment horizontal="center"/>
    </xf>
    <xf numFmtId="3" fontId="84" fillId="0" borderId="0" applyFont="0" applyFill="0" applyBorder="0" applyAlignment="0" applyProtection="0"/>
    <xf numFmtId="0" fontId="84" fillId="50" borderId="0" applyNumberFormat="0" applyFont="0" applyBorder="0" applyAlignment="0" applyProtection="0"/>
    <xf numFmtId="0" fontId="86" fillId="0" borderId="0"/>
    <xf numFmtId="0" fontId="87" fillId="0" borderId="0"/>
    <xf numFmtId="0" fontId="88" fillId="0" borderId="0"/>
    <xf numFmtId="0" fontId="88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86" fillId="0" borderId="0"/>
    <xf numFmtId="0" fontId="97" fillId="0" borderId="0"/>
    <xf numFmtId="0" fontId="98" fillId="0" borderId="0"/>
    <xf numFmtId="0" fontId="99" fillId="0" borderId="0"/>
    <xf numFmtId="0" fontId="100" fillId="0" borderId="0"/>
    <xf numFmtId="0" fontId="101" fillId="0" borderId="0"/>
    <xf numFmtId="0" fontId="102" fillId="0" borderId="0"/>
    <xf numFmtId="0" fontId="103" fillId="0" borderId="0"/>
    <xf numFmtId="0" fontId="96" fillId="0" borderId="0"/>
    <xf numFmtId="0" fontId="94" fillId="0" borderId="0"/>
    <xf numFmtId="0" fontId="86" fillId="0" borderId="0"/>
    <xf numFmtId="0" fontId="86" fillId="0" borderId="0"/>
    <xf numFmtId="0" fontId="86" fillId="0" borderId="0"/>
    <xf numFmtId="0" fontId="94" fillId="0" borderId="0"/>
    <xf numFmtId="0" fontId="104" fillId="0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22" applyNumberFormat="0" applyFill="0" applyAlignment="0" applyProtection="0"/>
    <xf numFmtId="0" fontId="107" fillId="0" borderId="9" applyNumberFormat="0" applyFill="0" applyAlignment="0" applyProtection="0"/>
    <xf numFmtId="0" fontId="106" fillId="0" borderId="22" applyNumberFormat="0" applyFill="0" applyAlignment="0" applyProtection="0"/>
    <xf numFmtId="0" fontId="43" fillId="0" borderId="23" applyNumberFormat="0" applyFont="0" applyBorder="0" applyAlignment="0" applyProtection="0">
      <alignment vertical="center"/>
    </xf>
    <xf numFmtId="0" fontId="43" fillId="0" borderId="23" applyNumberFormat="0" applyFont="0" applyBorder="0" applyAlignment="0" applyProtection="0">
      <alignment vertical="center"/>
    </xf>
    <xf numFmtId="0" fontId="107" fillId="0" borderId="9" applyNumberFormat="0" applyFill="0" applyAlignment="0" applyProtection="0"/>
    <xf numFmtId="0" fontId="107" fillId="0" borderId="9" applyNumberFormat="0" applyFill="0" applyAlignment="0" applyProtection="0"/>
    <xf numFmtId="0" fontId="108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/>
    <xf numFmtId="0" fontId="2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5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34">
    <xf numFmtId="0" fontId="0" fillId="0" borderId="0" xfId="0"/>
    <xf numFmtId="0" fontId="112" fillId="0" borderId="0" xfId="0" applyFont="1" applyBorder="1"/>
    <xf numFmtId="0" fontId="112" fillId="0" borderId="0" xfId="0" applyFont="1" applyFill="1" applyBorder="1" applyAlignment="1">
      <alignment horizontal="center"/>
    </xf>
    <xf numFmtId="10" fontId="112" fillId="0" borderId="0" xfId="0" applyNumberFormat="1" applyFont="1" applyBorder="1" applyAlignment="1">
      <alignment horizontal="center"/>
    </xf>
    <xf numFmtId="166" fontId="112" fillId="0" borderId="0" xfId="0" applyNumberFormat="1" applyFont="1" applyBorder="1" applyAlignment="1">
      <alignment horizontal="center"/>
    </xf>
    <xf numFmtId="6" fontId="112" fillId="0" borderId="0" xfId="829" applyNumberFormat="1" applyFont="1" applyBorder="1" applyAlignment="1">
      <alignment horizontal="right"/>
    </xf>
    <xf numFmtId="6" fontId="112" fillId="0" borderId="0" xfId="0" applyNumberFormat="1" applyFont="1" applyBorder="1" applyAlignment="1">
      <alignment horizontal="right"/>
    </xf>
    <xf numFmtId="167" fontId="112" fillId="0" borderId="0" xfId="829" applyNumberFormat="1" applyFont="1" applyBorder="1" applyAlignment="1">
      <alignment horizontal="center"/>
    </xf>
    <xf numFmtId="0" fontId="112" fillId="0" borderId="0" xfId="0" applyFont="1" applyFill="1" applyAlignment="1">
      <alignment wrapText="1"/>
    </xf>
    <xf numFmtId="0" fontId="112" fillId="0" borderId="0" xfId="0" applyFont="1"/>
    <xf numFmtId="0" fontId="112" fillId="55" borderId="0" xfId="0" applyFont="1" applyFill="1" applyBorder="1" applyAlignment="1">
      <alignment horizontal="left"/>
    </xf>
    <xf numFmtId="0" fontId="112" fillId="55" borderId="0" xfId="0" applyFont="1" applyFill="1" applyBorder="1" applyAlignment="1">
      <alignment horizontal="center"/>
    </xf>
    <xf numFmtId="6" fontId="112" fillId="55" borderId="0" xfId="829" applyNumberFormat="1" applyFont="1" applyFill="1" applyBorder="1" applyAlignment="1">
      <alignment horizontal="right"/>
    </xf>
    <xf numFmtId="6" fontId="112" fillId="55" borderId="0" xfId="0" applyNumberFormat="1" applyFont="1" applyFill="1" applyBorder="1" applyAlignment="1">
      <alignment horizontal="right"/>
    </xf>
    <xf numFmtId="167" fontId="112" fillId="55" borderId="0" xfId="829" applyNumberFormat="1" applyFont="1" applyFill="1" applyBorder="1" applyAlignment="1">
      <alignment horizontal="center"/>
    </xf>
    <xf numFmtId="0" fontId="115" fillId="0" borderId="10" xfId="0" applyFont="1" applyBorder="1" applyAlignment="1">
      <alignment horizontal="center"/>
    </xf>
    <xf numFmtId="0" fontId="112" fillId="0" borderId="0" xfId="0" applyFont="1" applyAlignment="1">
      <alignment horizontal="center"/>
    </xf>
    <xf numFmtId="10" fontId="112" fillId="54" borderId="0" xfId="0" applyNumberFormat="1" applyFont="1" applyFill="1"/>
    <xf numFmtId="0" fontId="117" fillId="0" borderId="11" xfId="47" applyFont="1" applyFill="1" applyBorder="1" applyAlignment="1">
      <alignment horizontal="center" wrapText="1"/>
    </xf>
    <xf numFmtId="0" fontId="117" fillId="0" borderId="11" xfId="47" applyFont="1" applyFill="1" applyBorder="1" applyAlignment="1">
      <alignment wrapText="1"/>
    </xf>
    <xf numFmtId="0" fontId="117" fillId="0" borderId="0" xfId="47" applyFont="1" applyFill="1" applyBorder="1" applyAlignment="1">
      <alignment horizontal="center" wrapText="1"/>
    </xf>
    <xf numFmtId="0" fontId="117" fillId="0" borderId="0" xfId="47" applyFont="1" applyFill="1" applyBorder="1" applyAlignment="1">
      <alignment wrapText="1"/>
    </xf>
    <xf numFmtId="6" fontId="117" fillId="0" borderId="0" xfId="829" applyNumberFormat="1" applyFont="1" applyFill="1" applyBorder="1" applyAlignment="1">
      <alignment horizontal="right" wrapText="1"/>
    </xf>
    <xf numFmtId="6" fontId="117" fillId="0" borderId="0" xfId="47" applyNumberFormat="1" applyFont="1" applyFill="1" applyBorder="1" applyAlignment="1">
      <alignment horizontal="right" wrapText="1"/>
    </xf>
    <xf numFmtId="167" fontId="117" fillId="0" borderId="0" xfId="829" applyNumberFormat="1" applyFont="1" applyFill="1" applyBorder="1" applyAlignment="1">
      <alignment horizontal="center" wrapText="1"/>
    </xf>
    <xf numFmtId="0" fontId="117" fillId="0" borderId="26" xfId="47" applyFont="1" applyFill="1" applyBorder="1" applyAlignment="1">
      <alignment wrapText="1"/>
    </xf>
    <xf numFmtId="0" fontId="117" fillId="0" borderId="10" xfId="47" applyFont="1" applyFill="1" applyBorder="1" applyAlignment="1">
      <alignment horizontal="center" wrapText="1"/>
    </xf>
    <xf numFmtId="6" fontId="117" fillId="0" borderId="10" xfId="829" applyNumberFormat="1" applyFont="1" applyFill="1" applyBorder="1" applyAlignment="1">
      <alignment horizontal="right" wrapText="1"/>
    </xf>
    <xf numFmtId="6" fontId="117" fillId="0" borderId="10" xfId="47" applyNumberFormat="1" applyFont="1" applyFill="1" applyBorder="1" applyAlignment="1">
      <alignment horizontal="right" wrapText="1"/>
    </xf>
    <xf numFmtId="167" fontId="117" fillId="0" borderId="10" xfId="829" applyNumberFormat="1" applyFont="1" applyFill="1" applyBorder="1" applyAlignment="1">
      <alignment horizontal="center" wrapText="1"/>
    </xf>
    <xf numFmtId="0" fontId="112" fillId="0" borderId="11" xfId="0" applyFont="1" applyFill="1" applyBorder="1"/>
    <xf numFmtId="0" fontId="112" fillId="0" borderId="0" xfId="0" applyFont="1" applyFill="1"/>
    <xf numFmtId="0" fontId="112" fillId="0" borderId="0" xfId="0" applyFont="1" applyFill="1" applyBorder="1"/>
    <xf numFmtId="166" fontId="112" fillId="0" borderId="0" xfId="0" applyNumberFormat="1" applyFont="1" applyAlignment="1">
      <alignment horizontal="center"/>
    </xf>
    <xf numFmtId="6" fontId="112" fillId="0" borderId="0" xfId="829" applyNumberFormat="1" applyFont="1" applyAlignment="1">
      <alignment horizontal="right"/>
    </xf>
    <xf numFmtId="6" fontId="112" fillId="0" borderId="0" xfId="0" applyNumberFormat="1" applyFont="1" applyAlignment="1">
      <alignment horizontal="right"/>
    </xf>
    <xf numFmtId="167" fontId="112" fillId="0" borderId="0" xfId="829" applyNumberFormat="1" applyFont="1" applyAlignment="1">
      <alignment horizontal="center"/>
    </xf>
    <xf numFmtId="14" fontId="20" fillId="55" borderId="0" xfId="828" applyNumberFormat="1" applyFont="1" applyFill="1" applyBorder="1" applyAlignment="1">
      <alignment horizontal="center" wrapText="1"/>
    </xf>
    <xf numFmtId="0" fontId="20" fillId="55" borderId="0" xfId="46" applyFont="1" applyFill="1" applyBorder="1" applyAlignment="1">
      <alignment horizontal="center" wrapText="1"/>
    </xf>
    <xf numFmtId="6" fontId="20" fillId="55" borderId="0" xfId="46" applyNumberFormat="1" applyFont="1" applyFill="1" applyBorder="1" applyAlignment="1">
      <alignment horizontal="center" wrapText="1"/>
    </xf>
    <xf numFmtId="0" fontId="20" fillId="55" borderId="0" xfId="46" quotePrefix="1" applyFont="1" applyFill="1" applyBorder="1" applyAlignment="1">
      <alignment horizontal="center" wrapText="1"/>
    </xf>
    <xf numFmtId="166" fontId="20" fillId="55" borderId="0" xfId="46" quotePrefix="1" applyNumberFormat="1" applyFont="1" applyFill="1" applyBorder="1" applyAlignment="1">
      <alignment horizontal="center" wrapText="1"/>
    </xf>
    <xf numFmtId="6" fontId="20" fillId="55" borderId="0" xfId="829" quotePrefix="1" applyNumberFormat="1" applyFont="1" applyFill="1" applyBorder="1" applyAlignment="1">
      <alignment horizontal="right" wrapText="1"/>
    </xf>
    <xf numFmtId="6" fontId="20" fillId="55" borderId="0" xfId="46" quotePrefix="1" applyNumberFormat="1" applyFont="1" applyFill="1" applyBorder="1" applyAlignment="1">
      <alignment horizontal="right" wrapText="1"/>
    </xf>
    <xf numFmtId="167" fontId="20" fillId="55" borderId="0" xfId="829" quotePrefix="1" applyNumberFormat="1" applyFont="1" applyFill="1" applyBorder="1" applyAlignment="1">
      <alignment horizontal="center" wrapText="1"/>
    </xf>
    <xf numFmtId="6" fontId="112" fillId="0" borderId="0" xfId="0" applyNumberFormat="1" applyFont="1"/>
    <xf numFmtId="10" fontId="112" fillId="0" borderId="0" xfId="0" applyNumberFormat="1" applyFont="1" applyFill="1" applyBorder="1" applyAlignment="1">
      <alignment horizontal="center"/>
    </xf>
    <xf numFmtId="0" fontId="117" fillId="0" borderId="0" xfId="47" applyFont="1" applyFill="1" applyBorder="1" applyAlignment="1">
      <alignment horizontal="left" wrapText="1"/>
    </xf>
    <xf numFmtId="6" fontId="117" fillId="0" borderId="0" xfId="47" applyNumberFormat="1" applyFont="1" applyFill="1" applyBorder="1" applyAlignment="1">
      <alignment wrapText="1"/>
    </xf>
    <xf numFmtId="0" fontId="115" fillId="0" borderId="0" xfId="0" applyFont="1" applyFill="1"/>
    <xf numFmtId="0" fontId="117" fillId="0" borderId="24" xfId="47" applyFont="1" applyFill="1" applyBorder="1" applyAlignment="1">
      <alignment wrapText="1"/>
    </xf>
    <xf numFmtId="0" fontId="112" fillId="0" borderId="0" xfId="0" applyFont="1" applyFill="1" applyAlignment="1">
      <alignment horizontal="center"/>
    </xf>
    <xf numFmtId="6" fontId="112" fillId="0" borderId="0" xfId="829" applyNumberFormat="1" applyFont="1" applyFill="1" applyAlignment="1">
      <alignment horizontal="right"/>
    </xf>
    <xf numFmtId="6" fontId="112" fillId="0" borderId="0" xfId="0" applyNumberFormat="1" applyFont="1" applyFill="1" applyAlignment="1">
      <alignment horizontal="right"/>
    </xf>
    <xf numFmtId="167" fontId="112" fillId="0" borderId="0" xfId="829" applyNumberFormat="1" applyFont="1" applyFill="1" applyAlignment="1">
      <alignment horizontal="center"/>
    </xf>
    <xf numFmtId="6" fontId="112" fillId="0" borderId="0" xfId="829" applyNumberFormat="1" applyFont="1" applyFill="1" applyBorder="1" applyAlignment="1">
      <alignment horizontal="right"/>
    </xf>
    <xf numFmtId="6" fontId="112" fillId="0" borderId="0" xfId="0" applyNumberFormat="1" applyFont="1" applyFill="1" applyBorder="1" applyAlignment="1">
      <alignment horizontal="right"/>
    </xf>
    <xf numFmtId="167" fontId="112" fillId="0" borderId="0" xfId="829" applyNumberFormat="1" applyFont="1" applyFill="1" applyBorder="1" applyAlignment="1">
      <alignment horizontal="center"/>
    </xf>
    <xf numFmtId="6" fontId="112" fillId="0" borderId="0" xfId="0" applyNumberFormat="1" applyFont="1" applyBorder="1"/>
    <xf numFmtId="0" fontId="112" fillId="0" borderId="0" xfId="0" applyFont="1" applyBorder="1" applyAlignment="1">
      <alignment horizontal="center"/>
    </xf>
    <xf numFmtId="0" fontId="112" fillId="0" borderId="0" xfId="0" applyFont="1" applyFill="1" applyBorder="1" applyAlignment="1">
      <alignment vertical="center" wrapText="1"/>
    </xf>
    <xf numFmtId="0" fontId="112" fillId="0" borderId="0" xfId="0" applyFont="1" applyBorder="1" applyAlignment="1">
      <alignment horizontal="center"/>
    </xf>
    <xf numFmtId="166" fontId="112" fillId="0" borderId="0" xfId="0" applyNumberFormat="1" applyFont="1" applyFill="1" applyBorder="1" applyAlignment="1">
      <alignment horizontal="center"/>
    </xf>
    <xf numFmtId="166" fontId="112" fillId="0" borderId="0" xfId="0" applyNumberFormat="1" applyFont="1" applyFill="1" applyAlignment="1">
      <alignment horizontal="center"/>
    </xf>
    <xf numFmtId="0" fontId="20" fillId="0" borderId="11" xfId="46" applyFont="1" applyFill="1" applyBorder="1" applyAlignment="1">
      <alignment horizontal="center" vertical="center" wrapText="1"/>
    </xf>
    <xf numFmtId="0" fontId="20" fillId="0" borderId="11" xfId="46" quotePrefix="1" applyFont="1" applyFill="1" applyBorder="1" applyAlignment="1">
      <alignment horizontal="center" vertical="center" wrapText="1"/>
    </xf>
    <xf numFmtId="6" fontId="20" fillId="0" borderId="11" xfId="829" quotePrefix="1" applyNumberFormat="1" applyFont="1" applyFill="1" applyBorder="1" applyAlignment="1">
      <alignment horizontal="center" vertical="center" wrapText="1"/>
    </xf>
    <xf numFmtId="10" fontId="112" fillId="0" borderId="0" xfId="829" applyNumberFormat="1" applyFont="1" applyBorder="1" applyAlignment="1">
      <alignment horizontal="center"/>
    </xf>
    <xf numFmtId="14" fontId="112" fillId="54" borderId="0" xfId="0" applyNumberFormat="1" applyFont="1" applyFill="1"/>
    <xf numFmtId="14" fontId="112" fillId="0" borderId="0" xfId="0" applyNumberFormat="1" applyFont="1" applyFill="1" applyBorder="1" applyAlignment="1">
      <alignment horizontal="center"/>
    </xf>
    <xf numFmtId="40" fontId="112" fillId="0" borderId="0" xfId="828" applyNumberFormat="1" applyFont="1" applyBorder="1" applyAlignment="1">
      <alignment horizontal="center"/>
    </xf>
    <xf numFmtId="10" fontId="112" fillId="0" borderId="0" xfId="0" applyNumberFormat="1" applyFont="1"/>
    <xf numFmtId="0" fontId="112" fillId="55" borderId="0" xfId="0" applyFont="1" applyFill="1" applyBorder="1" applyAlignment="1">
      <alignment horizontal="left" indent="1"/>
    </xf>
    <xf numFmtId="165" fontId="114" fillId="55" borderId="0" xfId="0" applyNumberFormat="1" applyFont="1" applyFill="1" applyBorder="1" applyAlignment="1">
      <alignment horizontal="center"/>
    </xf>
    <xf numFmtId="14" fontId="114" fillId="55" borderId="0" xfId="0" applyNumberFormat="1" applyFont="1" applyFill="1" applyBorder="1" applyAlignment="1">
      <alignment horizontal="center"/>
    </xf>
    <xf numFmtId="14" fontId="112" fillId="55" borderId="0" xfId="0" applyNumberFormat="1" applyFont="1" applyFill="1" applyBorder="1" applyAlignment="1">
      <alignment horizontal="center"/>
    </xf>
    <xf numFmtId="6" fontId="112" fillId="55" borderId="0" xfId="829" applyNumberFormat="1" applyFont="1" applyFill="1" applyBorder="1" applyAlignment="1">
      <alignment horizontal="right" vertical="center"/>
    </xf>
    <xf numFmtId="0" fontId="118" fillId="0" borderId="0" xfId="47" applyFont="1" applyFill="1" applyBorder="1" applyAlignment="1">
      <alignment horizontal="center" vertical="center" wrapText="1"/>
    </xf>
    <xf numFmtId="0" fontId="114" fillId="55" borderId="0" xfId="0" applyFont="1" applyFill="1" applyBorder="1" applyAlignment="1">
      <alignment horizontal="center"/>
    </xf>
    <xf numFmtId="6" fontId="114" fillId="55" borderId="0" xfId="0" applyNumberFormat="1" applyFont="1" applyFill="1" applyBorder="1" applyAlignment="1">
      <alignment horizontal="right"/>
    </xf>
    <xf numFmtId="0" fontId="112" fillId="55" borderId="0" xfId="0" applyFont="1" applyFill="1" applyBorder="1" applyAlignment="1">
      <alignment horizontal="left" vertical="center"/>
    </xf>
    <xf numFmtId="0" fontId="112" fillId="55" borderId="0" xfId="0" applyFont="1" applyFill="1" applyBorder="1" applyAlignment="1">
      <alignment horizontal="left" vertical="center" wrapText="1" indent="1"/>
    </xf>
    <xf numFmtId="0" fontId="112" fillId="55" borderId="0" xfId="0" applyFont="1" applyFill="1" applyBorder="1"/>
    <xf numFmtId="6" fontId="112" fillId="55" borderId="0" xfId="0" applyNumberFormat="1" applyFont="1" applyFill="1" applyBorder="1"/>
    <xf numFmtId="4" fontId="114" fillId="55" borderId="0" xfId="0" applyNumberFormat="1" applyFont="1" applyFill="1" applyBorder="1" applyAlignment="1">
      <alignment horizontal="right"/>
    </xf>
    <xf numFmtId="0" fontId="20" fillId="0" borderId="27" xfId="46" applyFont="1" applyFill="1" applyBorder="1" applyAlignment="1">
      <alignment horizontal="center" vertical="center" wrapText="1"/>
    </xf>
    <xf numFmtId="0" fontId="20" fillId="0" borderId="27" xfId="46" quotePrefix="1" applyFont="1" applyFill="1" applyBorder="1" applyAlignment="1">
      <alignment horizontal="center" vertical="center" wrapText="1"/>
    </xf>
    <xf numFmtId="6" fontId="20" fillId="0" borderId="27" xfId="829" quotePrefix="1" applyNumberFormat="1" applyFont="1" applyFill="1" applyBorder="1" applyAlignment="1">
      <alignment horizontal="center" vertical="center" wrapText="1"/>
    </xf>
    <xf numFmtId="40" fontId="112" fillId="0" borderId="0" xfId="828" applyNumberFormat="1" applyFont="1" applyFill="1" applyBorder="1" applyAlignment="1">
      <alignment horizontal="center"/>
    </xf>
    <xf numFmtId="10" fontId="112" fillId="0" borderId="0" xfId="829" applyNumberFormat="1" applyFont="1" applyFill="1" applyBorder="1" applyAlignment="1">
      <alignment horizontal="center"/>
    </xf>
    <xf numFmtId="0" fontId="116" fillId="0" borderId="0" xfId="0" applyFont="1" applyFill="1" applyAlignment="1">
      <alignment horizontal="center" vertical="top" wrapText="1"/>
    </xf>
    <xf numFmtId="0" fontId="115" fillId="0" borderId="10" xfId="0" applyFont="1" applyBorder="1" applyAlignment="1">
      <alignment horizontal="centerContinuous"/>
    </xf>
    <xf numFmtId="0" fontId="20" fillId="55" borderId="0" xfId="46" applyFill="1"/>
    <xf numFmtId="0" fontId="112" fillId="0" borderId="0" xfId="0" pivotButton="1" applyFont="1"/>
    <xf numFmtId="0" fontId="112" fillId="0" borderId="0" xfId="0" applyFont="1" applyAlignment="1">
      <alignment horizontal="left"/>
    </xf>
    <xf numFmtId="0" fontId="112" fillId="0" borderId="0" xfId="0" applyFont="1" applyAlignment="1">
      <alignment horizontal="left" indent="1"/>
    </xf>
    <xf numFmtId="0" fontId="112" fillId="55" borderId="0" xfId="0" applyFont="1" applyFill="1" applyBorder="1" applyAlignment="1">
      <alignment horizontal="left" vertical="center" indent="1"/>
    </xf>
    <xf numFmtId="14" fontId="112" fillId="0" borderId="0" xfId="0" applyNumberFormat="1" applyFont="1"/>
    <xf numFmtId="0" fontId="119" fillId="0" borderId="0" xfId="0" applyFont="1"/>
    <xf numFmtId="14" fontId="119" fillId="0" borderId="0" xfId="0" applyNumberFormat="1" applyFont="1"/>
    <xf numFmtId="6" fontId="119" fillId="0" borderId="0" xfId="0" applyNumberFormat="1" applyFont="1"/>
    <xf numFmtId="0" fontId="120" fillId="0" borderId="0" xfId="0" applyFont="1"/>
    <xf numFmtId="0" fontId="119" fillId="0" borderId="0" xfId="0" applyFont="1" applyAlignment="1">
      <alignment horizontal="left" indent="1"/>
    </xf>
    <xf numFmtId="0" fontId="112" fillId="55" borderId="0" xfId="0" applyFont="1" applyFill="1" applyAlignment="1">
      <alignment horizontal="left" indent="1"/>
    </xf>
    <xf numFmtId="0" fontId="112" fillId="55" borderId="0" xfId="0" applyFont="1" applyFill="1" applyAlignment="1">
      <alignment horizontal="center"/>
    </xf>
    <xf numFmtId="0" fontId="114" fillId="55" borderId="0" xfId="0" applyFont="1" applyFill="1" applyAlignment="1">
      <alignment horizontal="center"/>
    </xf>
    <xf numFmtId="165" fontId="114" fillId="55" borderId="0" xfId="0" applyNumberFormat="1" applyFont="1" applyFill="1" applyAlignment="1">
      <alignment horizontal="center"/>
    </xf>
    <xf numFmtId="14" fontId="114" fillId="55" borderId="0" xfId="0" applyNumberFormat="1" applyFont="1" applyFill="1" applyAlignment="1">
      <alignment horizontal="center"/>
    </xf>
    <xf numFmtId="4" fontId="114" fillId="55" borderId="0" xfId="0" applyNumberFormat="1" applyFont="1" applyFill="1" applyAlignment="1">
      <alignment horizontal="right"/>
    </xf>
    <xf numFmtId="0" fontId="112" fillId="55" borderId="0" xfId="0" applyFont="1" applyFill="1" applyAlignment="1">
      <alignment horizontal="left"/>
    </xf>
    <xf numFmtId="0" fontId="20" fillId="55" borderId="0" xfId="46" applyFill="1" applyAlignment="1">
      <alignment horizontal="center" wrapText="1"/>
    </xf>
    <xf numFmtId="6" fontId="112" fillId="0" borderId="0" xfId="0" applyNumberFormat="1" applyFont="1" applyFill="1"/>
    <xf numFmtId="14" fontId="112" fillId="54" borderId="0" xfId="0" applyNumberFormat="1" applyFont="1" applyFill="1" applyBorder="1" applyAlignment="1">
      <alignment horizontal="center" vertical="center"/>
    </xf>
    <xf numFmtId="0" fontId="20" fillId="0" borderId="29" xfId="46" applyFont="1" applyFill="1" applyBorder="1" applyAlignment="1">
      <alignment horizontal="center" vertical="center" wrapText="1"/>
    </xf>
    <xf numFmtId="0" fontId="115" fillId="0" borderId="0" xfId="0" applyFont="1"/>
    <xf numFmtId="0" fontId="121" fillId="52" borderId="0" xfId="0" applyFont="1" applyFill="1" applyAlignment="1">
      <alignment horizontal="center" wrapText="1"/>
    </xf>
    <xf numFmtId="0" fontId="122" fillId="53" borderId="0" xfId="0" applyFont="1" applyFill="1" applyAlignment="1">
      <alignment horizontal="center" vertical="top" wrapText="1"/>
    </xf>
    <xf numFmtId="0" fontId="123" fillId="53" borderId="0" xfId="0" applyFont="1" applyFill="1" applyAlignment="1">
      <alignment horizontal="center" vertical="top" wrapText="1"/>
    </xf>
    <xf numFmtId="0" fontId="122" fillId="51" borderId="0" xfId="0" applyFont="1" applyFill="1" applyAlignment="1">
      <alignment horizontal="center" vertical="top" wrapText="1"/>
    </xf>
    <xf numFmtId="0" fontId="123" fillId="51" borderId="0" xfId="0" applyFont="1" applyFill="1" applyAlignment="1">
      <alignment horizontal="center" vertical="top" wrapText="1"/>
    </xf>
    <xf numFmtId="43" fontId="117" fillId="0" borderId="0" xfId="828" applyFont="1" applyFill="1" applyBorder="1" applyAlignment="1">
      <alignment wrapText="1"/>
    </xf>
    <xf numFmtId="8" fontId="112" fillId="0" borderId="0" xfId="0" applyNumberFormat="1" applyFont="1"/>
    <xf numFmtId="43" fontId="112" fillId="0" borderId="0" xfId="828" applyNumberFormat="1" applyFont="1" applyFill="1"/>
    <xf numFmtId="6" fontId="112" fillId="56" borderId="0" xfId="0" applyNumberFormat="1" applyFont="1" applyFill="1" applyBorder="1" applyAlignment="1">
      <alignment horizontal="right"/>
    </xf>
    <xf numFmtId="167" fontId="112" fillId="56" borderId="0" xfId="829" applyNumberFormat="1" applyFont="1" applyFill="1" applyBorder="1" applyAlignment="1">
      <alignment horizontal="center"/>
    </xf>
    <xf numFmtId="6" fontId="20" fillId="56" borderId="27" xfId="46" quotePrefix="1" applyNumberFormat="1" applyFont="1" applyFill="1" applyBorder="1" applyAlignment="1">
      <alignment horizontal="center" vertical="center" wrapText="1"/>
    </xf>
    <xf numFmtId="167" fontId="20" fillId="56" borderId="27" xfId="829" quotePrefix="1" applyNumberFormat="1" applyFont="1" applyFill="1" applyBorder="1" applyAlignment="1">
      <alignment horizontal="center" vertical="center" wrapText="1"/>
    </xf>
    <xf numFmtId="6" fontId="20" fillId="56" borderId="28" xfId="46" quotePrefix="1" applyNumberFormat="1" applyFont="1" applyFill="1" applyBorder="1" applyAlignment="1">
      <alignment horizontal="center" vertical="center" wrapText="1"/>
    </xf>
    <xf numFmtId="6" fontId="20" fillId="56" borderId="11" xfId="46" quotePrefix="1" applyNumberFormat="1" applyFont="1" applyFill="1" applyBorder="1" applyAlignment="1">
      <alignment horizontal="right" vertical="center" wrapText="1"/>
    </xf>
    <xf numFmtId="167" fontId="20" fillId="56" borderId="25" xfId="829" quotePrefix="1" applyNumberFormat="1" applyFont="1" applyFill="1" applyBorder="1" applyAlignment="1">
      <alignment horizontal="center" vertical="center" wrapText="1"/>
    </xf>
    <xf numFmtId="14" fontId="20" fillId="55" borderId="27" xfId="828" applyNumberFormat="1" applyFont="1" applyFill="1" applyBorder="1" applyAlignment="1">
      <alignment horizontal="center" vertical="center" wrapText="1"/>
    </xf>
    <xf numFmtId="14" fontId="20" fillId="55" borderId="11" xfId="828" applyNumberFormat="1" applyFont="1" applyFill="1" applyBorder="1" applyAlignment="1">
      <alignment horizontal="center" vertical="center" wrapText="1"/>
    </xf>
    <xf numFmtId="0" fontId="20" fillId="55" borderId="11" xfId="46" applyFont="1" applyFill="1" applyBorder="1" applyAlignment="1">
      <alignment horizontal="center" vertical="center" wrapText="1"/>
    </xf>
    <xf numFmtId="6" fontId="20" fillId="55" borderId="11" xfId="829" quotePrefix="1" applyNumberFormat="1" applyFont="1" applyFill="1" applyBorder="1" applyAlignment="1">
      <alignment horizontal="center" vertical="center" wrapText="1"/>
    </xf>
  </cellXfs>
  <cellStyles count="838">
    <cellStyle name="20% - Accent1" xfId="19" builtinId="30" customBuiltin="1"/>
    <cellStyle name="20% - Accent1 2" xfId="48"/>
    <cellStyle name="20% - Accent1 2 2" xfId="49"/>
    <cellStyle name="20% - Accent1 2 3" xfId="50"/>
    <cellStyle name="20% - Accent1 3" xfId="51"/>
    <cellStyle name="20% - Accent1 4" xfId="52"/>
    <cellStyle name="20% - Accent1 5" xfId="53"/>
    <cellStyle name="20% - Accent1 6" xfId="54"/>
    <cellStyle name="20% - Accent2" xfId="23" builtinId="34" customBuiltin="1"/>
    <cellStyle name="20% - Accent2 2" xfId="55"/>
    <cellStyle name="20% - Accent2 2 2" xfId="56"/>
    <cellStyle name="20% - Accent2 2 3" xfId="57"/>
    <cellStyle name="20% - Accent2 3" xfId="58"/>
    <cellStyle name="20% - Accent2 4" xfId="59"/>
    <cellStyle name="20% - Accent2 5" xfId="60"/>
    <cellStyle name="20% - Accent2 6" xfId="61"/>
    <cellStyle name="20% - Accent3" xfId="27" builtinId="38" customBuiltin="1"/>
    <cellStyle name="20% - Accent3 2" xfId="62"/>
    <cellStyle name="20% - Accent3 2 2" xfId="63"/>
    <cellStyle name="20% - Accent3 2 3" xfId="64"/>
    <cellStyle name="20% - Accent3 3" xfId="65"/>
    <cellStyle name="20% - Accent3 4" xfId="66"/>
    <cellStyle name="20% - Accent3 5" xfId="67"/>
    <cellStyle name="20% - Accent3 6" xfId="68"/>
    <cellStyle name="20% - Accent4" xfId="31" builtinId="42" customBuiltin="1"/>
    <cellStyle name="20% - Accent4 2" xfId="69"/>
    <cellStyle name="20% - Accent4 2 2" xfId="70"/>
    <cellStyle name="20% - Accent4 2 3" xfId="71"/>
    <cellStyle name="20% - Accent4 3" xfId="72"/>
    <cellStyle name="20% - Accent4 4" xfId="73"/>
    <cellStyle name="20% - Accent4 5" xfId="74"/>
    <cellStyle name="20% - Accent4 6" xfId="75"/>
    <cellStyle name="20% - Accent5" xfId="35" builtinId="46" customBuiltin="1"/>
    <cellStyle name="20% - Accent5 2" xfId="76"/>
    <cellStyle name="20% - Accent5 2 2" xfId="77"/>
    <cellStyle name="20% - Accent5 2 3" xfId="78"/>
    <cellStyle name="20% - Accent5 3" xfId="79"/>
    <cellStyle name="20% - Accent5 4" xfId="80"/>
    <cellStyle name="20% - Accent5 5" xfId="81"/>
    <cellStyle name="20% - Accent5 6" xfId="82"/>
    <cellStyle name="20% - Accent6" xfId="39" builtinId="50" customBuiltin="1"/>
    <cellStyle name="20% - Accent6 2" xfId="83"/>
    <cellStyle name="20% - Accent6 2 2" xfId="84"/>
    <cellStyle name="20% - Accent6 2 3" xfId="85"/>
    <cellStyle name="20% - Accent6 3" xfId="86"/>
    <cellStyle name="20% - Accent6 4" xfId="87"/>
    <cellStyle name="20% - Accent6 5" xfId="88"/>
    <cellStyle name="20% - Accent6 6" xfId="89"/>
    <cellStyle name="40% - Accent1" xfId="20" builtinId="31" customBuiltin="1"/>
    <cellStyle name="40% - Accent1 2" xfId="90"/>
    <cellStyle name="40% - Accent1 2 2" xfId="91"/>
    <cellStyle name="40% - Accent1 2 3" xfId="92"/>
    <cellStyle name="40% - Accent1 3" xfId="93"/>
    <cellStyle name="40% - Accent1 4" xfId="94"/>
    <cellStyle name="40% - Accent1 5" xfId="95"/>
    <cellStyle name="40% - Accent1 6" xfId="96"/>
    <cellStyle name="40% - Accent2" xfId="24" builtinId="35" customBuiltin="1"/>
    <cellStyle name="40% - Accent2 2" xfId="97"/>
    <cellStyle name="40% - Accent2 2 2" xfId="98"/>
    <cellStyle name="40% - Accent2 2 3" xfId="99"/>
    <cellStyle name="40% - Accent2 3" xfId="100"/>
    <cellStyle name="40% - Accent2 4" xfId="101"/>
    <cellStyle name="40% - Accent2 5" xfId="102"/>
    <cellStyle name="40% - Accent2 6" xfId="103"/>
    <cellStyle name="40% - Accent3" xfId="28" builtinId="39" customBuiltin="1"/>
    <cellStyle name="40% - Accent3 2" xfId="104"/>
    <cellStyle name="40% - Accent3 2 2" xfId="105"/>
    <cellStyle name="40% - Accent3 2 3" xfId="106"/>
    <cellStyle name="40% - Accent3 3" xfId="107"/>
    <cellStyle name="40% - Accent3 4" xfId="108"/>
    <cellStyle name="40% - Accent3 5" xfId="109"/>
    <cellStyle name="40% - Accent3 6" xfId="110"/>
    <cellStyle name="40% - Accent4" xfId="32" builtinId="43" customBuiltin="1"/>
    <cellStyle name="40% - Accent4 2" xfId="111"/>
    <cellStyle name="40% - Accent4 2 2" xfId="112"/>
    <cellStyle name="40% - Accent4 2 3" xfId="113"/>
    <cellStyle name="40% - Accent4 3" xfId="114"/>
    <cellStyle name="40% - Accent4 4" xfId="115"/>
    <cellStyle name="40% - Accent4 5" xfId="116"/>
    <cellStyle name="40% - Accent4 6" xfId="117"/>
    <cellStyle name="40% - Accent5" xfId="36" builtinId="47" customBuiltin="1"/>
    <cellStyle name="40% - Accent5 2" xfId="118"/>
    <cellStyle name="40% - Accent5 2 2" xfId="119"/>
    <cellStyle name="40% - Accent5 2 3" xfId="120"/>
    <cellStyle name="40% - Accent5 3" xfId="121"/>
    <cellStyle name="40% - Accent5 4" xfId="122"/>
    <cellStyle name="40% - Accent5 5" xfId="123"/>
    <cellStyle name="40% - Accent5 6" xfId="124"/>
    <cellStyle name="40% - Accent6" xfId="40" builtinId="51" customBuiltin="1"/>
    <cellStyle name="40% - Accent6 2" xfId="125"/>
    <cellStyle name="40% - Accent6 2 2" xfId="126"/>
    <cellStyle name="40% - Accent6 2 3" xfId="127"/>
    <cellStyle name="40% - Accent6 3" xfId="128"/>
    <cellStyle name="40% - Accent6 4" xfId="129"/>
    <cellStyle name="40% - Accent6 5" xfId="130"/>
    <cellStyle name="40% - Accent6 6" xfId="131"/>
    <cellStyle name="60% - Accent1" xfId="21" builtinId="32" customBuiltin="1"/>
    <cellStyle name="60% - Accent1 2" xfId="132"/>
    <cellStyle name="60% - Accent1 2 2" xfId="133"/>
    <cellStyle name="60% - Accent1 2 3" xfId="134"/>
    <cellStyle name="60% - Accent1 3" xfId="135"/>
    <cellStyle name="60% - Accent1 4" xfId="136"/>
    <cellStyle name="60% - Accent1 5" xfId="137"/>
    <cellStyle name="60% - Accent1 6" xfId="138"/>
    <cellStyle name="60% - Accent1 7" xfId="832"/>
    <cellStyle name="60% - Accent2" xfId="25" builtinId="36" customBuiltin="1"/>
    <cellStyle name="60% - Accent2 2" xfId="139"/>
    <cellStyle name="60% - Accent2 2 2" xfId="140"/>
    <cellStyle name="60% - Accent2 2 3" xfId="141"/>
    <cellStyle name="60% - Accent2 3" xfId="142"/>
    <cellStyle name="60% - Accent2 4" xfId="143"/>
    <cellStyle name="60% - Accent2 5" xfId="144"/>
    <cellStyle name="60% - Accent2 6" xfId="145"/>
    <cellStyle name="60% - Accent2 7" xfId="833"/>
    <cellStyle name="60% - Accent3" xfId="29" builtinId="40" customBuiltin="1"/>
    <cellStyle name="60% - Accent3 2" xfId="146"/>
    <cellStyle name="60% - Accent3 2 2" xfId="147"/>
    <cellStyle name="60% - Accent3 2 3" xfId="148"/>
    <cellStyle name="60% - Accent3 3" xfId="149"/>
    <cellStyle name="60% - Accent3 4" xfId="150"/>
    <cellStyle name="60% - Accent3 5" xfId="151"/>
    <cellStyle name="60% - Accent3 6" xfId="152"/>
    <cellStyle name="60% - Accent3 7" xfId="834"/>
    <cellStyle name="60% - Accent4" xfId="33" builtinId="44" customBuiltin="1"/>
    <cellStyle name="60% - Accent4 2" xfId="153"/>
    <cellStyle name="60% - Accent4 2 2" xfId="154"/>
    <cellStyle name="60% - Accent4 2 3" xfId="155"/>
    <cellStyle name="60% - Accent4 3" xfId="156"/>
    <cellStyle name="60% - Accent4 4" xfId="157"/>
    <cellStyle name="60% - Accent4 5" xfId="158"/>
    <cellStyle name="60% - Accent4 6" xfId="159"/>
    <cellStyle name="60% - Accent4 7" xfId="835"/>
    <cellStyle name="60% - Accent5" xfId="37" builtinId="48" customBuiltin="1"/>
    <cellStyle name="60% - Accent5 2" xfId="160"/>
    <cellStyle name="60% - Accent5 2 2" xfId="161"/>
    <cellStyle name="60% - Accent5 2 3" xfId="162"/>
    <cellStyle name="60% - Accent5 3" xfId="163"/>
    <cellStyle name="60% - Accent5 4" xfId="164"/>
    <cellStyle name="60% - Accent5 5" xfId="165"/>
    <cellStyle name="60% - Accent5 6" xfId="166"/>
    <cellStyle name="60% - Accent5 7" xfId="836"/>
    <cellStyle name="60% - Accent6" xfId="41" builtinId="52" customBuiltin="1"/>
    <cellStyle name="60% - Accent6 2" xfId="167"/>
    <cellStyle name="60% - Accent6 2 2" xfId="168"/>
    <cellStyle name="60% - Accent6 2 3" xfId="169"/>
    <cellStyle name="60% - Accent6 3" xfId="170"/>
    <cellStyle name="60% - Accent6 4" xfId="171"/>
    <cellStyle name="60% - Accent6 5" xfId="172"/>
    <cellStyle name="60% - Accent6 6" xfId="173"/>
    <cellStyle name="60% - Accent6 7" xfId="837"/>
    <cellStyle name="Accent1" xfId="18" builtinId="29" customBuiltin="1"/>
    <cellStyle name="Accent1 2" xfId="174"/>
    <cellStyle name="Accent1 2 2" xfId="175"/>
    <cellStyle name="Accent1 2 3" xfId="176"/>
    <cellStyle name="Accent1 3" xfId="177"/>
    <cellStyle name="Accent1 4" xfId="178"/>
    <cellStyle name="Accent1 5" xfId="179"/>
    <cellStyle name="Accent1 6" xfId="180"/>
    <cellStyle name="Accent2" xfId="22" builtinId="33" customBuiltin="1"/>
    <cellStyle name="Accent2 2" xfId="181"/>
    <cellStyle name="Accent2 2 2" xfId="182"/>
    <cellStyle name="Accent2 2 3" xfId="183"/>
    <cellStyle name="Accent2 3" xfId="184"/>
    <cellStyle name="Accent2 4" xfId="185"/>
    <cellStyle name="Accent2 5" xfId="186"/>
    <cellStyle name="Accent2 6" xfId="187"/>
    <cellStyle name="Accent3" xfId="26" builtinId="37" customBuiltin="1"/>
    <cellStyle name="Accent3 2" xfId="188"/>
    <cellStyle name="Accent3 2 2" xfId="189"/>
    <cellStyle name="Accent3 2 3" xfId="190"/>
    <cellStyle name="Accent3 3" xfId="191"/>
    <cellStyle name="Accent3 4" xfId="192"/>
    <cellStyle name="Accent3 5" xfId="193"/>
    <cellStyle name="Accent3 6" xfId="194"/>
    <cellStyle name="Accent4" xfId="30" builtinId="41" customBuiltin="1"/>
    <cellStyle name="Accent4 2" xfId="195"/>
    <cellStyle name="Accent4 2 2" xfId="196"/>
    <cellStyle name="Accent4 2 3" xfId="197"/>
    <cellStyle name="Accent4 3" xfId="198"/>
    <cellStyle name="Accent4 4" xfId="199"/>
    <cellStyle name="Accent4 5" xfId="200"/>
    <cellStyle name="Accent4 6" xfId="201"/>
    <cellStyle name="Accent5" xfId="34" builtinId="45" customBuiltin="1"/>
    <cellStyle name="Accent5 2" xfId="202"/>
    <cellStyle name="Accent5 2 2" xfId="203"/>
    <cellStyle name="Accent5 2 3" xfId="204"/>
    <cellStyle name="Accent5 3" xfId="205"/>
    <cellStyle name="Accent5 4" xfId="206"/>
    <cellStyle name="Accent5 5" xfId="207"/>
    <cellStyle name="Accent5 6" xfId="208"/>
    <cellStyle name="Accent6" xfId="38" builtinId="49" customBuiltin="1"/>
    <cellStyle name="Accent6 2" xfId="209"/>
    <cellStyle name="Accent6 2 2" xfId="210"/>
    <cellStyle name="Accent6 2 3" xfId="211"/>
    <cellStyle name="Accent6 3" xfId="212"/>
    <cellStyle name="Accent6 4" xfId="213"/>
    <cellStyle name="Accent6 5" xfId="214"/>
    <cellStyle name="Accent6 6" xfId="215"/>
    <cellStyle name="Bad" xfId="7" builtinId="27" customBuiltin="1"/>
    <cellStyle name="Bad 2" xfId="216"/>
    <cellStyle name="Bad 2 2" xfId="217"/>
    <cellStyle name="Bad 2 3" xfId="218"/>
    <cellStyle name="Bad 3" xfId="219"/>
    <cellStyle name="Bad 4" xfId="220"/>
    <cellStyle name="Bad 5" xfId="221"/>
    <cellStyle name="Bad 6" xfId="222"/>
    <cellStyle name="Calculation" xfId="11" builtinId="22" customBuiltin="1"/>
    <cellStyle name="Calculation 2" xfId="223"/>
    <cellStyle name="Calculation 2 2" xfId="224"/>
    <cellStyle name="Calculation 2 3" xfId="225"/>
    <cellStyle name="Calculation 3" xfId="226"/>
    <cellStyle name="Calculation 4" xfId="227"/>
    <cellStyle name="Calculation 5" xfId="228"/>
    <cellStyle name="Calculation 6" xfId="229"/>
    <cellStyle name="Check Cell" xfId="13" builtinId="23" customBuiltin="1"/>
    <cellStyle name="Check Cell 2" xfId="230"/>
    <cellStyle name="Check Cell 2 2" xfId="231"/>
    <cellStyle name="Check Cell 2 3" xfId="232"/>
    <cellStyle name="Check Cell 3" xfId="233"/>
    <cellStyle name="Check Cell 4" xfId="234"/>
    <cellStyle name="Check Cell 5" xfId="235"/>
    <cellStyle name="Check Cell 6" xfId="236"/>
    <cellStyle name="Comma" xfId="828" builtinId="3"/>
    <cellStyle name="Comma  - Style1" xfId="237"/>
    <cellStyle name="Comma  - Style2" xfId="238"/>
    <cellStyle name="Comma  - Style3" xfId="239"/>
    <cellStyle name="Comma  - Style4" xfId="240"/>
    <cellStyle name="Comma [0] 2" xfId="241"/>
    <cellStyle name="Comma 10" xfId="242"/>
    <cellStyle name="Comma 10 2" xfId="243"/>
    <cellStyle name="Comma 10 3" xfId="244"/>
    <cellStyle name="Comma 10 3 2" xfId="245"/>
    <cellStyle name="Comma 10 4" xfId="246"/>
    <cellStyle name="Comma 11" xfId="247"/>
    <cellStyle name="Comma 11 2" xfId="248"/>
    <cellStyle name="Comma 11 2 2" xfId="249"/>
    <cellStyle name="Comma 11 3" xfId="250"/>
    <cellStyle name="Comma 11 4" xfId="251"/>
    <cellStyle name="Comma 12" xfId="252"/>
    <cellStyle name="Comma 12 2" xfId="253"/>
    <cellStyle name="Comma 13" xfId="254"/>
    <cellStyle name="Comma 132" xfId="255"/>
    <cellStyle name="Comma 14" xfId="256"/>
    <cellStyle name="Comma 14 2" xfId="257"/>
    <cellStyle name="Comma 14 3" xfId="258"/>
    <cellStyle name="Comma 14 4" xfId="259"/>
    <cellStyle name="Comma 15" xfId="260"/>
    <cellStyle name="Comma 15 2" xfId="261"/>
    <cellStyle name="Comma 16" xfId="262"/>
    <cellStyle name="Comma 16 2" xfId="263"/>
    <cellStyle name="Comma 17" xfId="264"/>
    <cellStyle name="Comma 18" xfId="265"/>
    <cellStyle name="Comma 19" xfId="266"/>
    <cellStyle name="Comma 2" xfId="43"/>
    <cellStyle name="Comma 2 2" xfId="267"/>
    <cellStyle name="Comma 2 2 2" xfId="268"/>
    <cellStyle name="Comma 2 2 3" xfId="269"/>
    <cellStyle name="Comma 2 3" xfId="270"/>
    <cellStyle name="Comma 2 3 2" xfId="271"/>
    <cellStyle name="Comma 2 3 3" xfId="272"/>
    <cellStyle name="Comma 2 4" xfId="273"/>
    <cellStyle name="Comma 2 4 2" xfId="274"/>
    <cellStyle name="Comma 2 5" xfId="275"/>
    <cellStyle name="Comma 2 5 2" xfId="276"/>
    <cellStyle name="Comma 2 6" xfId="277"/>
    <cellStyle name="Comma 2 6 2" xfId="278"/>
    <cellStyle name="Comma 2 7" xfId="279"/>
    <cellStyle name="Comma 2 7 2" xfId="280"/>
    <cellStyle name="Comma 2 8" xfId="281"/>
    <cellStyle name="Comma 2 8 2" xfId="282"/>
    <cellStyle name="Comma 2 9" xfId="283"/>
    <cellStyle name="Comma 2 9 2" xfId="284"/>
    <cellStyle name="Comma 20" xfId="285"/>
    <cellStyle name="Comma 21" xfId="286"/>
    <cellStyle name="Comma 22" xfId="287"/>
    <cellStyle name="Comma 23" xfId="288"/>
    <cellStyle name="Comma 23 2" xfId="289"/>
    <cellStyle name="Comma 24" xfId="290"/>
    <cellStyle name="Comma 25" xfId="291"/>
    <cellStyle name="Comma 26" xfId="292"/>
    <cellStyle name="Comma 27" xfId="293"/>
    <cellStyle name="Comma 28" xfId="294"/>
    <cellStyle name="Comma 29" xfId="295"/>
    <cellStyle name="Comma 3" xfId="296"/>
    <cellStyle name="Comma 3 10" xfId="297"/>
    <cellStyle name="Comma 3 2" xfId="298"/>
    <cellStyle name="Comma 3 2 2" xfId="299"/>
    <cellStyle name="Comma 3 2 2 2" xfId="300"/>
    <cellStyle name="Comma 3 2 2 3" xfId="301"/>
    <cellStyle name="Comma 3 2 3" xfId="302"/>
    <cellStyle name="Comma 3 2 3 2" xfId="303"/>
    <cellStyle name="Comma 3 2 4" xfId="304"/>
    <cellStyle name="Comma 3 2 4 2" xfId="305"/>
    <cellStyle name="Comma 3 2 5" xfId="306"/>
    <cellStyle name="Comma 3 2 6" xfId="307"/>
    <cellStyle name="Comma 3 2 7" xfId="308"/>
    <cellStyle name="Comma 3 2 8" xfId="309"/>
    <cellStyle name="Comma 3 2 9" xfId="310"/>
    <cellStyle name="Comma 3 3" xfId="311"/>
    <cellStyle name="Comma 3 3 2" xfId="312"/>
    <cellStyle name="Comma 3 3 3" xfId="313"/>
    <cellStyle name="Comma 3 4" xfId="314"/>
    <cellStyle name="Comma 3 5" xfId="315"/>
    <cellStyle name="Comma 3 6" xfId="316"/>
    <cellStyle name="Comma 3 7" xfId="317"/>
    <cellStyle name="Comma 3 7 2" xfId="318"/>
    <cellStyle name="Comma 3 8" xfId="319"/>
    <cellStyle name="Comma 3 8 2" xfId="320"/>
    <cellStyle name="Comma 3 9" xfId="321"/>
    <cellStyle name="Comma 3 9 2" xfId="322"/>
    <cellStyle name="Comma 30" xfId="323"/>
    <cellStyle name="Comma 31" xfId="324"/>
    <cellStyle name="Comma 32" xfId="325"/>
    <cellStyle name="Comma 32 2" xfId="326"/>
    <cellStyle name="Comma 33" xfId="327"/>
    <cellStyle name="Comma 33 2" xfId="328"/>
    <cellStyle name="Comma 34" xfId="329"/>
    <cellStyle name="Comma 34 2" xfId="330"/>
    <cellStyle name="Comma 35" xfId="331"/>
    <cellStyle name="Comma 35 2" xfId="332"/>
    <cellStyle name="Comma 36" xfId="333"/>
    <cellStyle name="Comma 36 2" xfId="334"/>
    <cellStyle name="Comma 37" xfId="335"/>
    <cellStyle name="Comma 37 2" xfId="336"/>
    <cellStyle name="Comma 38" xfId="337"/>
    <cellStyle name="Comma 38 2" xfId="338"/>
    <cellStyle name="Comma 39" xfId="339"/>
    <cellStyle name="Comma 4" xfId="340"/>
    <cellStyle name="Comma 4 2" xfId="341"/>
    <cellStyle name="Comma 4 2 2" xfId="342"/>
    <cellStyle name="Comma 4 3" xfId="343"/>
    <cellStyle name="Comma 4 4" xfId="344"/>
    <cellStyle name="Comma 4 5" xfId="345"/>
    <cellStyle name="Comma 4 6" xfId="346"/>
    <cellStyle name="Comma 40" xfId="347"/>
    <cellStyle name="Comma 41" xfId="348"/>
    <cellStyle name="Comma 42" xfId="349"/>
    <cellStyle name="Comma 43" xfId="350"/>
    <cellStyle name="Comma 44" xfId="351"/>
    <cellStyle name="Comma 45" xfId="352"/>
    <cellStyle name="Comma 46" xfId="353"/>
    <cellStyle name="Comma 47" xfId="354"/>
    <cellStyle name="Comma 48" xfId="355"/>
    <cellStyle name="Comma 49" xfId="356"/>
    <cellStyle name="Comma 5" xfId="357"/>
    <cellStyle name="Comma 5 2" xfId="358"/>
    <cellStyle name="Comma 5 2 2" xfId="359"/>
    <cellStyle name="Comma 5 3" xfId="360"/>
    <cellStyle name="Comma 5 3 2" xfId="361"/>
    <cellStyle name="Comma 5 4" xfId="362"/>
    <cellStyle name="Comma 5 4 2" xfId="363"/>
    <cellStyle name="Comma 5 5" xfId="364"/>
    <cellStyle name="Comma 5 6" xfId="365"/>
    <cellStyle name="Comma 5 7" xfId="366"/>
    <cellStyle name="Comma 6" xfId="367"/>
    <cellStyle name="Comma 6 2" xfId="368"/>
    <cellStyle name="Comma 6 3" xfId="369"/>
    <cellStyle name="Comma 7" xfId="370"/>
    <cellStyle name="Comma 7 2" xfId="371"/>
    <cellStyle name="Comma 7 3" xfId="372"/>
    <cellStyle name="Comma 7 4" xfId="373"/>
    <cellStyle name="Comma 7 5" xfId="374"/>
    <cellStyle name="Comma 7 6" xfId="375"/>
    <cellStyle name="Comma 8" xfId="376"/>
    <cellStyle name="Comma 8 2" xfId="377"/>
    <cellStyle name="Comma 8 2 2" xfId="378"/>
    <cellStyle name="Comma 8 3" xfId="379"/>
    <cellStyle name="Comma 8 4" xfId="380"/>
    <cellStyle name="Comma 8 5" xfId="381"/>
    <cellStyle name="Comma 8 5 2" xfId="382"/>
    <cellStyle name="Comma 9" xfId="383"/>
    <cellStyle name="Comma 9 2" xfId="384"/>
    <cellStyle name="Comma 9 3" xfId="385"/>
    <cellStyle name="Comma 9 4" xfId="386"/>
    <cellStyle name="Comma0" xfId="387"/>
    <cellStyle name="Currency [0] 2" xfId="388"/>
    <cellStyle name="Currency 2" xfId="44"/>
    <cellStyle name="Currency 2 2" xfId="389"/>
    <cellStyle name="Currency 2 2 2" xfId="390"/>
    <cellStyle name="Currency 2 3" xfId="391"/>
    <cellStyle name="Currency 2 4" xfId="392"/>
    <cellStyle name="Currency 2 5" xfId="393"/>
    <cellStyle name="Currency 3" xfId="394"/>
    <cellStyle name="Currency 3 2" xfId="395"/>
    <cellStyle name="Currency 3 2 2" xfId="396"/>
    <cellStyle name="Currency 3 3" xfId="397"/>
    <cellStyle name="Currency 4" xfId="398"/>
    <cellStyle name="Currency 4 2" xfId="399"/>
    <cellStyle name="Currency 5" xfId="400"/>
    <cellStyle name="Currency 5 2" xfId="401"/>
    <cellStyle name="Currency 5 3" xfId="402"/>
    <cellStyle name="Currency 6" xfId="403"/>
    <cellStyle name="Currency 7" xfId="404"/>
    <cellStyle name="Currency0" xfId="405"/>
    <cellStyle name="Currency0 2" xfId="406"/>
    <cellStyle name="Currency0 2 2" xfId="407"/>
    <cellStyle name="Currency0 2 2 2" xfId="408"/>
    <cellStyle name="Currency0 2 3" xfId="409"/>
    <cellStyle name="Date" xfId="410"/>
    <cellStyle name="Explanatory Text" xfId="16" builtinId="53" customBuiltin="1"/>
    <cellStyle name="Explanatory Text 2" xfId="411"/>
    <cellStyle name="Explanatory Text 2 2" xfId="412"/>
    <cellStyle name="Explanatory Text 2 3" xfId="413"/>
    <cellStyle name="Explanatory Text 3" xfId="414"/>
    <cellStyle name="Explanatory Text 4" xfId="415"/>
    <cellStyle name="Explanatory Text 5" xfId="416"/>
    <cellStyle name="Explanatory Text 6" xfId="417"/>
    <cellStyle name="Fixed" xfId="418"/>
    <cellStyle name="Good" xfId="6" builtinId="26" customBuiltin="1"/>
    <cellStyle name="Good 2" xfId="419"/>
    <cellStyle name="Good 2 2" xfId="420"/>
    <cellStyle name="Good 2 3" xfId="421"/>
    <cellStyle name="Good 3" xfId="422"/>
    <cellStyle name="Good 4" xfId="423"/>
    <cellStyle name="Good 5" xfId="424"/>
    <cellStyle name="Good 6" xfId="425"/>
    <cellStyle name="Heading 1" xfId="2" builtinId="16" customBuiltin="1"/>
    <cellStyle name="Heading 1 2" xfId="426"/>
    <cellStyle name="Heading 1 2 2" xfId="427"/>
    <cellStyle name="Heading 1 2 3" xfId="428"/>
    <cellStyle name="Heading 1 3" xfId="429"/>
    <cellStyle name="Heading 1 4" xfId="430"/>
    <cellStyle name="Heading 1 5" xfId="431"/>
    <cellStyle name="Heading 1 6" xfId="432"/>
    <cellStyle name="Heading 1 7" xfId="433"/>
    <cellStyle name="Heading 2" xfId="3" builtinId="17" customBuiltin="1"/>
    <cellStyle name="Heading 2 2" xfId="434"/>
    <cellStyle name="Heading 2 2 2" xfId="435"/>
    <cellStyle name="Heading 2 2 3" xfId="436"/>
    <cellStyle name="Heading 2 3" xfId="437"/>
    <cellStyle name="Heading 2 4" xfId="438"/>
    <cellStyle name="Heading 2 5" xfId="439"/>
    <cellStyle name="Heading 2 6" xfId="440"/>
    <cellStyle name="Heading 2 7" xfId="441"/>
    <cellStyle name="Heading 3" xfId="4" builtinId="18" customBuiltin="1"/>
    <cellStyle name="Heading 3 2" xfId="442"/>
    <cellStyle name="Heading 3 2 2" xfId="443"/>
    <cellStyle name="Heading 3 2 3" xfId="444"/>
    <cellStyle name="Heading 3 3" xfId="445"/>
    <cellStyle name="Heading 3 4" xfId="446"/>
    <cellStyle name="Heading 3 5" xfId="447"/>
    <cellStyle name="Heading 3 6" xfId="448"/>
    <cellStyle name="Heading 4" xfId="5" builtinId="19" customBuiltin="1"/>
    <cellStyle name="Heading 4 2" xfId="449"/>
    <cellStyle name="Heading 4 2 2" xfId="450"/>
    <cellStyle name="Heading 4 2 3" xfId="451"/>
    <cellStyle name="Heading 4 3" xfId="452"/>
    <cellStyle name="Heading 4 4" xfId="453"/>
    <cellStyle name="Heading 4 5" xfId="454"/>
    <cellStyle name="Heading 4 6" xfId="455"/>
    <cellStyle name="Hyperlink 2" xfId="456"/>
    <cellStyle name="Hyperlink 2 2" xfId="457"/>
    <cellStyle name="Hyperlink 2 3" xfId="458"/>
    <cellStyle name="Hyperlink 2 4" xfId="459"/>
    <cellStyle name="Input" xfId="9" builtinId="20" customBuiltin="1"/>
    <cellStyle name="Input 2" xfId="460"/>
    <cellStyle name="Input 2 2" xfId="461"/>
    <cellStyle name="Input 2 3" xfId="462"/>
    <cellStyle name="Input 3" xfId="463"/>
    <cellStyle name="Input 4" xfId="464"/>
    <cellStyle name="Input 5" xfId="465"/>
    <cellStyle name="Input 6" xfId="466"/>
    <cellStyle name="Lines" xfId="467"/>
    <cellStyle name="Linked Cell" xfId="12" builtinId="24" customBuiltin="1"/>
    <cellStyle name="Linked Cell 2" xfId="468"/>
    <cellStyle name="Linked Cell 2 2" xfId="469"/>
    <cellStyle name="Linked Cell 2 3" xfId="470"/>
    <cellStyle name="Linked Cell 3" xfId="471"/>
    <cellStyle name="Linked Cell 4" xfId="472"/>
    <cellStyle name="Linked Cell 5" xfId="473"/>
    <cellStyle name="Linked Cell 6" xfId="474"/>
    <cellStyle name="Neutral" xfId="8" builtinId="28" customBuiltin="1"/>
    <cellStyle name="Neutral 2" xfId="475"/>
    <cellStyle name="Neutral 2 2" xfId="476"/>
    <cellStyle name="Neutral 2 3" xfId="477"/>
    <cellStyle name="Neutral 3" xfId="478"/>
    <cellStyle name="Neutral 4" xfId="479"/>
    <cellStyle name="Neutral 5" xfId="480"/>
    <cellStyle name="Neutral 6" xfId="481"/>
    <cellStyle name="Neutral 7" xfId="831"/>
    <cellStyle name="Normal" xfId="0" builtinId="0"/>
    <cellStyle name="normal - Style1" xfId="482"/>
    <cellStyle name="Normal 10" xfId="483"/>
    <cellStyle name="Normal 10 2" xfId="484"/>
    <cellStyle name="Normal 10 2 2 3" xfId="485"/>
    <cellStyle name="Normal 10 3" xfId="486"/>
    <cellStyle name="Normal 10 4" xfId="487"/>
    <cellStyle name="Normal 106" xfId="488"/>
    <cellStyle name="Normal 11" xfId="489"/>
    <cellStyle name="Normal 11 2" xfId="490"/>
    <cellStyle name="Normal 11 3" xfId="491"/>
    <cellStyle name="Normal 11 4" xfId="492"/>
    <cellStyle name="Normal 11 5" xfId="493"/>
    <cellStyle name="Normal 12" xfId="494"/>
    <cellStyle name="Normal 12 2" xfId="495"/>
    <cellStyle name="Normal 13" xfId="496"/>
    <cellStyle name="Normal 13 2" xfId="497"/>
    <cellStyle name="Normal 14" xfId="498"/>
    <cellStyle name="Normal 14 2" xfId="499"/>
    <cellStyle name="Normal 143" xfId="500"/>
    <cellStyle name="Normal 144" xfId="501"/>
    <cellStyle name="Normal 145" xfId="502"/>
    <cellStyle name="Normal 146" xfId="503"/>
    <cellStyle name="Normal 148" xfId="504"/>
    <cellStyle name="Normal 149" xfId="505"/>
    <cellStyle name="Normal 15" xfId="506"/>
    <cellStyle name="Normal 15 2" xfId="507"/>
    <cellStyle name="Normal 150" xfId="508"/>
    <cellStyle name="Normal 151" xfId="509"/>
    <cellStyle name="Normal 152" xfId="510"/>
    <cellStyle name="Normal 155" xfId="511"/>
    <cellStyle name="Normal 16" xfId="512"/>
    <cellStyle name="Normal 16 2" xfId="513"/>
    <cellStyle name="Normal 17" xfId="514"/>
    <cellStyle name="Normal 17 2" xfId="515"/>
    <cellStyle name="Normal 18" xfId="516"/>
    <cellStyle name="Normal 18 2" xfId="517"/>
    <cellStyle name="Normal 19" xfId="518"/>
    <cellStyle name="Normal 19 2" xfId="519"/>
    <cellStyle name="Normal 19 3" xfId="520"/>
    <cellStyle name="Normal 19 4" xfId="521"/>
    <cellStyle name="Normal 2" xfId="45"/>
    <cellStyle name="Normal 2 10" xfId="522"/>
    <cellStyle name="Normal 2 11" xfId="523"/>
    <cellStyle name="Normal 2 12" xfId="524"/>
    <cellStyle name="Normal 2 13" xfId="525"/>
    <cellStyle name="Normal 2 14" xfId="526"/>
    <cellStyle name="Normal 2 15" xfId="527"/>
    <cellStyle name="Normal 2 16" xfId="528"/>
    <cellStyle name="Normal 2 17" xfId="529"/>
    <cellStyle name="Normal 2 18" xfId="530"/>
    <cellStyle name="Normal 2 19" xfId="531"/>
    <cellStyle name="Normal 2 2" xfId="532"/>
    <cellStyle name="Normal 2 2 2" xfId="533"/>
    <cellStyle name="Normal 2 20" xfId="534"/>
    <cellStyle name="Normal 2 21" xfId="535"/>
    <cellStyle name="Normal 2 22" xfId="536"/>
    <cellStyle name="Normal 2 23" xfId="537"/>
    <cellStyle name="Normal 2 24" xfId="538"/>
    <cellStyle name="Normal 2 25" xfId="539"/>
    <cellStyle name="Normal 2 26" xfId="540"/>
    <cellStyle name="Normal 2 3" xfId="541"/>
    <cellStyle name="Normal 2 4" xfId="542"/>
    <cellStyle name="Normal 2 5" xfId="543"/>
    <cellStyle name="Normal 2 6" xfId="544"/>
    <cellStyle name="Normal 2 7" xfId="545"/>
    <cellStyle name="Normal 2 8" xfId="546"/>
    <cellStyle name="Normal 2 9" xfId="547"/>
    <cellStyle name="Normal 20" xfId="548"/>
    <cellStyle name="Normal 20 2" xfId="549"/>
    <cellStyle name="Normal 20 3" xfId="550"/>
    <cellStyle name="Normal 21" xfId="551"/>
    <cellStyle name="Normal 21 2" xfId="552"/>
    <cellStyle name="Normal 21 3" xfId="553"/>
    <cellStyle name="Normal 21 4" xfId="554"/>
    <cellStyle name="Normal 22" xfId="555"/>
    <cellStyle name="Normal 22 2" xfId="556"/>
    <cellStyle name="Normal 22 3" xfId="557"/>
    <cellStyle name="Normal 22 4" xfId="558"/>
    <cellStyle name="Normal 23" xfId="559"/>
    <cellStyle name="Normal 23 2" xfId="560"/>
    <cellStyle name="Normal 23 3" xfId="561"/>
    <cellStyle name="Normal 23 4" xfId="562"/>
    <cellStyle name="Normal 23 5" xfId="563"/>
    <cellStyle name="Normal 24" xfId="564"/>
    <cellStyle name="Normal 24 2" xfId="565"/>
    <cellStyle name="Normal 24 3" xfId="566"/>
    <cellStyle name="Normal 24 4" xfId="567"/>
    <cellStyle name="Normal 24 5" xfId="568"/>
    <cellStyle name="Normal 25" xfId="569"/>
    <cellStyle name="Normal 25 2" xfId="570"/>
    <cellStyle name="Normal 25 3" xfId="571"/>
    <cellStyle name="Normal 26" xfId="572"/>
    <cellStyle name="Normal 26 2" xfId="573"/>
    <cellStyle name="Normal 26 3" xfId="574"/>
    <cellStyle name="Normal 27" xfId="575"/>
    <cellStyle name="Normal 27 2" xfId="576"/>
    <cellStyle name="Normal 27 3" xfId="577"/>
    <cellStyle name="Normal 27 4" xfId="578"/>
    <cellStyle name="Normal 28" xfId="579"/>
    <cellStyle name="Normal 28 2" xfId="580"/>
    <cellStyle name="Normal 28 3" xfId="581"/>
    <cellStyle name="Normal 29" xfId="582"/>
    <cellStyle name="Normal 29 2" xfId="583"/>
    <cellStyle name="Normal 3" xfId="42"/>
    <cellStyle name="Normal 3 2" xfId="584"/>
    <cellStyle name="Normal 3 2 2" xfId="585"/>
    <cellStyle name="Normal 3 2 2 2" xfId="586"/>
    <cellStyle name="Normal 3 2 3" xfId="587"/>
    <cellStyle name="Normal 3 2 4" xfId="588"/>
    <cellStyle name="Normal 3 2 5" xfId="589"/>
    <cellStyle name="Normal 3 2 6" xfId="590"/>
    <cellStyle name="Normal 3 2 7" xfId="591"/>
    <cellStyle name="Normal 3 2 8" xfId="592"/>
    <cellStyle name="Normal 3 2 9" xfId="593"/>
    <cellStyle name="Normal 3 3" xfId="594"/>
    <cellStyle name="Normal 3 4" xfId="595"/>
    <cellStyle name="Normal 3 4 2" xfId="596"/>
    <cellStyle name="Normal 3 5" xfId="597"/>
    <cellStyle name="Normal 3 6" xfId="598"/>
    <cellStyle name="Normal 3 7" xfId="599"/>
    <cellStyle name="Normal 3_Budget Data add-on" xfId="600"/>
    <cellStyle name="Normal 30" xfId="601"/>
    <cellStyle name="Normal 30 2" xfId="602"/>
    <cellStyle name="Normal 31" xfId="603"/>
    <cellStyle name="Normal 31 2" xfId="604"/>
    <cellStyle name="Normal 32" xfId="605"/>
    <cellStyle name="Normal 33" xfId="606"/>
    <cellStyle name="Normal 33 2" xfId="607"/>
    <cellStyle name="Normal 34" xfId="608"/>
    <cellStyle name="Normal 35" xfId="609"/>
    <cellStyle name="Normal 35 2" xfId="610"/>
    <cellStyle name="Normal 36" xfId="611"/>
    <cellStyle name="Normal 36 2" xfId="612"/>
    <cellStyle name="Normal 37" xfId="613"/>
    <cellStyle name="Normal 37 2" xfId="614"/>
    <cellStyle name="Normal 38" xfId="615"/>
    <cellStyle name="Normal 38 2" xfId="616"/>
    <cellStyle name="Normal 39" xfId="617"/>
    <cellStyle name="Normal 39 2" xfId="618"/>
    <cellStyle name="Normal 39 3" xfId="619"/>
    <cellStyle name="Normal 4" xfId="47"/>
    <cellStyle name="Normal 4 2" xfId="620"/>
    <cellStyle name="Normal 4 3" xfId="621"/>
    <cellStyle name="Normal 4 4" xfId="622"/>
    <cellStyle name="Normal 4 5" xfId="623"/>
    <cellStyle name="Normal 4 6" xfId="624"/>
    <cellStyle name="Normal 4 7" xfId="625"/>
    <cellStyle name="Normal 4 8" xfId="626"/>
    <cellStyle name="Normal 4 9" xfId="627"/>
    <cellStyle name="Normal 4_2" xfId="628"/>
    <cellStyle name="Normal 40" xfId="629"/>
    <cellStyle name="Normal 40 2" xfId="630"/>
    <cellStyle name="Normal 41" xfId="631"/>
    <cellStyle name="Normal 41 2" xfId="632"/>
    <cellStyle name="Normal 42" xfId="633"/>
    <cellStyle name="Normal 43" xfId="634"/>
    <cellStyle name="Normal 43 2" xfId="635"/>
    <cellStyle name="Normal 44" xfId="636"/>
    <cellStyle name="Normal 45" xfId="637"/>
    <cellStyle name="Normal 46" xfId="638"/>
    <cellStyle name="Normal 47" xfId="639"/>
    <cellStyle name="Normal 48" xfId="640"/>
    <cellStyle name="Normal 49" xfId="641"/>
    <cellStyle name="Normal 5" xfId="642"/>
    <cellStyle name="Normal 5 2" xfId="643"/>
    <cellStyle name="Normal 5 3" xfId="644"/>
    <cellStyle name="Normal 5 4" xfId="645"/>
    <cellStyle name="Normal 5 5" xfId="646"/>
    <cellStyle name="Normal 5 6" xfId="647"/>
    <cellStyle name="Normal 50" xfId="648"/>
    <cellStyle name="Normal 50 2" xfId="649"/>
    <cellStyle name="Normal 51" xfId="650"/>
    <cellStyle name="Normal 52" xfId="651"/>
    <cellStyle name="Normal 53" xfId="652"/>
    <cellStyle name="Normal 54" xfId="653"/>
    <cellStyle name="Normal 55" xfId="654"/>
    <cellStyle name="Normal 55 2" xfId="655"/>
    <cellStyle name="Normal 55 3" xfId="656"/>
    <cellStyle name="Normal 56" xfId="657"/>
    <cellStyle name="Normal 57" xfId="658"/>
    <cellStyle name="Normal 58" xfId="659"/>
    <cellStyle name="Normal 59" xfId="660"/>
    <cellStyle name="Normal 59 2" xfId="661"/>
    <cellStyle name="Normal 6" xfId="662"/>
    <cellStyle name="Normal 6 2" xfId="663"/>
    <cellStyle name="Normal 6 2 2" xfId="664"/>
    <cellStyle name="Normal 6 2 3" xfId="665"/>
    <cellStyle name="Normal 6 2 4" xfId="666"/>
    <cellStyle name="Normal 6 3" xfId="667"/>
    <cellStyle name="Normal 6 3 2" xfId="668"/>
    <cellStyle name="Normal 6 4" xfId="669"/>
    <cellStyle name="Normal 6 5" xfId="670"/>
    <cellStyle name="Normal 6 6" xfId="671"/>
    <cellStyle name="Normal 6 7" xfId="672"/>
    <cellStyle name="Normal 60" xfId="673"/>
    <cellStyle name="Normal 61" xfId="674"/>
    <cellStyle name="Normal 62" xfId="675"/>
    <cellStyle name="Normal 63" xfId="676"/>
    <cellStyle name="Normal 64" xfId="677"/>
    <cellStyle name="Normal 65" xfId="678"/>
    <cellStyle name="Normal 66" xfId="679"/>
    <cellStyle name="Normal 67" xfId="680"/>
    <cellStyle name="Normal 68" xfId="681"/>
    <cellStyle name="Normal 68 2" xfId="682"/>
    <cellStyle name="Normal 69" xfId="683"/>
    <cellStyle name="Normal 7" xfId="684"/>
    <cellStyle name="Normal 7 2" xfId="685"/>
    <cellStyle name="Normal 7 2 2" xfId="686"/>
    <cellStyle name="Normal 7 3" xfId="687"/>
    <cellStyle name="Normal 7 3 2" xfId="688"/>
    <cellStyle name="Normal 7 4" xfId="689"/>
    <cellStyle name="Normal 7 5" xfId="690"/>
    <cellStyle name="Normal 70" xfId="691"/>
    <cellStyle name="Normal 71" xfId="692"/>
    <cellStyle name="Normal 72" xfId="693"/>
    <cellStyle name="Normal 73" xfId="694"/>
    <cellStyle name="Normal 74" xfId="695"/>
    <cellStyle name="Normal 75" xfId="696"/>
    <cellStyle name="Normal 76" xfId="697"/>
    <cellStyle name="Normal 77" xfId="698"/>
    <cellStyle name="Normal 78" xfId="699"/>
    <cellStyle name="Normal 79" xfId="700"/>
    <cellStyle name="Normal 8" xfId="701"/>
    <cellStyle name="Normal 8 2" xfId="702"/>
    <cellStyle name="Normal 8 2 2" xfId="703"/>
    <cellStyle name="Normal 8 3" xfId="704"/>
    <cellStyle name="Normal 8 3 2" xfId="705"/>
    <cellStyle name="Normal 8 4" xfId="706"/>
    <cellStyle name="Normal 8 5" xfId="707"/>
    <cellStyle name="Normal 80" xfId="708"/>
    <cellStyle name="Normal 81" xfId="709"/>
    <cellStyle name="Normal 82" xfId="710"/>
    <cellStyle name="Normal 83" xfId="711"/>
    <cellStyle name="Normal 84" xfId="712"/>
    <cellStyle name="Normal 85" xfId="713"/>
    <cellStyle name="Normal 86" xfId="714"/>
    <cellStyle name="Normal 87" xfId="715"/>
    <cellStyle name="Normal 88" xfId="716"/>
    <cellStyle name="Normal 89" xfId="826"/>
    <cellStyle name="Normal 89 2" xfId="827"/>
    <cellStyle name="Normal 9" xfId="717"/>
    <cellStyle name="Normal 9 2" xfId="718"/>
    <cellStyle name="Normal 9 2 2" xfId="719"/>
    <cellStyle name="Normal 9 3" xfId="720"/>
    <cellStyle name="Normal 9 3 2" xfId="721"/>
    <cellStyle name="Normal 9 4" xfId="722"/>
    <cellStyle name="Normal_List-07" xfId="46"/>
    <cellStyle name="Note" xfId="15" builtinId="10" customBuiltin="1"/>
    <cellStyle name="Note 2" xfId="723"/>
    <cellStyle name="Note 2 2" xfId="724"/>
    <cellStyle name="Note 2 2 2" xfId="725"/>
    <cellStyle name="Note 2 3" xfId="726"/>
    <cellStyle name="Note 2 3 2" xfId="727"/>
    <cellStyle name="Note 2 4" xfId="728"/>
    <cellStyle name="Note 2 5" xfId="729"/>
    <cellStyle name="Note 3" xfId="730"/>
    <cellStyle name="Note 4" xfId="731"/>
    <cellStyle name="Note 5" xfId="732"/>
    <cellStyle name="Note 5 2" xfId="733"/>
    <cellStyle name="notes - Style2" xfId="734"/>
    <cellStyle name="Output" xfId="10" builtinId="21" customBuiltin="1"/>
    <cellStyle name="Output 2" xfId="735"/>
    <cellStyle name="Output 2 2" xfId="736"/>
    <cellStyle name="Output 2 3" xfId="737"/>
    <cellStyle name="Output 3" xfId="738"/>
    <cellStyle name="Output 4" xfId="739"/>
    <cellStyle name="Output 5" xfId="740"/>
    <cellStyle name="Output 6" xfId="741"/>
    <cellStyle name="Percent" xfId="829" builtinId="5"/>
    <cellStyle name="Percent 10" xfId="742"/>
    <cellStyle name="Percent 11" xfId="743"/>
    <cellStyle name="Percent 12" xfId="744"/>
    <cellStyle name="Percent 13" xfId="745"/>
    <cellStyle name="Percent 2" xfId="746"/>
    <cellStyle name="Percent 2 2" xfId="747"/>
    <cellStyle name="Percent 2 2 2" xfId="748"/>
    <cellStyle name="Percent 2 2 3" xfId="749"/>
    <cellStyle name="Percent 2 2 4" xfId="750"/>
    <cellStyle name="Percent 2 3" xfId="751"/>
    <cellStyle name="Percent 2 4" xfId="752"/>
    <cellStyle name="Percent 2 5" xfId="753"/>
    <cellStyle name="Percent 3" xfId="754"/>
    <cellStyle name="Percent 3 2" xfId="755"/>
    <cellStyle name="Percent 4" xfId="756"/>
    <cellStyle name="Percent 4 2" xfId="757"/>
    <cellStyle name="Percent 4 2 2" xfId="758"/>
    <cellStyle name="Percent 4 3" xfId="759"/>
    <cellStyle name="Percent 4 4" xfId="760"/>
    <cellStyle name="Percent 5" xfId="761"/>
    <cellStyle name="Percent 5 2" xfId="762"/>
    <cellStyle name="Percent 5 3" xfId="763"/>
    <cellStyle name="Percent 5 4" xfId="764"/>
    <cellStyle name="Percent 6" xfId="765"/>
    <cellStyle name="Percent 6 2" xfId="766"/>
    <cellStyle name="Percent 6 3" xfId="767"/>
    <cellStyle name="Percent 7" xfId="768"/>
    <cellStyle name="Percent 7 2" xfId="769"/>
    <cellStyle name="Percent 7 2 2" xfId="770"/>
    <cellStyle name="Percent 7 3" xfId="771"/>
    <cellStyle name="Percent 7 3 2" xfId="772"/>
    <cellStyle name="Percent 8" xfId="773"/>
    <cellStyle name="Percent 9" xfId="774"/>
    <cellStyle name="PSChar" xfId="775"/>
    <cellStyle name="PSDate" xfId="776"/>
    <cellStyle name="PSDec" xfId="777"/>
    <cellStyle name="PSHeading" xfId="778"/>
    <cellStyle name="PSInt" xfId="779"/>
    <cellStyle name="PSSpacer" xfId="780"/>
    <cellStyle name="rf0" xfId="781"/>
    <cellStyle name="rf1" xfId="782"/>
    <cellStyle name="rf10" xfId="783"/>
    <cellStyle name="rf11" xfId="784"/>
    <cellStyle name="rf12" xfId="785"/>
    <cellStyle name="rf13" xfId="786"/>
    <cellStyle name="rf14" xfId="787"/>
    <cellStyle name="rf15" xfId="788"/>
    <cellStyle name="rf16" xfId="789"/>
    <cellStyle name="rf17" xfId="790"/>
    <cellStyle name="rf18" xfId="791"/>
    <cellStyle name="rf19" xfId="792"/>
    <cellStyle name="rf2" xfId="793"/>
    <cellStyle name="rf20" xfId="794"/>
    <cellStyle name="rf21" xfId="795"/>
    <cellStyle name="rf22" xfId="796"/>
    <cellStyle name="rf23" xfId="797"/>
    <cellStyle name="rf24" xfId="798"/>
    <cellStyle name="rf25" xfId="799"/>
    <cellStyle name="rf26" xfId="800"/>
    <cellStyle name="rf27" xfId="801"/>
    <cellStyle name="rf3" xfId="802"/>
    <cellStyle name="rf4" xfId="803"/>
    <cellStyle name="rf5" xfId="804"/>
    <cellStyle name="rf6" xfId="805"/>
    <cellStyle name="rf7" xfId="806"/>
    <cellStyle name="rf8" xfId="807"/>
    <cellStyle name="rf9" xfId="808"/>
    <cellStyle name="Title" xfId="1" builtinId="15" customBuiltin="1"/>
    <cellStyle name="Title 2" xfId="809"/>
    <cellStyle name="Title 3" xfId="810"/>
    <cellStyle name="Title 4" xfId="830"/>
    <cellStyle name="Total" xfId="17" builtinId="25" customBuiltin="1"/>
    <cellStyle name="Total 2" xfId="811"/>
    <cellStyle name="Total 2 2" xfId="812"/>
    <cellStyle name="Total 2 3" xfId="813"/>
    <cellStyle name="Total 3" xfId="814"/>
    <cellStyle name="Total 4" xfId="815"/>
    <cellStyle name="Total 5" xfId="816"/>
    <cellStyle name="Total 6" xfId="817"/>
    <cellStyle name="Total 7" xfId="818"/>
    <cellStyle name="Warning Text" xfId="14" builtinId="11" customBuiltin="1"/>
    <cellStyle name="Warning Text 2" xfId="819"/>
    <cellStyle name="Warning Text 2 2" xfId="820"/>
    <cellStyle name="Warning Text 2 3" xfId="821"/>
    <cellStyle name="Warning Text 3" xfId="822"/>
    <cellStyle name="Warning Text 4" xfId="823"/>
    <cellStyle name="Warning Text 5" xfId="824"/>
    <cellStyle name="Warning Text 6" xfId="825"/>
  </cellStyles>
  <dxfs count="90">
    <dxf>
      <numFmt numFmtId="10" formatCode="&quot;$&quot;#,##0_);[Red]\(&quot;$&quot;#,##0\)"/>
    </dxf>
    <dxf>
      <numFmt numFmtId="10" formatCode="&quot;$&quot;#,##0_);[Red]\(&quot;$&quot;#,##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0" formatCode="&quot;$&quot;#,##0_);[Red]\(&quot;$&quot;#,##0\)"/>
    </dxf>
    <dxf>
      <numFmt numFmtId="10" formatCode="&quot;$&quot;#,##0_);[Red]\(&quot;$&quot;#,##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0" formatCode="&quot;$&quot;#,##0_);[Red]\(&quot;$&quot;#,##0\)"/>
    </dxf>
    <dxf>
      <numFmt numFmtId="10" formatCode="&quot;$&quot;#,##0_);[Red]\(&quot;$&quot;#,##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0" formatCode="&quot;$&quot;#,##0_);[Red]\(&quot;$&quot;#,##0\)"/>
    </dxf>
    <dxf>
      <numFmt numFmtId="10" formatCode="&quot;$&quot;#,##0_);[Red]\(&quot;$&quot;#,##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0" formatCode="&quot;$&quot;#,##0_);[Red]\(&quot;$&quot;#,##0\)"/>
    </dxf>
    <dxf>
      <numFmt numFmtId="10" formatCode="&quot;$&quot;#,##0_);[Red]\(&quot;$&quot;#,##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0" formatCode="&quot;$&quot;#,##0_);[Red]\(&quot;$&quot;#,##0\)"/>
    </dxf>
    <dxf>
      <numFmt numFmtId="10" formatCode="&quot;$&quot;#,##0_);[Red]\(&quot;$&quot;#,##0\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DGET\PREP\MPB\GEN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2\Budget\FY2013%20Budget\CIP\CIP-Combined-Updated%20and%20Corrected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-010"/>
      <sheetName val="111-011"/>
      <sheetName val="111-020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02-Summary Sheet"/>
      <sheetName val="Q#1-TBWWTP"/>
      <sheetName val="Q#2-WHWWTP"/>
      <sheetName val="Q#3-Pump Stations"/>
      <sheetName val="Q#3A-Pump Station Supplement"/>
      <sheetName val="Q#4-SLM-Red Zone"/>
      <sheetName val="Q#5-Laboratory"/>
      <sheetName val="Q#6-Laboratory"/>
      <sheetName val="Q#7-Sump Pump"/>
      <sheetName val="4003-Summary"/>
      <sheetName val="Q#1-Century Hills Trunk Upsize"/>
      <sheetName val="Q#2-East Lake Trunk Upsize"/>
      <sheetName val="Q#3-Expansion Area 1"/>
      <sheetName val="Q#4-West Hickman Main Trunk A"/>
      <sheetName val="Q#5-Woodhill Trunk "/>
      <sheetName val="Q#6-WH WWTP Equalization Tanks"/>
      <sheetName val="Q#7-Wolf Run Main Trunk A"/>
      <sheetName val="Q#8-WR Equalization Tank"/>
      <sheetName val="Q#-9-Bob O Link Trunk"/>
      <sheetName val="Q#10-I&amp;I Reduction Coll Rehab"/>
      <sheetName val="Q#11-Pump Station Generators"/>
      <sheetName val="Q#12-Future EMP CIP Pending EPA"/>
      <sheetName val="Q#13-Unsewered Areas"/>
      <sheetName val="Q#14-Manhole Monitoring SSORP"/>
      <sheetName val="4051-Summary Sheet"/>
      <sheetName val="Q#1-Coldstream"/>
      <sheetName val="Q#2-Anniston - Wickland"/>
      <sheetName val="Q#3-Walhampton"/>
      <sheetName val="Q#4-Idle Hour"/>
      <sheetName val="Q#5-Rogers Road"/>
      <sheetName val="Q#6-Barksdale"/>
      <sheetName val="Q#7-Asbury"/>
      <sheetName val="Q#8-Ft Sumpter"/>
      <sheetName val="Q#9-Roland Ave."/>
      <sheetName val="Q#10-Cardinal - Laramine"/>
      <sheetName val="Q#11-Small Cap"/>
      <sheetName val="Q#12-WQ Capital"/>
      <sheetName val="Q#13-Future CD Needs"/>
      <sheetName val="Q#14-SLM-knuckboom"/>
      <sheetName val="Q#15-SLM-Envirosight"/>
    </sheetNames>
    <sheetDataSet>
      <sheetData sheetId="0" refreshError="1"/>
      <sheetData sheetId="1">
        <row r="2">
          <cell r="AB2" t="str">
            <v>Chief Administrative Officer</v>
          </cell>
          <cell r="AC2" t="str">
            <v>Chief Development Officer</v>
          </cell>
        </row>
        <row r="3">
          <cell r="AB3" t="str">
            <v>Council Office</v>
          </cell>
          <cell r="AC3" t="str">
            <v>Citizens Advocate</v>
          </cell>
        </row>
        <row r="4">
          <cell r="AB4" t="str">
            <v>Council Offices</v>
          </cell>
          <cell r="AC4" t="str">
            <v>Clerk of the Urban County Coun</v>
          </cell>
        </row>
        <row r="5">
          <cell r="AB5" t="str">
            <v>Environmental Quality &amp; Public Works</v>
          </cell>
          <cell r="AC5" t="str">
            <v>Council Office</v>
          </cell>
        </row>
        <row r="6">
          <cell r="AB6" t="str">
            <v>Finance</v>
          </cell>
          <cell r="AC6" t="str">
            <v>Div of Accounting</v>
          </cell>
        </row>
        <row r="7">
          <cell r="AB7" t="str">
            <v>General Services</v>
          </cell>
          <cell r="AC7" t="str">
            <v>Div of Adult &amp; Tenant Services</v>
          </cell>
        </row>
        <row r="8">
          <cell r="AB8" t="str">
            <v>Judicial and Elected Officials</v>
          </cell>
          <cell r="AC8" t="str">
            <v>Div of Budgeting</v>
          </cell>
        </row>
        <row r="9">
          <cell r="AB9" t="str">
            <v>Law</v>
          </cell>
          <cell r="AC9" t="str">
            <v>Div of Building Inspection</v>
          </cell>
        </row>
        <row r="10">
          <cell r="AB10" t="str">
            <v>Office of Internal Audit</v>
          </cell>
          <cell r="AC10" t="str">
            <v>Div of Computer Services</v>
          </cell>
        </row>
        <row r="11">
          <cell r="AB11" t="str">
            <v>Office of Mayor</v>
          </cell>
          <cell r="AC11" t="str">
            <v>Div of Emergency Mgt/E-911</v>
          </cell>
        </row>
        <row r="12">
          <cell r="AB12" t="str">
            <v>Public Safety</v>
          </cell>
          <cell r="AC12" t="str">
            <v>Div of Engineering</v>
          </cell>
        </row>
        <row r="13">
          <cell r="AB13" t="str">
            <v>Social Services</v>
          </cell>
          <cell r="AC13" t="str">
            <v>Div of Enterprise Solutions</v>
          </cell>
        </row>
        <row r="14">
          <cell r="AC14" t="str">
            <v>Div of Environmental Poli</v>
          </cell>
        </row>
        <row r="17">
          <cell r="AC17" t="str">
            <v>Div of Facilities &amp; Fleet Mgt</v>
          </cell>
        </row>
        <row r="18">
          <cell r="AC18" t="str">
            <v>Div of Govt Communications</v>
          </cell>
        </row>
        <row r="19">
          <cell r="AC19" t="str">
            <v>Div of Grants &amp; Special Proj.</v>
          </cell>
        </row>
        <row r="20">
          <cell r="AC20" t="str">
            <v>Div of Historic Preservation</v>
          </cell>
        </row>
        <row r="21">
          <cell r="AC21" t="str">
            <v>Div of Human Resources</v>
          </cell>
        </row>
        <row r="22">
          <cell r="AC22" t="str">
            <v>Div of Parks and Recreation</v>
          </cell>
        </row>
        <row r="23">
          <cell r="AC23" t="str">
            <v>Div of Planning</v>
          </cell>
        </row>
        <row r="24">
          <cell r="AC24" t="str">
            <v>Div of Police</v>
          </cell>
        </row>
        <row r="25">
          <cell r="AC25" t="str">
            <v>Div of Revenue</v>
          </cell>
        </row>
        <row r="26">
          <cell r="AC26" t="str">
            <v>Div of Risk Management</v>
          </cell>
        </row>
        <row r="27">
          <cell r="AC27" t="str">
            <v>Div of Streets Roads</v>
          </cell>
        </row>
        <row r="28">
          <cell r="AC28" t="str">
            <v>Div of Traffic Engineering</v>
          </cell>
        </row>
        <row r="29">
          <cell r="AC29" t="str">
            <v>Div of Waste Management</v>
          </cell>
        </row>
        <row r="30">
          <cell r="AC30" t="str">
            <v>Div of Water Quality</v>
          </cell>
        </row>
        <row r="31">
          <cell r="AC31" t="str">
            <v>Div of Youth Services</v>
          </cell>
        </row>
        <row r="32">
          <cell r="AC32" t="str">
            <v>Economic Development Agencies</v>
          </cell>
        </row>
        <row r="33">
          <cell r="AC33" t="str">
            <v>Elected Officials</v>
          </cell>
        </row>
        <row r="34">
          <cell r="AC34" t="str">
            <v>Env Quality &amp;Pub Works Admin</v>
          </cell>
        </row>
        <row r="35">
          <cell r="AC35" t="str">
            <v>Finance Administration</v>
          </cell>
        </row>
        <row r="36">
          <cell r="AC36" t="str">
            <v>General Services Admin</v>
          </cell>
        </row>
        <row r="37">
          <cell r="AC37" t="str">
            <v>Law</v>
          </cell>
        </row>
        <row r="38">
          <cell r="AC38" t="str">
            <v>Non-Departmental</v>
          </cell>
        </row>
        <row r="39">
          <cell r="AC39" t="str">
            <v>Office of Internal Audit</v>
          </cell>
        </row>
        <row r="40">
          <cell r="AC40" t="str">
            <v>Office of the CAO</v>
          </cell>
        </row>
        <row r="41">
          <cell r="AC41" t="str">
            <v>Office Of The Mayor</v>
          </cell>
        </row>
        <row r="42">
          <cell r="AC42" t="str">
            <v>Public Safety Administrator</v>
          </cell>
        </row>
        <row r="46">
          <cell r="AC46" t="str">
            <v>Purchase of Development Rights</v>
          </cell>
        </row>
        <row r="47">
          <cell r="AC47" t="str">
            <v>Social Service Agencies</v>
          </cell>
        </row>
        <row r="48">
          <cell r="AC48" t="str">
            <v>Social Services Administration</v>
          </cell>
        </row>
        <row r="49">
          <cell r="AC49" t="str">
            <v>Special Programs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row, Ryan (Finance)" refreshedDate="45203.420797222221" createdVersion="8" refreshedVersion="8" minRefreshableVersion="3" recordCount="72">
  <cacheSource type="worksheet">
    <worksheetSource ref="A5:Q77" sheet="Agency"/>
  </cacheSource>
  <cacheFields count="19">
    <cacheField name="Issuer" numFmtId="0">
      <sharedItems count="4">
        <s v="DMA"/>
        <s v="KCTCS"/>
        <s v="KRA"/>
        <s v="UK"/>
      </sharedItems>
    </cacheField>
    <cacheField name="CUSIP" numFmtId="0">
      <sharedItems/>
    </cacheField>
    <cacheField name="Series Name" numFmtId="0">
      <sharedItems containsBlank="1" count="8">
        <m/>
        <s v="Project 120"/>
        <s v="Project 114"/>
        <s v="Project 116"/>
        <s v="Project 105"/>
        <s v="Project 113"/>
        <s v="Project 118"/>
        <s v="Project 102A"/>
      </sharedItems>
    </cacheField>
    <cacheField name="Original Coupon" numFmtId="0">
      <sharedItems containsString="0" containsBlank="1" containsNumber="1" minValue="0.02" maxValue="0.05"/>
    </cacheField>
    <cacheField name="Maturity Date" numFmtId="0">
      <sharedItems containsNonDate="0" containsDate="1" containsString="0" containsBlank="1" minDate="2024-04-01T00:00:00" maxDate="2038-04-02T00:00:00" count="35">
        <m/>
        <d v="2024-06-01T00:00:00"/>
        <d v="2025-06-01T00:00:00"/>
        <d v="2026-06-01T00:00:00"/>
        <d v="2027-06-01T00:00:00"/>
        <d v="2028-06-01T00:00:00"/>
        <d v="2024-10-01T00:00:00"/>
        <d v="2025-10-01T00:00:00"/>
        <d v="2026-10-01T00:00:00"/>
        <d v="2027-10-01T00:00:00"/>
        <d v="2028-10-01T00:00:00"/>
        <d v="2029-10-01T00:00:00"/>
        <d v="2030-10-01T00:00:00"/>
        <d v="2031-10-01T00:00:00"/>
        <d v="2032-10-01T00:00:00"/>
        <d v="2033-10-01T00:00:00"/>
        <d v="2034-10-01T00:00:00"/>
        <d v="2035-10-01T00:00:00"/>
        <d v="2036-10-01T00:00:00"/>
        <d v="2024-04-01T00:00:00"/>
        <d v="2025-04-01T00:00:00"/>
        <d v="2026-04-01T00:00:00"/>
        <d v="2027-04-01T00:00:00"/>
        <d v="2028-04-01T00:00:00"/>
        <d v="2029-04-01T00:00:00"/>
        <d v="2030-04-01T00:00:00"/>
        <d v="2031-04-01T00:00:00"/>
        <d v="2032-04-01T00:00:00"/>
        <d v="2033-04-01T00:00:00"/>
        <d v="2034-04-01T00:00:00"/>
        <d v="2035-04-01T00:00:00"/>
        <d v="2036-04-01T00:00:00"/>
        <d v="2037-04-01T00:00:00"/>
        <d v="2038-04-01T00:00:00"/>
        <d v="2024-05-01T00:00:00"/>
      </sharedItems>
      <fieldGroup par="18" base="4">
        <rangePr groupBy="months" startDate="2024-04-01T00:00:00" endDate="2038-04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38"/>
        </groupItems>
      </fieldGroup>
    </cacheField>
    <cacheField name="Maturity Amount" numFmtId="6">
      <sharedItems containsString="0" containsBlank="1" containsNumber="1" containsInteger="1" minValue="275000" maxValue="4430000"/>
    </cacheField>
    <cacheField name="Call Date" numFmtId="0">
      <sharedItems containsDate="1" containsBlank="1" containsMixedTypes="1" minDate="2022-11-01T00:00:00" maxDate="2028-04-02T00:00:00"/>
    </cacheField>
    <cacheField name="Call Date2" numFmtId="0">
      <sharedItems containsDate="1" containsBlank="1" containsMixedTypes="1" minDate="2024-01-01T00:00:00" maxDate="2028-04-02T00:00:00"/>
    </cacheField>
    <cacheField name="From Call To Maturity Date" numFmtId="0">
      <sharedItems containsBlank="1" containsMixedTypes="1" containsNumber="1" minValue="0.25" maxValue="10"/>
    </cacheField>
    <cacheField name="New Refunding Coupon" numFmtId="0">
      <sharedItems containsBlank="1" containsMixedTypes="1" containsNumber="1" minValue="0.05" maxValue="0.05"/>
    </cacheField>
    <cacheField name="New Refunding Yield" numFmtId="0">
      <sharedItems containsBlank="1" containsMixedTypes="1" containsNumber="1" minValue="3.4700000000000002E-2" maxValue="3.7199999999999997E-2"/>
    </cacheField>
    <cacheField name="Bond Pricing (%)" numFmtId="0">
      <sharedItems containsBlank="1" containsMixedTypes="1" containsNumber="1" minValue="0.97050000000000003" maxValue="1.1035699999999999"/>
    </cacheField>
    <cacheField name="Bond ($)" numFmtId="6">
      <sharedItems containsBlank="1" containsMixedTypes="1" containsNumber="1" minValue="403306.11431985663" maxValue="4014244.6786338883"/>
    </cacheField>
    <cacheField name="Net Proceeds" numFmtId="6">
      <sharedItems containsBlank="1" containsMixedTypes="1" containsNumber="1" minValue="-62161.257083977107" maxValue="415755.32136611175"/>
    </cacheField>
    <cacheField name="COI" numFmtId="6">
      <sharedItems containsBlank="1" containsMixedTypes="1" containsNumber="1" minValue="5987.2443881645331" maxValue="59593.105761369232"/>
    </cacheField>
    <cacheField name="Net Savings" numFmtId="6">
      <sharedItems containsBlank="1" containsMixedTypes="1" containsNumber="1" minValue="-93442.928656722259" maxValue="356162.21560474252"/>
    </cacheField>
    <cacheField name="Savings (%)" numFmtId="167">
      <sharedItems containsBlank="1" containsMixedTypes="1" containsNumber="1" minValue="-4.569336364631895E-2" maxValue="8.0397791332898996E-2"/>
    </cacheField>
    <cacheField name="Quarters" numFmtId="0" databaseField="0">
      <fieldGroup base="4">
        <rangePr groupBy="quarters" startDate="2024-04-01T00:00:00" endDate="2038-04-02T00:00:00"/>
        <groupItems count="6">
          <s v="&lt;4/1/2024"/>
          <s v="Qtr1"/>
          <s v="Qtr2"/>
          <s v="Qtr3"/>
          <s v="Qtr4"/>
          <s v="&gt;4/2/2038"/>
        </groupItems>
      </fieldGroup>
    </cacheField>
    <cacheField name="Years" numFmtId="0" databaseField="0">
      <fieldGroup base="4">
        <rangePr groupBy="years" startDate="2024-04-01T00:00:00" endDate="2038-04-02T00:00:00"/>
        <groupItems count="17">
          <s v="&lt;4/1/2024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&gt;4/2/203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rrow, Ryan (Finance)" refreshedDate="45203.437608796296" createdVersion="8" refreshedVersion="8" minRefreshableVersion="3" recordCount="19">
  <cacheSource type="worksheet">
    <worksheetSource ref="A5:Q24" sheet="Federal"/>
  </cacheSource>
  <cacheFields count="19">
    <cacheField name="Issuer" numFmtId="0">
      <sharedItems count="2">
        <s v="GARVEE"/>
        <s v="Federal Funds" u="1"/>
      </sharedItems>
    </cacheField>
    <cacheField name="CUSIP" numFmtId="0">
      <sharedItems containsBlank="1"/>
    </cacheField>
    <cacheField name="Series Name" numFmtId="0">
      <sharedItems containsBlank="1" count="5">
        <m/>
        <s v="2013FHTF"/>
        <s v="2014FHTF"/>
        <s v="2015FHTF"/>
        <s v="2023FHTF"/>
      </sharedItems>
    </cacheField>
    <cacheField name="Original Coupon" numFmtId="0">
      <sharedItems containsString="0" containsBlank="1" containsNumber="1" minValue="0.03" maxValue="5.2499999999999998E-2"/>
    </cacheField>
    <cacheField name="Maturity Date" numFmtId="0">
      <sharedItems containsNonDate="0" containsDate="1" containsString="0" containsBlank="1" minDate="2024-09-01T00:00:00" maxDate="2027-09-02T00:00:00" count="5">
        <m/>
        <d v="2024-09-01T00:00:00"/>
        <d v="2025-09-01T00:00:00"/>
        <d v="2026-09-01T00:00:00"/>
        <d v="2027-09-01T00:00:00"/>
      </sharedItems>
      <fieldGroup par="18" base="4">
        <rangePr groupBy="months" startDate="2024-09-01T00:00:00" endDate="2027-09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27"/>
        </groupItems>
      </fieldGroup>
    </cacheField>
    <cacheField name="Maturity Amount" numFmtId="6">
      <sharedItems containsString="0" containsBlank="1" containsNumber="1" containsInteger="1" minValue="380000" maxValue="50435000"/>
    </cacheField>
    <cacheField name="Call Date" numFmtId="0">
      <sharedItems containsDate="1" containsBlank="1" containsMixedTypes="1" minDate="2023-09-01T00:00:00" maxDate="2025-09-02T00:00:00"/>
    </cacheField>
    <cacheField name="Call Date2" numFmtId="0">
      <sharedItems containsDate="1" containsBlank="1" containsMixedTypes="1" minDate="2024-01-01T00:00:00" maxDate="2025-09-02T00:00:00"/>
    </cacheField>
    <cacheField name="From Call To Maturity Date" numFmtId="0">
      <sharedItems containsBlank="1" containsMixedTypes="1" containsNumber="1" minValue="0.66666666666666663" maxValue="2"/>
    </cacheField>
    <cacheField name="New Refunding Coupon" numFmtId="0">
      <sharedItems containsBlank="1" containsMixedTypes="1" containsNumber="1" minValue="0.05" maxValue="0.05"/>
    </cacheField>
    <cacheField name="New Refunding Yield" numFmtId="0">
      <sharedItems containsBlank="1" containsMixedTypes="1" containsNumber="1" minValue="3.6799999999999999E-2" maxValue="3.7199999999999997E-2"/>
    </cacheField>
    <cacheField name="Bond Pricing (%)" numFmtId="0">
      <sharedItems containsBlank="1" containsMixedTypes="1" containsNumber="1" minValue="0.99785000000000001" maxValue="1.02522"/>
    </cacheField>
    <cacheField name="Bond ($)" numFmtId="0">
      <sharedItems containsBlank="1" containsMixedTypes="1" containsNumber="1" minValue="379309.65642530599" maxValue="49194319.268059537"/>
    </cacheField>
    <cacheField name="Net Proceeds" numFmtId="0">
      <sharedItems containsBlank="1" containsMixedTypes="1" containsNumber="1" minValue="-12496.86826677341" maxValue="1240680.7319404632"/>
    </cacheField>
    <cacheField name="COI" numFmtId="6">
      <sharedItems containsBlank="1" containsMixedTypes="1" containsNumber="1" minValue="5631.0071461200696" maxValue="730309.81061117607"/>
    </cacheField>
    <cacheField name="Net Savings" numFmtId="0">
      <sharedItems containsBlank="1" containsMixedTypes="1" containsNumber="1" minValue="-128213.30291698896" maxValue="510370.92132928711"/>
    </cacheField>
    <cacheField name="Savings (%)" numFmtId="167">
      <sharedItems containsBlank="1" containsMixedTypes="1" containsNumber="1" minValue="-1.7032028279553666E-2" maxValue="1.0119379822133184E-2"/>
    </cacheField>
    <cacheField name="Quarters" numFmtId="0" databaseField="0">
      <fieldGroup base="4">
        <rangePr groupBy="quarters" startDate="2024-09-01T00:00:00" endDate="2027-09-02T00:00:00"/>
        <groupItems count="6">
          <s v="&lt;9/1/2024"/>
          <s v="Qtr1"/>
          <s v="Qtr2"/>
          <s v="Qtr3"/>
          <s v="Qtr4"/>
          <s v="&gt;9/2/2027"/>
        </groupItems>
      </fieldGroup>
    </cacheField>
    <cacheField name="Years" numFmtId="0" databaseField="0">
      <fieldGroup base="4">
        <rangePr groupBy="years" startDate="2024-09-01T00:00:00" endDate="2027-09-02T00:00:00"/>
        <groupItems count="6">
          <s v="&lt;9/1/2024"/>
          <s v="2024"/>
          <s v="2025"/>
          <s v="2026"/>
          <s v="2027"/>
          <s v="&gt;9/2/20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arrow, Ryan (Finance)" refreshedDate="45203.455705902779" createdVersion="8" refreshedVersion="8" minRefreshableVersion="3" recordCount="26">
  <cacheSource type="worksheet">
    <worksheetSource ref="A5:Q31" sheet="KPTIA"/>
  </cacheSource>
  <cacheFields count="19">
    <cacheField name="Issuer" numFmtId="0">
      <sharedItems count="1">
        <s v="KPTIA"/>
      </sharedItems>
    </cacheField>
    <cacheField name="CUSIP" numFmtId="0">
      <sharedItems containsBlank="1"/>
    </cacheField>
    <cacheField name="Series Name" numFmtId="0">
      <sharedItems containsBlank="1" count="5">
        <m/>
        <s v="BONDS13B"/>
        <s v="BONDS13C"/>
        <s v="BONDS21A"/>
        <s v="BONDS21B"/>
      </sharedItems>
    </cacheField>
    <cacheField name="Original Coupon" numFmtId="0">
      <sharedItems containsString="0" containsBlank="1" containsNumber="1" minValue="1.15E-2" maxValue="6.8750000000000006E-2"/>
    </cacheField>
    <cacheField name="Maturity Date" numFmtId="0">
      <sharedItems containsNonDate="0" containsDate="1" containsString="0" containsBlank="1" minDate="2027-07-01T00:00:00" maxDate="2053-07-02T00:00:00" count="22">
        <m/>
        <d v="2029-07-01T00:00:00"/>
        <d v="2030-07-01T00:00:00"/>
        <d v="2031-07-01T00:00:00"/>
        <d v="2032-07-01T00:00:00"/>
        <d v="2033-07-01T00:00:00"/>
        <d v="2034-07-01T00:00:00"/>
        <d v="2035-07-01T00:00:00"/>
        <d v="2036-07-01T00:00:00"/>
        <d v="2037-07-01T00:00:00"/>
        <d v="2038-07-01T00:00:00"/>
        <d v="2039-07-01T00:00:00"/>
        <d v="2040-07-01T00:00:00"/>
        <d v="2041-07-01T00:00:00"/>
        <d v="2042-07-01T00:00:00"/>
        <d v="2043-07-01T00:00:00"/>
        <d v="2044-07-01T00:00:00"/>
        <d v="2045-07-01T00:00:00"/>
        <d v="2046-07-01T00:00:00"/>
        <d v="2027-07-01T00:00:00"/>
        <d v="2049-07-01T00:00:00"/>
        <d v="2053-07-01T00:00:00"/>
      </sharedItems>
      <fieldGroup par="18" base="4">
        <rangePr groupBy="months" startDate="2027-07-01T00:00:00" endDate="2053-07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53"/>
        </groupItems>
      </fieldGroup>
    </cacheField>
    <cacheField name="Maturity Amount" numFmtId="0">
      <sharedItems containsString="0" containsBlank="1" containsNumber="1" minValue="525070" maxValue="69260000"/>
    </cacheField>
    <cacheField name="Call Date" numFmtId="0">
      <sharedItems containsDate="1" containsBlank="1" containsMixedTypes="1" minDate="2028-07-01T00:00:00" maxDate="2031-07-02T00:00:00"/>
    </cacheField>
    <cacheField name="Call Date2" numFmtId="0">
      <sharedItems containsDate="1" containsBlank="1" containsMixedTypes="1" minDate="2028-07-01T00:00:00" maxDate="2031-07-02T00:00:00"/>
    </cacheField>
    <cacheField name="From Call To Maturity Date" numFmtId="0">
      <sharedItems containsBlank="1" containsMixedTypes="1" containsNumber="1" containsInteger="1" minValue="1" maxValue="22"/>
    </cacheField>
    <cacheField name="New Refunding Coupon" numFmtId="0">
      <sharedItems containsBlank="1" containsMixedTypes="1" containsNumber="1" minValue="0.05" maxValue="0.05"/>
    </cacheField>
    <cacheField name="New Refunding Yield" numFmtId="0">
      <sharedItems containsBlank="1" containsMixedTypes="1" containsNumber="1" minValue="3.4700000000000002E-2" maxValue="4.6800000000000001E-2"/>
    </cacheField>
    <cacheField name="Bond Pricing (%)" numFmtId="0">
      <sharedItems containsBlank="1" containsMixedTypes="1" containsNumber="1" minValue="0.80091000000000001" maxValue="1.26081"/>
    </cacheField>
    <cacheField name="Bond ($)" numFmtId="0">
      <sharedItems containsBlank="1" containsMixedTypes="1" containsNumber="1" minValue="416454.5014712764" maxValue="84434583.313015074"/>
    </cacheField>
    <cacheField name="Net Proceeds" numFmtId="0">
      <sharedItems containsBlank="1" containsMixedTypes="1" containsNumber="1" minValue="-15948876.153375536" maxValue="1745241.2116777487"/>
    </cacheField>
    <cacheField name="COI" numFmtId="6">
      <sharedItems containsBlank="1" containsMixedTypes="1" containsNumber="1" minValue="6182.437578623626" maxValue="1253465.9583834894"/>
    </cacheField>
    <cacheField name="Net Savings" numFmtId="0">
      <sharedItems containsBlank="1" containsMixedTypes="1" containsNumber="1" minValue="-17138125.217948548" maxValue="1645691.4525067806"/>
    </cacheField>
    <cacheField name="Savings (%)" numFmtId="167">
      <sharedItems containsBlank="1" containsMixedTypes="1" containsNumber="1" minValue="-0.26711541798548238" maxValue="0.19508458100843695"/>
    </cacheField>
    <cacheField name="Quarters" numFmtId="0" databaseField="0">
      <fieldGroup base="4">
        <rangePr groupBy="quarters" startDate="2027-07-01T00:00:00" endDate="2053-07-02T00:00:00"/>
        <groupItems count="6">
          <s v="&lt;7/1/2027"/>
          <s v="Qtr1"/>
          <s v="Qtr2"/>
          <s v="Qtr3"/>
          <s v="Qtr4"/>
          <s v="&gt;7/2/2053"/>
        </groupItems>
      </fieldGroup>
    </cacheField>
    <cacheField name="Years" numFmtId="0" databaseField="0">
      <fieldGroup base="4">
        <rangePr groupBy="years" startDate="2027-07-01T00:00:00" endDate="2053-07-02T00:00:00"/>
        <groupItems count="29">
          <s v="&lt;7/1/2027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&gt;7/2/205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arrow, Ryan (Finance)" refreshedDate="45203.458539930558" createdVersion="8" refreshedVersion="8" minRefreshableVersion="3" recordCount="27">
  <cacheSource type="worksheet">
    <worksheetSource ref="A5:Q32" sheet="KIA"/>
  </cacheSource>
  <cacheFields count="19">
    <cacheField name="Issuer" numFmtId="0">
      <sharedItems count="1">
        <s v="KIA"/>
      </sharedItems>
    </cacheField>
    <cacheField name="CUSIP" numFmtId="0">
      <sharedItems containsBlank="1"/>
    </cacheField>
    <cacheField name="Series Name" numFmtId="0">
      <sharedItems containsBlank="1" count="6">
        <m/>
        <s v="Series 2012A-A&amp;F"/>
        <s v="Series 2015 A-A"/>
        <s v="Series 2015 A-F"/>
        <s v="Series 2016 A-A&amp;F"/>
        <s v="Series 2018"/>
      </sharedItems>
    </cacheField>
    <cacheField name="Original Coupon" numFmtId="0">
      <sharedItems containsString="0" containsBlank="1" containsNumber="1" minValue="2.2499999999999999E-2" maxValue="0.05"/>
    </cacheField>
    <cacheField name="Maturity Date" numFmtId="0">
      <sharedItems containsNonDate="0" containsDate="1" containsString="0" containsBlank="1" minDate="2024-02-01T00:00:00" maxDate="2032-02-02T00:00:00" count="10">
        <m/>
        <d v="2029-02-01T00:00:00"/>
        <d v="2032-02-01T00:00:00"/>
        <d v="2024-02-01T00:00:00"/>
        <d v="2025-02-01T00:00:00"/>
        <d v="2026-02-01T00:00:00"/>
        <d v="2027-02-01T00:00:00"/>
        <d v="2028-02-01T00:00:00"/>
        <d v="2030-02-01T00:00:00"/>
        <d v="2031-02-01T00:00:00"/>
      </sharedItems>
      <fieldGroup par="18" base="4">
        <rangePr groupBy="months" startDate="2024-02-01T00:00:00" endDate="2032-0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32"/>
        </groupItems>
      </fieldGroup>
    </cacheField>
    <cacheField name="Maturity Amount" numFmtId="0">
      <sharedItems containsString="0" containsBlank="1" containsNumber="1" containsInteger="1" minValue="250000" maxValue="14855000"/>
    </cacheField>
    <cacheField name="Call Date" numFmtId="0">
      <sharedItems containsDate="1" containsBlank="1" containsMixedTypes="1" minDate="2022-02-01T00:00:00" maxDate="2028-02-02T00:00:00"/>
    </cacheField>
    <cacheField name="Call Date2" numFmtId="0">
      <sharedItems containsDate="1" containsBlank="1" containsMixedTypes="1" minDate="2024-01-01T00:00:00" maxDate="2028-02-02T00:00:00"/>
    </cacheField>
    <cacheField name="From Call To Maturity Date" numFmtId="0">
      <sharedItems containsBlank="1" containsMixedTypes="1" containsNumber="1" minValue="1" maxValue="8.0833333333333339"/>
    </cacheField>
    <cacheField name="New Refunding Coupon" numFmtId="0">
      <sharedItems containsBlank="1" containsMixedTypes="1" containsNumber="1" minValue="0.05" maxValue="0.05"/>
    </cacheField>
    <cacheField name="New Refunding Yield" numFmtId="0">
      <sharedItems containsBlank="1" containsMixedTypes="1" containsNumber="1" minValue="3.5000000000000003E-2" maxValue="3.7199999999999997E-2"/>
    </cacheField>
    <cacheField name="Bond Pricing (%)" numFmtId="0">
      <sharedItems containsBlank="1" containsMixedTypes="1" containsNumber="1" minValue="0.99895" maxValue="1.03976"/>
    </cacheField>
    <cacheField name="Bond ($)" numFmtId="6">
      <sharedItems containsBlank="1" containsMixedTypes="1" containsNumber="1" minValue="250262.77591471045" maxValue="14672329.497752974"/>
    </cacheField>
    <cacheField name="Net Proceeds" numFmtId="0">
      <sharedItems containsBlank="1" containsMixedTypes="1" containsNumber="1" minValue="-2102.2073176836129" maxValue="424268.2926829271"/>
    </cacheField>
    <cacheField name="COI" numFmtId="6">
      <sharedItems containsBlank="1" containsMixedTypes="1" containsNumber="1" minValue="3715.2533707274265" maxValue="217816.73852098436"/>
    </cacheField>
    <cacheField name="Net Savings" numFmtId="0">
      <sharedItems containsBlank="1" containsMixedTypes="1" containsNumber="1" minValue="-35146.236273958173" maxValue="265856.91169013968"/>
    </cacheField>
    <cacheField name="Savings (%)" numFmtId="0">
      <sharedItems containsBlank="1" containsMixedTypes="1" containsNumber="1" minValue="-1.5912117141751513E-2" maxValue="2.3961866758912993E-2"/>
    </cacheField>
    <cacheField name="Quarters" numFmtId="0" databaseField="0">
      <fieldGroup base="4">
        <rangePr groupBy="quarters" startDate="2024-02-01T00:00:00" endDate="2032-02-02T00:00:00"/>
        <groupItems count="6">
          <s v="&lt;2/1/2024"/>
          <s v="Qtr1"/>
          <s v="Qtr2"/>
          <s v="Qtr3"/>
          <s v="Qtr4"/>
          <s v="&gt;2/2/2032"/>
        </groupItems>
      </fieldGroup>
    </cacheField>
    <cacheField name="Years" numFmtId="0" databaseField="0">
      <fieldGroup base="4">
        <rangePr groupBy="years" startDate="2024-02-01T00:00:00" endDate="2032-02-02T00:00:00"/>
        <groupItems count="11">
          <s v="&lt;2/1/2024"/>
          <s v="2024"/>
          <s v="2025"/>
          <s v="2026"/>
          <s v="2027"/>
          <s v="2028"/>
          <s v="2029"/>
          <s v="2030"/>
          <s v="2031"/>
          <s v="2032"/>
          <s v="&gt;2/2/20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arrow, Ryan (Finance)" refreshedDate="45203.466677893521" createdVersion="8" refreshedVersion="8" minRefreshableVersion="3" recordCount="132">
  <cacheSource type="worksheet">
    <worksheetSource ref="A5:Q137" sheet="Road"/>
  </cacheSource>
  <cacheFields count="19">
    <cacheField name="Issuer" numFmtId="0">
      <sharedItems count="2">
        <s v="TAK"/>
        <s v="SPBC"/>
      </sharedItems>
    </cacheField>
    <cacheField name="CUSIP" numFmtId="0">
      <sharedItems containsBlank="1"/>
    </cacheField>
    <cacheField name="Series Name" numFmtId="0">
      <sharedItems containsBlank="1" count="16">
        <m/>
        <s v="2010B"/>
        <s v="2014A"/>
        <s v="2015A"/>
        <s v="2015B"/>
        <s v="2016A"/>
        <s v="2016B"/>
        <s v="2017A"/>
        <s v="2017B"/>
        <s v="2021A"/>
        <s v="2021B"/>
        <s v="2022A"/>
        <s v="2022B"/>
        <s v="Project 107A"/>
        <s v="Project 111"/>
        <s v="2013A" u="1"/>
      </sharedItems>
    </cacheField>
    <cacheField name="Original Coupon" numFmtId="0">
      <sharedItems containsString="0" containsBlank="1" containsNumber="1" minValue="5.5199999999999997E-3" maxValue="5.722E-2"/>
    </cacheField>
    <cacheField name="Maturity Date" numFmtId="0">
      <sharedItems containsNonDate="0" containsDate="1" containsString="0" containsBlank="1" minDate="2024-05-01T00:00:00" maxDate="2042-07-02T00:00:00" count="39">
        <m/>
        <d v="2024-07-01T00:00:00"/>
        <d v="2025-07-01T00:00:00"/>
        <d v="2026-07-01T00:00:00"/>
        <d v="2027-07-01T00:00:00"/>
        <d v="2028-07-01T00:00:00"/>
        <d v="2029-07-01T00:00:00"/>
        <d v="2030-07-01T00:00:00"/>
        <d v="2031-07-01T00:00:00"/>
        <d v="2032-07-01T00:00:00"/>
        <d v="2033-07-01T00:00:00"/>
        <d v="2034-07-01T00:00:00"/>
        <d v="2035-07-01T00:00:00"/>
        <d v="2036-07-01T00:00:00"/>
        <d v="2037-07-01T00:00:00"/>
        <d v="2038-07-01T00:00:00"/>
        <d v="2039-07-01T00:00:00"/>
        <d v="2040-07-01T00:00:00"/>
        <d v="2041-07-01T00:00:00"/>
        <d v="2042-07-01T00:00:00"/>
        <d v="2024-05-01T00:00:00"/>
        <d v="2025-05-01T00:00:00"/>
        <d v="2026-05-01T00:00:00"/>
        <d v="2027-05-01T00:00:00"/>
        <d v="2028-05-01T00:00:00"/>
        <d v="2029-05-01T00:00:00"/>
        <d v="2030-05-01T00:00:00"/>
        <d v="2024-11-01T00:00:00"/>
        <d v="2025-11-01T00:00:00"/>
        <d v="2026-11-01T00:00:00"/>
        <d v="2027-11-01T00:00:00"/>
        <d v="2028-11-01T00:00:00"/>
        <d v="2029-11-01T00:00:00"/>
        <d v="2030-11-01T00:00:00"/>
        <d v="2031-11-01T00:00:00"/>
        <d v="2032-11-01T00:00:00"/>
        <d v="2033-11-01T00:00:00"/>
        <d v="2034-11-01T00:00:00"/>
        <d v="2035-11-01T00:00:00"/>
      </sharedItems>
      <fieldGroup par="18" base="4">
        <rangePr groupBy="months" startDate="2024-05-01T00:00:00" endDate="2042-07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42"/>
        </groupItems>
      </fieldGroup>
    </cacheField>
    <cacheField name="Maturity Amount" numFmtId="0">
      <sharedItems containsString="0" containsBlank="1" containsNumber="1" containsInteger="1" minValue="120000" maxValue="26250000"/>
    </cacheField>
    <cacheField name="Call Date" numFmtId="0">
      <sharedItems containsDate="1" containsBlank="1" containsMixedTypes="1" minDate="2024-05-01T00:00:00" maxDate="2031-07-02T00:00:00"/>
    </cacheField>
    <cacheField name="Call Date2" numFmtId="0">
      <sharedItems containsDate="1" containsBlank="1" containsMixedTypes="1" minDate="2024-05-01T00:00:00" maxDate="2031-07-02T00:00:00"/>
    </cacheField>
    <cacheField name="From Call To Maturity Date" numFmtId="0">
      <sharedItems containsBlank="1" containsMixedTypes="1" containsNumber="1" containsInteger="1" minValue="1" maxValue="11"/>
    </cacheField>
    <cacheField name="New Refunding Coupon" numFmtId="0">
      <sharedItems containsBlank="1" containsMixedTypes="1" containsNumber="1" minValue="0.05" maxValue="0.05"/>
    </cacheField>
    <cacheField name="New Refunding Yield" numFmtId="0">
      <sharedItems containsBlank="1" containsMixedTypes="1" containsNumber="1" minValue="3.4700000000000002E-2" maxValue="4.0300000000000002E-2"/>
    </cacheField>
    <cacheField name="Bond Pricing (%)" numFmtId="0">
      <sharedItems containsBlank="1" containsMixedTypes="1" containsNumber="1" minValue="0.97301000000000004" maxValue="1.1095999999999999"/>
    </cacheField>
    <cacheField name="Bond ($)" numFmtId="6">
      <sharedItems containsBlank="1" containsMixedTypes="1" containsNumber="1" minValue="251764.87175097433" maxValue="24746901.081534889"/>
    </cacheField>
    <cacheField name="Net Proceeds" numFmtId="0">
      <sharedItems containsBlank="1" containsMixedTypes="1" containsNumber="1" minValue="-382377.51924440637" maxValue="590267.35725015029"/>
    </cacheField>
    <cacheField name="COI" numFmtId="6">
      <sharedItems containsBlank="1" containsMixedTypes="1" containsNumber="1" minValue="3737.5525984029678" maxValue="367377.8784007582"/>
    </cacheField>
    <cacheField name="Net Savings" numFmtId="0">
      <sharedItems containsBlank="1" containsMixedTypes="1" containsNumber="1" minValue="-592698.03890762187" maxValue="363219.39658392477"/>
    </cacheField>
    <cacheField name="Savings (%)" numFmtId="167">
      <sharedItems containsBlank="1" containsMixedTypes="1" containsNumber="1" minValue="-4.2995867893189835E-2" maxValue="8.5395269089083722E-2"/>
    </cacheField>
    <cacheField name="Quarters" numFmtId="0" databaseField="0">
      <fieldGroup base="4">
        <rangePr groupBy="quarters" startDate="2024-05-01T00:00:00" endDate="2042-07-02T00:00:00"/>
        <groupItems count="6">
          <s v="&lt;5/1/2024"/>
          <s v="Qtr1"/>
          <s v="Qtr2"/>
          <s v="Qtr3"/>
          <s v="Qtr4"/>
          <s v="&gt;7/2/2042"/>
        </groupItems>
      </fieldGroup>
    </cacheField>
    <cacheField name="Years" numFmtId="0" databaseField="0">
      <fieldGroup base="4">
        <rangePr groupBy="years" startDate="2024-05-01T00:00:00" endDate="2042-07-02T00:00:00"/>
        <groupItems count="21">
          <s v="&lt;5/1/2024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&gt;7/2/204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arrow, Ryan (Finance)" refreshedDate="45231.435769675925" createdVersion="8" refreshedVersion="8" minRefreshableVersion="3" recordCount="389">
  <cacheSource type="worksheet">
    <worksheetSource ref="A5:Q394" sheet="General"/>
  </cacheSource>
  <cacheFields count="19">
    <cacheField name="Issuer" numFmtId="0">
      <sharedItems count="13">
        <s v="SPBC"/>
        <s v="ALCO - Former GF SWAP"/>
        <s v="LFUCG - Eastern State"/>
        <s v="State Office Building"/>
        <s v="KCNA Completion Bonds - GF"/>
        <s v="General Fund" u="1"/>
        <s v="ALCO - Former SWAP" u="1"/>
        <s v="SOB" u="1"/>
        <s v="LFUCG" u="1"/>
        <s v="KCNA Compleiton Bonds - GF" u="1"/>
        <s v="SPBC General Fund" u="1"/>
        <s v="Kentucky Communications Network Authority - Completion Bonds" u="1"/>
        <s v="Prior SWAP" u="1"/>
      </sharedItems>
    </cacheField>
    <cacheField name="CUSIP" numFmtId="0">
      <sharedItems containsBlank="1"/>
    </cacheField>
    <cacheField name="Series Name" numFmtId="0">
      <sharedItems containsBlank="1" containsMixedTypes="1" containsNumber="1" containsInteger="1" minValue="2019" maxValue="2019" count="33">
        <m/>
        <s v="Project 104"/>
        <s v="Project 108A"/>
        <s v="Project 108B"/>
        <s v="Project 110A1"/>
        <s v="Project 112A"/>
        <s v="Project 112B"/>
        <s v="Project 115"/>
        <s v="Project 117A"/>
        <s v="Project 117B"/>
        <s v="Project 117C"/>
        <s v="Project 117D"/>
        <s v="Project 119"/>
        <s v="Project 121"/>
        <s v="Project 122A"/>
        <s v="Project 122B"/>
        <s v="Project 122D"/>
        <s v="Project 123A"/>
        <s v="Project 124"/>
        <s v="Project 125A"/>
        <s v="Project 125B"/>
        <s v="Project 126"/>
        <s v="Project 127A"/>
        <s v="Project 127B"/>
        <s v="Project 128A"/>
        <s v="Project 95C"/>
        <s v="Project 96C"/>
        <s v="Project 99C"/>
        <s v="2021GF_A"/>
        <s v="Series 2021"/>
        <s v="SOB2015"/>
        <s v="SOB2018A"/>
        <n v="2019"/>
      </sharedItems>
    </cacheField>
    <cacheField name="Original Coupon" numFmtId="0">
      <sharedItems containsString="0" containsBlank="1" containsNumber="1" minValue="6.7499999999999999E-3" maxValue="6.5729999999999997E-2"/>
    </cacheField>
    <cacheField name="Maturity Date" numFmtId="0">
      <sharedItems containsNonDate="0" containsDate="1" containsString="0" containsBlank="1" minDate="2024-02-01T00:00:00" maxDate="2051-06-16T00:00:00" count="172">
        <m/>
        <d v="2024-11-01T00:00:00"/>
        <d v="2024-08-01T00:00:00"/>
        <d v="2025-08-01T00:00:00"/>
        <d v="2026-08-01T00:00:00"/>
        <d v="2027-08-01T00:00:00"/>
        <d v="2028-08-01T00:00:00"/>
        <d v="2029-08-01T00:00:00"/>
        <d v="2030-08-01T00:00:00"/>
        <d v="2031-08-01T00:00:00"/>
        <d v="2032-08-01T00:00:00"/>
        <d v="2033-08-01T00:00:00"/>
        <d v="2034-08-01T00:00:00"/>
        <d v="2035-08-01T00:00:00"/>
        <d v="2024-02-01T00:00:00"/>
        <d v="2025-02-01T00:00:00"/>
        <d v="2026-02-01T00:00:00"/>
        <d v="2027-02-01T00:00:00"/>
        <d v="2028-02-01T00:00:00"/>
        <d v="2029-02-01T00:00:00"/>
        <d v="2030-02-01T00:00:00"/>
        <d v="2031-02-01T00:00:00"/>
        <d v="2032-02-01T00:00:00"/>
        <d v="2033-02-01T00:00:00"/>
        <d v="2034-02-01T00:00:00"/>
        <d v="2035-02-01T00:00:00"/>
        <d v="2036-02-01T00:00:00"/>
        <d v="2025-11-01T00:00:00"/>
        <d v="2026-11-01T00:00:00"/>
        <d v="2027-11-01T00:00:00"/>
        <d v="2028-11-01T00:00:00"/>
        <d v="2024-04-01T00:00:00"/>
        <d v="2025-04-01T00:00:00"/>
        <d v="2026-04-01T00:00:00"/>
        <d v="2027-04-01T00:00:00"/>
        <d v="2028-04-01T00:00:00"/>
        <d v="2029-04-01T00:00:00"/>
        <d v="2030-04-01T00:00:00"/>
        <d v="2031-04-01T00:00:00"/>
        <d v="2032-04-01T00:00:00"/>
        <d v="2033-04-01T00:00:00"/>
        <d v="2034-04-01T00:00:00"/>
        <d v="2035-04-01T00:00:00"/>
        <d v="2036-04-01T00:00:00"/>
        <d v="2037-04-01T00:00:00"/>
        <d v="2038-04-01T00:00:00"/>
        <d v="2024-05-01T00:00:00"/>
        <d v="2025-05-01T00:00:00"/>
        <d v="2026-05-01T00:00:00"/>
        <d v="2027-05-01T00:00:00"/>
        <d v="2028-05-01T00:00:00"/>
        <d v="2029-05-01T00:00:00"/>
        <d v="2030-05-01T00:00:00"/>
        <d v="2031-05-01T00:00:00"/>
        <d v="2032-05-01T00:00:00"/>
        <d v="2033-05-01T00:00:00"/>
        <d v="2034-05-01T00:00:00"/>
        <d v="2035-05-01T00:00:00"/>
        <d v="2036-05-01T00:00:00"/>
        <d v="2037-05-01T00:00:00"/>
        <d v="2038-05-01T00:00:00"/>
        <d v="2029-11-01T00:00:00"/>
        <d v="2030-11-01T00:00:00"/>
        <d v="2031-11-01T00:00:00"/>
        <d v="2032-11-01T00:00:00"/>
        <d v="2033-11-01T00:00:00"/>
        <d v="2034-11-01T00:00:00"/>
        <d v="2035-11-01T00:00:00"/>
        <d v="2036-11-01T00:00:00"/>
        <d v="2037-11-01T00:00:00"/>
        <d v="2038-11-01T00:00:00"/>
        <d v="2039-11-01T00:00:00"/>
        <d v="2024-09-01T00:00:00"/>
        <d v="2025-09-01T00:00:00"/>
        <d v="2026-09-01T00:00:00"/>
        <d v="2027-09-01T00:00:00"/>
        <d v="2028-09-01T00:00:00"/>
        <d v="2029-09-01T00:00:00"/>
        <d v="2030-09-01T00:00:00"/>
        <d v="2031-09-01T00:00:00"/>
        <d v="2032-09-01T00:00:00"/>
        <d v="2033-09-01T00:00:00"/>
        <d v="2039-05-01T00:00:00"/>
        <d v="2040-05-01T00:00:00"/>
        <d v="2041-05-01T00:00:00"/>
        <d v="2042-05-01T00:00:00"/>
        <d v="2028-06-01T00:00:00"/>
        <d v="2029-06-01T00:00:00"/>
        <d v="2030-06-01T00:00:00"/>
        <d v="2031-06-01T00:00:00"/>
        <d v="2032-06-01T00:00:00"/>
        <d v="2033-06-01T00:00:00"/>
        <d v="2034-06-01T00:00:00"/>
        <d v="2035-06-01T00:00:00"/>
        <d v="2036-06-01T00:00:00"/>
        <d v="2037-06-01T00:00:00"/>
        <d v="2038-06-01T00:00:00"/>
        <d v="2039-06-01T00:00:00"/>
        <d v="2040-06-01T00:00:00"/>
        <d v="2041-06-01T00:00:00"/>
        <d v="2042-06-01T00:00:00"/>
        <d v="2024-06-01T00:00:00"/>
        <d v="2025-06-01T00:00:00"/>
        <d v="2026-06-01T00:00:00"/>
        <d v="2027-06-01T00:00:00"/>
        <d v="2040-11-01T00:00:00"/>
        <d v="2041-11-01T00:00:00"/>
        <d v="2042-11-01T00:00:00"/>
        <d v="2043-11-01T00:00:00"/>
        <d v="2024-06-15T00:00:00"/>
        <d v="2025-06-15T00:00:00"/>
        <d v="2026-06-15T00:00:00"/>
        <d v="2027-06-15T00:00:00"/>
        <d v="2028-06-15T00:00:00"/>
        <d v="2029-06-15T00:00:00"/>
        <d v="2030-06-15T00:00:00"/>
        <d v="2031-06-15T00:00:00"/>
        <d v="2032-06-15T00:00:00"/>
        <d v="2033-06-15T00:00:00"/>
        <d v="2034-06-15T00:00:00"/>
        <d v="2035-06-15T00:00:00"/>
        <d v="2036-06-15T00:00:00"/>
        <d v="2037-06-15T00:00:00"/>
        <d v="2038-06-15T00:00:00"/>
        <d v="2039-06-15T00:00:00"/>
        <d v="2040-06-15T00:00:00"/>
        <d v="2041-06-15T00:00:00"/>
        <d v="2042-06-15T00:00:00"/>
        <d v="2043-06-15T00:00:00"/>
        <d v="2044-06-15T00:00:00"/>
        <d v="2045-06-15T00:00:00"/>
        <d v="2046-06-15T00:00:00"/>
        <d v="2047-06-15T00:00:00"/>
        <d v="2048-06-15T00:00:00"/>
        <d v="2049-06-15T00:00:00"/>
        <d v="2050-06-15T00:00:00"/>
        <d v="2051-06-15T00:00:00"/>
        <d v="2024-04-15T00:00:00"/>
        <d v="2025-04-15T00:00:00"/>
        <d v="2026-04-15T00:00:00"/>
        <d v="2027-04-15T00:00:00"/>
        <d v="2028-04-15T00:00:00"/>
        <d v="2029-04-15T00:00:00"/>
        <d v="2030-04-15T00:00:00"/>
        <d v="2031-04-15T00:00:00"/>
        <d v="2032-04-15T00:00:00"/>
        <d v="2033-04-15T00:00:00"/>
        <d v="2039-04-15T00:00:00"/>
        <d v="2040-04-15T00:00:00"/>
        <d v="2034-04-15T00:00:00"/>
        <d v="2035-04-15T00:00:00"/>
        <d v="2036-04-15T00:00:00"/>
        <d v="2037-04-15T00:00:00"/>
        <d v="2038-04-15T00:00:00"/>
        <d v="2041-04-15T00:00:00"/>
        <d v="2042-04-15T00:00:00"/>
        <d v="2043-04-15T00:00:00"/>
        <d v="2044-04-15T00:00:00"/>
        <d v="2045-04-15T00:00:00"/>
        <d v="2046-04-15T00:00:00"/>
        <d v="2047-04-15T00:00:00"/>
        <d v="2048-04-15T00:00:00"/>
        <d v="2049-04-15T00:00:00"/>
        <d v="2050-04-15T00:00:00"/>
        <d v="2034-09-01T00:00:00"/>
        <d v="2035-09-01T00:00:00"/>
        <d v="2036-09-01T00:00:00"/>
        <d v="2037-09-01T00:00:00"/>
        <d v="2038-09-01T00:00:00"/>
        <d v="2039-09-01T00:00:00"/>
        <d v="2044-09-01T00:00:00"/>
        <d v="2049-09-01T00:00:00"/>
      </sharedItems>
      <fieldGroup par="18" base="4">
        <rangePr groupBy="months" startDate="2024-02-01T00:00:00" endDate="2051-06-1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51"/>
        </groupItems>
      </fieldGroup>
    </cacheField>
    <cacheField name="Maturity Amount" numFmtId="0">
      <sharedItems containsString="0" containsBlank="1" containsNumber="1" containsInteger="1" minValue="40000" maxValue="86390000"/>
    </cacheField>
    <cacheField name="Call Date" numFmtId="0">
      <sharedItems containsDate="1" containsBlank="1" containsMixedTypes="1" minDate="2022-11-01T00:00:00" maxDate="2033-11-02T00:00:00"/>
    </cacheField>
    <cacheField name="Used Call Date" numFmtId="0">
      <sharedItems containsDate="1" containsBlank="1" containsMixedTypes="1" minDate="2023-12-06T00:00:00" maxDate="2033-11-02T00:00:00"/>
    </cacheField>
    <cacheField name="From Call To Maturity Date" numFmtId="0">
      <sharedItems containsBlank="1" containsMixedTypes="1" containsNumber="1" minValue="0.90277777777777779" maxValue="26"/>
    </cacheField>
    <cacheField name="New Refunding Coupon" numFmtId="0">
      <sharedItems containsBlank="1" containsMixedTypes="1" containsNumber="1" minValue="0.05" maxValue="0.05"/>
    </cacheField>
    <cacheField name="New Refunding Yield" numFmtId="0">
      <sharedItems containsBlank="1" containsMixedTypes="1" containsNumber="1" minValue="3.8399999999999997E-2" maxValue="4.8799999999999996E-2"/>
    </cacheField>
    <cacheField name="Bond Pricing (%)" numFmtId="0">
      <sharedItems containsBlank="1" containsMixedTypes="1" containsNumber="1" minValue="0.8821" maxValue="1.12175"/>
    </cacheField>
    <cacheField name="Bond ($)" numFmtId="0">
      <sharedItems containsBlank="1" containsMixedTypes="1" containsNumber="1" minValue="66147.66193456469" maxValue="85551594.375123784"/>
    </cacheField>
    <cacheField name="Net Proceeds" numFmtId="0">
      <sharedItems containsBlank="1" containsMixedTypes="1" containsNumber="1" minValue="-698508.43896156736" maxValue="1669776.2684778273"/>
    </cacheField>
    <cacheField name="COI" numFmtId="6">
      <sharedItems containsBlank="1" containsMixedTypes="1" containsNumber="1" minValue="661.4766193456469" maxValue="855515.94375123782"/>
    </cacheField>
    <cacheField name="Net Savings" numFmtId="0">
      <sharedItems containsBlank="1" containsMixedTypes="1" containsNumber="1" minValue="-759343.52335118304" maxValue="1504974.0311626056"/>
    </cacheField>
    <cacheField name="Savings (%)" numFmtId="0">
      <sharedItems containsBlank="1" containsMixedTypes="1" containsNumber="1" minValue="-0.14499489853758077" maxValue="9.9621127702251039E-2"/>
    </cacheField>
    <cacheField name="Quarters" numFmtId="0" databaseField="0">
      <fieldGroup base="4">
        <rangePr groupBy="quarters" startDate="2024-02-01T00:00:00" endDate="2051-06-16T00:00:00"/>
        <groupItems count="6">
          <s v="&lt;2/1/2024"/>
          <s v="Qtr1"/>
          <s v="Qtr2"/>
          <s v="Qtr3"/>
          <s v="Qtr4"/>
          <s v="&gt;6/16/2051"/>
        </groupItems>
      </fieldGroup>
    </cacheField>
    <cacheField name="Years" numFmtId="0" databaseField="0">
      <fieldGroup base="4">
        <rangePr groupBy="years" startDate="2024-02-01T00:00:00" endDate="2051-06-16T00:00:00"/>
        <groupItems count="30">
          <s v="&lt;2/1/2024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&gt;6/16/205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Department of Military Affairs"/>
    <x v="0"/>
    <m/>
    <x v="0"/>
    <m/>
    <m/>
    <m/>
    <m/>
    <m/>
    <m/>
    <m/>
    <m/>
    <m/>
    <m/>
    <m/>
    <m/>
  </r>
  <r>
    <x v="0"/>
    <s v="49151FZS2"/>
    <x v="1"/>
    <n v="0.05"/>
    <x v="1"/>
    <n v="1325000"/>
    <s v="Non Callable"/>
    <s v="Non Callable"/>
    <s v="NA"/>
    <s v="NA"/>
    <s v="NA"/>
    <s v="NA"/>
    <s v="NA"/>
    <s v="NA"/>
    <s v="NA"/>
    <s v="NA"/>
    <s v="NA"/>
  </r>
  <r>
    <x v="0"/>
    <s v="49151FZT0"/>
    <x v="1"/>
    <n v="0.05"/>
    <x v="2"/>
    <n v="1390000"/>
    <s v="Non Callable"/>
    <s v="Non Callable"/>
    <s v="NA"/>
    <s v="NA"/>
    <s v="NA"/>
    <s v="NA"/>
    <s v="NA"/>
    <s v="NA"/>
    <s v="NA"/>
    <s v="NA"/>
    <s v="NA"/>
  </r>
  <r>
    <x v="0"/>
    <s v="49151FZU7"/>
    <x v="1"/>
    <n v="0.05"/>
    <x v="3"/>
    <n v="330000"/>
    <s v="Non Callable"/>
    <s v="Non Callable"/>
    <s v="NA"/>
    <s v="NA"/>
    <s v="NA"/>
    <s v="NA"/>
    <s v="NA"/>
    <s v="NA"/>
    <s v="NA"/>
    <s v="NA"/>
    <s v="NA"/>
  </r>
  <r>
    <x v="0"/>
    <s v="49151FZV5"/>
    <x v="1"/>
    <n v="0.05"/>
    <x v="4"/>
    <n v="350000"/>
    <s v="Non Callable"/>
    <s v="Non Callable"/>
    <s v="NA"/>
    <s v="NA"/>
    <s v="NA"/>
    <s v="NA"/>
    <s v="NA"/>
    <s v="NA"/>
    <s v="NA"/>
    <s v="NA"/>
    <s v="NA"/>
  </r>
  <r>
    <x v="0"/>
    <s v="49151FZW3"/>
    <x v="1"/>
    <n v="0.05"/>
    <x v="5"/>
    <n v="365000"/>
    <s v="Non Callable"/>
    <s v="Non Callable"/>
    <s v="NA"/>
    <s v="NA"/>
    <s v="NA"/>
    <s v="NA"/>
    <s v="NA"/>
    <s v="NA"/>
    <s v="NA"/>
    <s v="NA"/>
    <s v="NA"/>
  </r>
  <r>
    <x v="1"/>
    <s v="Kentucky Community &amp; Technical College System"/>
    <x v="0"/>
    <m/>
    <x v="0"/>
    <m/>
    <m/>
    <m/>
    <m/>
    <m/>
    <m/>
    <m/>
    <m/>
    <m/>
    <m/>
    <m/>
    <m/>
  </r>
  <r>
    <x v="1"/>
    <s v="49151FRW2"/>
    <x v="2"/>
    <n v="0.03"/>
    <x v="6"/>
    <n v="550000"/>
    <s v="Non Callable"/>
    <s v="Non Callable"/>
    <s v="NA"/>
    <s v="NA"/>
    <s v="NA"/>
    <s v="NA"/>
    <s v="NA"/>
    <s v="NA"/>
    <s v="NA"/>
    <s v="NA"/>
    <s v="NA"/>
  </r>
  <r>
    <x v="1"/>
    <s v="49151FRX0"/>
    <x v="2"/>
    <n v="0.03"/>
    <x v="7"/>
    <n v="1050000"/>
    <s v="Non Callable"/>
    <s v="Non Callable"/>
    <s v="NA"/>
    <s v="NA"/>
    <s v="NA"/>
    <s v="NA"/>
    <s v="NA"/>
    <s v="NA"/>
    <s v="NA"/>
    <s v="NA"/>
    <s v="NA"/>
  </r>
  <r>
    <x v="1"/>
    <s v="49151FRY8"/>
    <x v="2"/>
    <n v="0.05"/>
    <x v="8"/>
    <n v="2145000"/>
    <s v="Non Callable"/>
    <s v="Non Callable"/>
    <s v="NA"/>
    <s v="NA"/>
    <s v="NA"/>
    <s v="NA"/>
    <s v="NA"/>
    <s v="NA"/>
    <s v="NA"/>
    <s v="NA"/>
    <s v="NA"/>
  </r>
  <r>
    <x v="1"/>
    <s v="49151FRZ5"/>
    <x v="2"/>
    <n v="0.05"/>
    <x v="9"/>
    <n v="2255000"/>
    <d v="2026-10-01T00:00:00"/>
    <d v="2026-10-01T00:00:00"/>
    <n v="1"/>
    <n v="0.05"/>
    <n v="3.7199999999999997E-2"/>
    <n v="1.0124500000000001"/>
    <n v="2227270.4824929624"/>
    <n v="27729.517507037614"/>
    <n v="33064.742198910782"/>
    <n v="-5335.2246918731689"/>
    <n v="-2.365953300165485E-3"/>
  </r>
  <r>
    <x v="1"/>
    <s v="49151FSA9"/>
    <x v="2"/>
    <n v="0.05"/>
    <x v="10"/>
    <n v="2370000"/>
    <d v="2026-10-01T00:00:00"/>
    <d v="2026-10-01T00:00:00"/>
    <n v="2"/>
    <n v="0.05"/>
    <n v="3.6799999999999999E-2"/>
    <n v="1.02522"/>
    <n v="2311698.9524199683"/>
    <n v="58301.047580031678"/>
    <n v="34318.117401576033"/>
    <n v="23982.930178455645"/>
    <n v="1.0119379822133184E-2"/>
  </r>
  <r>
    <x v="1"/>
    <s v="49151FSB7"/>
    <x v="2"/>
    <n v="0.04"/>
    <x v="11"/>
    <n v="2480000"/>
    <d v="2026-10-01T00:00:00"/>
    <d v="2026-10-01T00:00:00"/>
    <n v="3"/>
    <n v="0.05"/>
    <n v="3.5900000000000001E-2"/>
    <n v="1.01156"/>
    <n v="2451658.8239946221"/>
    <n v="28341.1760053779"/>
    <n v="36395.878997297812"/>
    <n v="-8054.7029919199122"/>
    <n v="-3.2478641096451259E-3"/>
  </r>
  <r>
    <x v="1"/>
    <s v="49151FSC5"/>
    <x v="2"/>
    <n v="0.03"/>
    <x v="12"/>
    <n v="1175000"/>
    <s v="Non Callable"/>
    <s v="Non Callable"/>
    <s v="NA"/>
    <s v="NA"/>
    <s v="NA"/>
    <s v="NA"/>
    <s v="NA"/>
    <s v="NA"/>
    <s v="NA"/>
    <s v="NA"/>
    <s v="NA"/>
  </r>
  <r>
    <x v="1"/>
    <s v="49151FSD3"/>
    <x v="2"/>
    <n v="0.04"/>
    <x v="13"/>
    <n v="2670000"/>
    <d v="2026-10-01T00:00:00"/>
    <d v="2026-10-01T00:00:00"/>
    <n v="5"/>
    <n v="0.05"/>
    <n v="3.4700000000000002E-2"/>
    <n v="1.02413"/>
    <n v="2607090.8966635098"/>
    <n v="62909.103336490225"/>
    <n v="38703.331752872764"/>
    <n v="24205.771583617461"/>
    <n v="9.0658320537893109E-3"/>
  </r>
  <r>
    <x v="1"/>
    <s v="49151FSE1"/>
    <x v="2"/>
    <n v="0.05"/>
    <x v="14"/>
    <n v="2795000"/>
    <d v="2026-10-01T00:00:00"/>
    <d v="2026-10-01T00:00:00"/>
    <n v="6"/>
    <n v="0.05"/>
    <n v="3.5000000000000003E-2"/>
    <n v="1.0805400000000001"/>
    <n v="2586669.6281488882"/>
    <n v="208330.37185111176"/>
    <n v="38400.169660922926"/>
    <n v="169930.20219018884"/>
    <n v="6.0797925649441441E-2"/>
  </r>
  <r>
    <x v="1"/>
    <s v="49151FSF8"/>
    <x v="2"/>
    <n v="0.05"/>
    <x v="15"/>
    <n v="2940000"/>
    <d v="2026-10-01T00:00:00"/>
    <d v="2026-10-01T00:00:00"/>
    <n v="7"/>
    <n v="0.05"/>
    <n v="3.5299999999999998E-2"/>
    <n v="1.0904700000000001"/>
    <n v="2696085.1742826486"/>
    <n v="243914.8257173514"/>
    <n v="40024.488240055012"/>
    <n v="203890.33747729639"/>
    <n v="6.9350454924250474E-2"/>
  </r>
  <r>
    <x v="1"/>
    <s v="49151FSG6"/>
    <x v="2"/>
    <n v="0.05"/>
    <x v="16"/>
    <n v="3090000"/>
    <d v="2026-10-01T00:00:00"/>
    <d v="2026-10-01T00:00:00"/>
    <n v="8"/>
    <n v="0.05"/>
    <n v="3.5799999999999998E-2"/>
    <n v="1.09802"/>
    <n v="2814156.3905939781"/>
    <n v="275843.60940602189"/>
    <n v="41777.30378676681"/>
    <n v="234066.30561925509"/>
    <n v="7.5749613469014584E-2"/>
  </r>
  <r>
    <x v="1"/>
    <s v="49151FSH4"/>
    <x v="2"/>
    <n v="0.05"/>
    <x v="17"/>
    <n v="3250000"/>
    <d v="2026-10-01T00:00:00"/>
    <d v="2026-10-01T00:00:00"/>
    <n v="9"/>
    <n v="0.05"/>
    <n v="3.6400000000000002E-2"/>
    <n v="1.1035699999999999"/>
    <n v="2944987.6310519497"/>
    <n v="305012.36894805031"/>
    <n v="43719.54711612867"/>
    <n v="261292.82183192164"/>
    <n v="8.0397791332898969E-2"/>
  </r>
  <r>
    <x v="1"/>
    <s v="49151FSL5"/>
    <x v="2"/>
    <n v="0.05"/>
    <x v="6"/>
    <n v="1415000"/>
    <s v="Non Callable"/>
    <s v="Non Callable"/>
    <s v="NA"/>
    <s v="NA"/>
    <s v="NA"/>
    <s v="NA"/>
    <s v="NA"/>
    <s v="NA"/>
    <s v="NA"/>
    <s v="NA"/>
    <s v="NA"/>
  </r>
  <r>
    <x v="1"/>
    <s v="49151FSM3"/>
    <x v="2"/>
    <n v="0.05"/>
    <x v="7"/>
    <n v="1000000"/>
    <s v="Non Callable"/>
    <s v="Non Callable"/>
    <s v="NA"/>
    <s v="NA"/>
    <s v="NA"/>
    <s v="NA"/>
    <s v="NA"/>
    <s v="NA"/>
    <s v="NA"/>
    <s v="NA"/>
    <s v="NA"/>
  </r>
  <r>
    <x v="1"/>
    <s v="49151FSN1"/>
    <x v="2"/>
    <n v="0.04"/>
    <x v="12"/>
    <n v="1400000"/>
    <d v="2026-10-01T00:00:00"/>
    <d v="2026-10-01T00:00:00"/>
    <n v="4"/>
    <n v="0.05"/>
    <n v="3.49E-2"/>
    <n v="1.01888"/>
    <n v="1374057.7889447236"/>
    <n v="25942.21105527645"/>
    <n v="20398.450441910441"/>
    <n v="5543.7606133660083"/>
    <n v="3.9598290095471484E-3"/>
  </r>
  <r>
    <x v="1"/>
    <s v="49151FUH1"/>
    <x v="3"/>
    <n v="0.03"/>
    <x v="6"/>
    <n v="2545000"/>
    <s v="Non Callable"/>
    <s v="Non Callable"/>
    <s v="NA"/>
    <s v="NA"/>
    <s v="NA"/>
    <s v="NA"/>
    <s v="NA"/>
    <s v="NA"/>
    <s v="NA"/>
    <s v="NA"/>
    <s v="NA"/>
  </r>
  <r>
    <x v="1"/>
    <s v="49151FUK4"/>
    <x v="3"/>
    <n v="0.05"/>
    <x v="7"/>
    <n v="2140000"/>
    <s v="Non Callable"/>
    <s v="Non Callable"/>
    <s v="NA"/>
    <s v="NA"/>
    <s v="NA"/>
    <s v="NA"/>
    <s v="NA"/>
    <s v="NA"/>
    <s v="NA"/>
    <s v="NA"/>
    <s v="NA"/>
  </r>
  <r>
    <x v="1"/>
    <s v="49151FUM0"/>
    <x v="3"/>
    <n v="0.05"/>
    <x v="8"/>
    <n v="2495000"/>
    <s v="Non Callable"/>
    <s v="Non Callable"/>
    <s v="NA"/>
    <s v="NA"/>
    <s v="NA"/>
    <s v="NA"/>
    <s v="NA"/>
    <s v="NA"/>
    <s v="NA"/>
    <s v="NA"/>
    <s v="NA"/>
  </r>
  <r>
    <x v="1"/>
    <s v="49151FUP3"/>
    <x v="3"/>
    <n v="0.05"/>
    <x v="9"/>
    <n v="2505000"/>
    <s v="Non Callable"/>
    <s v="Non Callable"/>
    <s v="NA"/>
    <s v="NA"/>
    <s v="NA"/>
    <s v="NA"/>
    <s v="NA"/>
    <s v="NA"/>
    <s v="NA"/>
    <s v="NA"/>
    <s v="NA"/>
  </r>
  <r>
    <x v="1"/>
    <s v="49151FUQ1"/>
    <x v="3"/>
    <n v="0.05"/>
    <x v="10"/>
    <n v="3055000"/>
    <d v="2027-10-01T00:00:00"/>
    <d v="2027-10-01T00:00:00"/>
    <n v="1"/>
    <n v="0.05"/>
    <n v="3.7199999999999997E-2"/>
    <n v="1.0124500000000001"/>
    <n v="3017432.9596523284"/>
    <n v="37567.040347671602"/>
    <n v="44795.027679677361"/>
    <n v="-7227.9873320057595"/>
    <n v="-2.3659533001655513E-3"/>
  </r>
  <r>
    <x v="1"/>
    <s v="49151FUR9"/>
    <x v="3"/>
    <n v="0.05"/>
    <x v="11"/>
    <n v="3210000"/>
    <d v="2027-10-01T00:00:00"/>
    <d v="2027-10-01T00:00:00"/>
    <n v="2"/>
    <n v="0.05"/>
    <n v="3.6799999999999999E-2"/>
    <n v="1.02522"/>
    <n v="3131035.2899865396"/>
    <n v="78964.710013460368"/>
    <n v="46481.500784413111"/>
    <n v="32483.209229047257"/>
    <n v="1.0119379822133102E-2"/>
  </r>
  <r>
    <x v="1"/>
    <s v="49151FUS7"/>
    <x v="3"/>
    <n v="0.05"/>
    <x v="12"/>
    <n v="3375000"/>
    <d v="2027-10-01T00:00:00"/>
    <d v="2027-10-01T00:00:00"/>
    <n v="3"/>
    <n v="0.05"/>
    <n v="3.5900000000000001E-2"/>
    <n v="1.03976"/>
    <n v="3245941.3710856349"/>
    <n v="129058.62891436508"/>
    <n v="48187.32860303358"/>
    <n v="80871.300311331492"/>
    <n v="2.3961866758913035E-2"/>
  </r>
  <r>
    <x v="1"/>
    <s v="49151FUT5"/>
    <x v="3"/>
    <n v="3.5000000000000003E-2"/>
    <x v="13"/>
    <n v="3520000"/>
    <d v="2027-10-01T00:00:00"/>
    <d v="2027-10-01T00:00:00"/>
    <n v="4"/>
    <n v="0.05"/>
    <n v="3.49E-2"/>
    <n v="1.00037"/>
    <n v="3518698.0817097672"/>
    <n v="1301.9182902327739"/>
    <n v="52236.513643961065"/>
    <n v="-50934.595353728291"/>
    <n v="-1.4470055498218264E-2"/>
  </r>
  <r>
    <x v="1"/>
    <s v="49151FUU2"/>
    <x v="3"/>
    <n v="0.05"/>
    <x v="14"/>
    <n v="3675000"/>
    <d v="2027-10-01T00:00:00"/>
    <d v="2027-10-01T00:00:00"/>
    <n v="5"/>
    <n v="0.05"/>
    <n v="3.4700000000000002E-2"/>
    <n v="1.0696699999999999"/>
    <n v="3435639.0288593681"/>
    <n v="239360.97114063194"/>
    <n v="51003.467998463071"/>
    <n v="188357.50314216886"/>
    <n v="5.1253742351610572E-2"/>
  </r>
  <r>
    <x v="1"/>
    <s v="49151FUV0"/>
    <x v="3"/>
    <n v="0.05"/>
    <x v="15"/>
    <n v="3860000"/>
    <d v="2027-10-01T00:00:00"/>
    <d v="2027-10-01T00:00:00"/>
    <n v="6"/>
    <n v="0.05"/>
    <n v="3.5000000000000003E-2"/>
    <n v="1.0805400000000001"/>
    <n v="3572287.9301090194"/>
    <n v="287712.06989098061"/>
    <n v="53032.076884136848"/>
    <n v="234679.99300684375"/>
    <n v="6.0797925649441385E-2"/>
  </r>
  <r>
    <x v="1"/>
    <s v="49151FUW8"/>
    <x v="3"/>
    <n v="3.7499999999999999E-2"/>
    <x v="16"/>
    <n v="4035000"/>
    <d v="2027-10-01T00:00:00"/>
    <d v="2027-10-01T00:00:00"/>
    <n v="7"/>
    <n v="0.05"/>
    <n v="3.5299999999999998E-2"/>
    <n v="1.01353"/>
    <n v="3981135.2402000926"/>
    <n v="53864.75979990745"/>
    <n v="59101.582592194551"/>
    <n v="-5236.822792287101"/>
    <n v="-1.2978495148171254E-3"/>
  </r>
  <r>
    <x v="1"/>
    <s v="49151FUX6"/>
    <x v="3"/>
    <n v="0.05"/>
    <x v="17"/>
    <n v="4215000"/>
    <d v="2027-10-01T00:00:00"/>
    <d v="2027-10-01T00:00:00"/>
    <n v="8"/>
    <n v="0.05"/>
    <n v="3.5799999999999998E-2"/>
    <n v="1.09802"/>
    <n v="3838727.8920238246"/>
    <n v="376272.10797617538"/>
    <n v="56987.487204278994"/>
    <n v="319284.62077189639"/>
    <n v="7.5749613469014557E-2"/>
  </r>
  <r>
    <x v="1"/>
    <s v="49151FUY4"/>
    <x v="3"/>
    <n v="0.05"/>
    <x v="18"/>
    <n v="4430000"/>
    <d v="2027-10-01T00:00:00"/>
    <d v="2027-10-01T00:00:00"/>
    <n v="9"/>
    <n v="0.05"/>
    <n v="3.6400000000000002E-2"/>
    <n v="1.1035699999999999"/>
    <n v="4014244.6786338883"/>
    <n v="415755.32136611175"/>
    <n v="59593.105761369232"/>
    <n v="356162.21560474252"/>
    <n v="8.0397791332898996E-2"/>
  </r>
  <r>
    <x v="1"/>
    <s v="49151FUJ7"/>
    <x v="3"/>
    <n v="0.03"/>
    <x v="7"/>
    <n v="500000"/>
    <s v="Non Callable"/>
    <s v="Non Callable"/>
    <s v="NA"/>
    <s v="NA"/>
    <s v="NA"/>
    <s v="NA"/>
    <s v="NA"/>
    <s v="NA"/>
    <s v="NA"/>
    <s v="NA"/>
    <s v="NA"/>
  </r>
  <r>
    <x v="1"/>
    <s v="49151FUL2"/>
    <x v="3"/>
    <n v="3.5000000000000003E-2"/>
    <x v="8"/>
    <n v="275000"/>
    <s v="Non Callable"/>
    <s v="Non Callable"/>
    <s v="NA"/>
    <s v="NA"/>
    <s v="NA"/>
    <s v="NA"/>
    <s v="NA"/>
    <s v="NA"/>
    <s v="NA"/>
    <s v="NA"/>
    <s v="NA"/>
  </r>
  <r>
    <x v="1"/>
    <s v="49151FUN8"/>
    <x v="3"/>
    <n v="3.5000000000000003E-2"/>
    <x v="9"/>
    <n v="400000"/>
    <s v="Non Callable"/>
    <s v="Non Callable"/>
    <s v="NA"/>
    <s v="NA"/>
    <s v="NA"/>
    <s v="NA"/>
    <s v="NA"/>
    <s v="NA"/>
    <s v="NA"/>
    <s v="NA"/>
    <s v="NA"/>
  </r>
  <r>
    <x v="2"/>
    <s v="Kentucky River Authority"/>
    <x v="0"/>
    <m/>
    <x v="0"/>
    <m/>
    <m/>
    <m/>
    <m/>
    <m/>
    <m/>
    <m/>
    <m/>
    <m/>
    <m/>
    <m/>
    <m/>
  </r>
  <r>
    <x v="2"/>
    <s v="49151FDP2"/>
    <x v="4"/>
    <n v="2.1250000000000002E-2"/>
    <x v="19"/>
    <n v="595000"/>
    <d v="2023-01-01T00:00:00"/>
    <d v="2024-01-01T00:00:00"/>
    <n v="0.25"/>
    <n v="0.05"/>
    <n v="3.7199999999999997E-2"/>
    <n v="0.99605999999999995"/>
    <n v="597353.57307792711"/>
    <n v="-2353.5730779271107"/>
    <n v="8867.9583600966089"/>
    <n v="-11221.53143802372"/>
    <n v="-1.8859716702560873E-2"/>
  </r>
  <r>
    <x v="2"/>
    <s v="49151FDQ0"/>
    <x v="4"/>
    <n v="0.03"/>
    <x v="20"/>
    <n v="605000"/>
    <d v="2023-01-02T00:00:00"/>
    <d v="2024-01-01T00:00:00"/>
    <n v="1.25"/>
    <n v="0.05"/>
    <n v="3.6799999999999999E-2"/>
    <n v="0.99175999999999997"/>
    <n v="610026.61934338952"/>
    <n v="-5026.6193433895241"/>
    <n v="9056.0949204901935"/>
    <n v="-14082.714263879718"/>
    <n v="-2.327721365930532E-2"/>
  </r>
  <r>
    <x v="2"/>
    <s v="49151FDR8"/>
    <x v="4"/>
    <n v="0.04"/>
    <x v="21"/>
    <n v="625000"/>
    <d v="2023-01-03T00:00:00"/>
    <d v="2024-01-01T00:00:00"/>
    <n v="2.25"/>
    <n v="0.05"/>
    <n v="3.5900000000000001E-2"/>
    <n v="1.00878"/>
    <n v="619560.26090921706"/>
    <n v="5439.7390907829395"/>
    <n v="9197.6257327865405"/>
    <n v="-3757.8866420036011"/>
    <n v="-6.0126186272057621E-3"/>
  </r>
  <r>
    <x v="2"/>
    <s v="49151FDS6"/>
    <x v="4"/>
    <n v="0.04"/>
    <x v="22"/>
    <n v="655000"/>
    <d v="2023-01-04T00:00:00"/>
    <d v="2024-01-01T00:00:00"/>
    <n v="3.25"/>
    <n v="0.05"/>
    <n v="3.49E-2"/>
    <n v="1.0155400000000001"/>
    <n v="644977.05654134741"/>
    <n v="10022.943458652589"/>
    <n v="9574.9484700582798"/>
    <n v="447.99498859430969"/>
    <n v="6.8396181464780101E-4"/>
  </r>
  <r>
    <x v="2"/>
    <s v="49151FDT4"/>
    <x v="4"/>
    <n v="0.03"/>
    <x v="23"/>
    <n v="680000"/>
    <d v="2023-01-05T00:00:00"/>
    <d v="2024-01-01T00:00:00"/>
    <n v="4.25"/>
    <n v="0.05"/>
    <n v="3.4700000000000002E-2"/>
    <n v="0.98157000000000005"/>
    <n v="692767.7088745581"/>
    <n v="-12767.708874558099"/>
    <n v="10284.42027033406"/>
    <n v="-23052.129144892158"/>
    <n v="-3.3900189918959059E-2"/>
  </r>
  <r>
    <x v="2"/>
    <s v="49151FDU1"/>
    <x v="4"/>
    <n v="0.04"/>
    <x v="24"/>
    <n v="695000"/>
    <d v="2023-01-06T00:00:00"/>
    <d v="2024-01-01T00:00:00"/>
    <n v="5.25"/>
    <n v="0.05"/>
    <n v="3.5000000000000003E-2"/>
    <n v="1.02379"/>
    <n v="678850.15481690585"/>
    <n v="16149.845183094149"/>
    <n v="10077.808482240589"/>
    <n v="6072.0367008535595"/>
    <n v="8.7367434544655537E-3"/>
  </r>
  <r>
    <x v="2"/>
    <s v="49151FDV9"/>
    <x v="4"/>
    <n v="0.03"/>
    <x v="25"/>
    <n v="2045000"/>
    <d v="2023-01-07T00:00:00"/>
    <d v="2024-01-01T00:00:00"/>
    <n v="6.25"/>
    <n v="0.05"/>
    <n v="3.5299999999999998E-2"/>
    <n v="0.97050000000000003"/>
    <n v="2107161.2570839771"/>
    <n v="-62161.257083977107"/>
    <n v="31281.671572745148"/>
    <n v="-93442.928656722259"/>
    <n v="-4.569336364631895E-2"/>
  </r>
  <r>
    <x v="2"/>
    <s v="49151FDW7"/>
    <x v="4"/>
    <n v="4.7500000000000001E-2"/>
    <x v="26"/>
    <n v="2110000"/>
    <d v="2023-01-08T00:00:00"/>
    <d v="2024-01-01T00:00:00"/>
    <n v="7.25"/>
    <n v="0.05"/>
    <n v="3.5799999999999998E-2"/>
    <n v="1.07413"/>
    <n v="1964380.4753614552"/>
    <n v="145619.52463854477"/>
    <n v="29162.032410944757"/>
    <n v="116457.49222760001"/>
    <n v="5.519312427848342E-2"/>
  </r>
  <r>
    <x v="2"/>
    <s v="49151FDX5"/>
    <x v="4"/>
    <n v="4.7500000000000001E-2"/>
    <x v="27"/>
    <n v="2205000"/>
    <d v="2023-01-09T00:00:00"/>
    <d v="2024-01-01T00:00:00"/>
    <n v="8.25"/>
    <n v="0.05"/>
    <n v="3.6400000000000002E-2"/>
    <n v="1.0784899999999999"/>
    <n v="2044525.2158109951"/>
    <n v="160474.78418900492"/>
    <n v="30351.813895677842"/>
    <n v="130122.97029332707"/>
    <n v="5.9012684940284388E-2"/>
  </r>
  <r>
    <x v="2"/>
    <s v="49151FDY3"/>
    <x v="4"/>
    <n v="4.7500000000000001E-2"/>
    <x v="28"/>
    <n v="2310000"/>
    <d v="2023-01-10T00:00:00"/>
    <d v="2024-01-01T00:00:00"/>
    <n v="9.25"/>
    <n v="0.05"/>
    <n v="3.6799999999999999E-2"/>
    <n v="1.08324"/>
    <n v="2132491.4146449543"/>
    <n v="177508.58535504574"/>
    <n v="31657.708132379368"/>
    <n v="145850.87722266637"/>
    <n v="6.313890788860016E-2"/>
  </r>
  <r>
    <x v="2"/>
    <s v="49151FRG7"/>
    <x v="5"/>
    <n v="0.05"/>
    <x v="19"/>
    <n v="975000"/>
    <s v="Non Callable"/>
    <s v="Non Callable"/>
    <s v="NA"/>
    <s v="NA"/>
    <s v="NA"/>
    <s v="NA"/>
    <s v="NA"/>
    <s v="NA"/>
    <s v="NA"/>
    <s v="NA"/>
    <s v="NA"/>
  </r>
  <r>
    <x v="2"/>
    <s v="49151FRH5"/>
    <x v="5"/>
    <n v="0.02"/>
    <x v="20"/>
    <n v="1010000"/>
    <s v="Non Callable"/>
    <s v="Non Callable"/>
    <s v="NA"/>
    <s v="NA"/>
    <s v="NA"/>
    <s v="NA"/>
    <s v="NA"/>
    <s v="NA"/>
    <s v="NA"/>
    <s v="NA"/>
    <s v="NA"/>
  </r>
  <r>
    <x v="2"/>
    <s v="49151FRJ1"/>
    <x v="5"/>
    <n v="0.04"/>
    <x v="21"/>
    <n v="1040000"/>
    <s v="Non Callable"/>
    <s v="Non Callable"/>
    <s v="NA"/>
    <s v="NA"/>
    <s v="NA"/>
    <s v="NA"/>
    <s v="NA"/>
    <s v="NA"/>
    <s v="NA"/>
    <s v="NA"/>
    <s v="NA"/>
  </r>
  <r>
    <x v="2"/>
    <s v="49151FRK8"/>
    <x v="5"/>
    <n v="2.1250000000000002E-2"/>
    <x v="22"/>
    <n v="1085000"/>
    <d v="2026-04-01T00:00:00"/>
    <d v="2026-04-01T00:00:00"/>
    <n v="1"/>
    <n v="0.05"/>
    <n v="3.7199999999999997E-2"/>
    <n v="0.98448000000000002"/>
    <n v="1102104.6643913537"/>
    <n v="-17104.664391353726"/>
    <n v="16361.194965206632"/>
    <n v="-33465.859356560359"/>
    <n v="-3.0844110006046414E-2"/>
  </r>
  <r>
    <x v="2"/>
    <s v="49151FRL6"/>
    <x v="5"/>
    <n v="2.2499999999999999E-2"/>
    <x v="23"/>
    <n v="1105000"/>
    <d v="2026-04-01T00:00:00"/>
    <d v="2026-04-01T00:00:00"/>
    <n v="2"/>
    <n v="0.05"/>
    <n v="3.6799999999999999E-2"/>
    <n v="0.97265999999999997"/>
    <n v="1136059.8770382251"/>
    <n v="-31059.877038225066"/>
    <n v="16865.273998850244"/>
    <n v="-47925.151037075309"/>
    <n v="-4.3371177409117924E-2"/>
  </r>
  <r>
    <x v="2"/>
    <s v="49151FRM4"/>
    <x v="5"/>
    <n v="0.03"/>
    <x v="24"/>
    <n v="1135000"/>
    <d v="2026-04-01T00:00:00"/>
    <d v="2026-04-01T00:00:00"/>
    <n v="3"/>
    <n v="0.05"/>
    <n v="3.5900000000000001E-2"/>
    <n v="0.98336000000000001"/>
    <n v="1154205.9876342337"/>
    <n v="-19205.987634233665"/>
    <n v="17134.660440005959"/>
    <n v="-36340.648074239623"/>
    <n v="-3.2018192135893943E-2"/>
  </r>
  <r>
    <x v="2"/>
    <s v="49151FXY1"/>
    <x v="6"/>
    <n v="0.05"/>
    <x v="19"/>
    <n v="890000"/>
    <s v="Non Callable"/>
    <s v="Non Callable"/>
    <s v="NA"/>
    <s v="NA"/>
    <s v="NA"/>
    <s v="NA"/>
    <s v="NA"/>
    <s v="NA"/>
    <s v="NA"/>
    <s v="NA"/>
    <s v="NA"/>
  </r>
  <r>
    <x v="2"/>
    <s v="49151FXZ8"/>
    <x v="6"/>
    <n v="0.05"/>
    <x v="20"/>
    <n v="950000"/>
    <s v="Non Callable"/>
    <s v="Non Callable"/>
    <s v="NA"/>
    <s v="NA"/>
    <s v="NA"/>
    <s v="NA"/>
    <s v="NA"/>
    <s v="NA"/>
    <s v="NA"/>
    <s v="NA"/>
    <s v="NA"/>
  </r>
  <r>
    <x v="2"/>
    <s v="49151FYA2"/>
    <x v="6"/>
    <n v="0.05"/>
    <x v="21"/>
    <n v="985000"/>
    <s v="Non Callable"/>
    <s v="Non Callable"/>
    <s v="NA"/>
    <s v="NA"/>
    <s v="NA"/>
    <s v="NA"/>
    <s v="NA"/>
    <s v="NA"/>
    <s v="NA"/>
    <s v="NA"/>
    <s v="NA"/>
  </r>
  <r>
    <x v="2"/>
    <s v="49151FYB0"/>
    <x v="6"/>
    <n v="0.05"/>
    <x v="22"/>
    <n v="1030000"/>
    <s v="Non Callable"/>
    <s v="Non Callable"/>
    <s v="NA"/>
    <s v="NA"/>
    <s v="NA"/>
    <s v="NA"/>
    <s v="NA"/>
    <s v="NA"/>
    <s v="NA"/>
    <s v="NA"/>
    <s v="NA"/>
  </r>
  <r>
    <x v="2"/>
    <s v="49151FYC8"/>
    <x v="6"/>
    <n v="0.05"/>
    <x v="23"/>
    <n v="1085000"/>
    <s v="Non Callable"/>
    <s v="Non Callable"/>
    <s v="NA"/>
    <s v="NA"/>
    <s v="NA"/>
    <s v="NA"/>
    <s v="NA"/>
    <s v="NA"/>
    <s v="NA"/>
    <s v="NA"/>
    <s v="NA"/>
  </r>
  <r>
    <x v="2"/>
    <s v="49151FYD6"/>
    <x v="6"/>
    <n v="0.03"/>
    <x v="24"/>
    <n v="1140000"/>
    <d v="2028-04-01T00:00:00"/>
    <d v="2028-04-01T00:00:00"/>
    <n v="1"/>
    <n v="0.05"/>
    <n v="3.7199999999999997E-2"/>
    <n v="0.99299000000000004"/>
    <n v="1148047.8151844428"/>
    <n v="-8047.8151844427921"/>
    <n v="17043.239848717531"/>
    <n v="-25091.055033160323"/>
    <n v="-2.2009697397509055E-2"/>
  </r>
  <r>
    <x v="2"/>
    <s v="49151FYE4"/>
    <x v="6"/>
    <n v="0.03"/>
    <x v="25"/>
    <n v="1020000"/>
    <d v="2028-04-01T00:00:00"/>
    <d v="2028-04-01T00:00:00"/>
    <n v="2"/>
    <n v="0.05"/>
    <n v="3.6799999999999999E-2"/>
    <n v="0.98699999999999999"/>
    <n v="1033434.650455927"/>
    <n v="-13434.650455927011"/>
    <n v="15341.760493543772"/>
    <n v="-28776.410949470781"/>
    <n v="-2.8212167597520373E-2"/>
  </r>
  <r>
    <x v="2"/>
    <s v="49151FYF1"/>
    <x v="6"/>
    <n v="3.125E-2"/>
    <x v="26"/>
    <n v="1045000"/>
    <d v="2028-04-01T00:00:00"/>
    <d v="2028-04-01T00:00:00"/>
    <n v="3"/>
    <n v="0.05"/>
    <n v="3.5900000000000001E-2"/>
    <n v="0.98687999999999998"/>
    <n v="1058892.6718547342"/>
    <n v="-13892.671854734188"/>
    <n v="15719.695244200431"/>
    <n v="-29612.367098934621"/>
    <n v="-2.8337193396109687E-2"/>
  </r>
  <r>
    <x v="2"/>
    <s v="49151FYG9"/>
    <x v="6"/>
    <n v="3.2500000000000001E-2"/>
    <x v="27"/>
    <n v="1085000"/>
    <d v="2028-04-01T00:00:00"/>
    <d v="2028-04-01T00:00:00"/>
    <n v="4"/>
    <n v="0.05"/>
    <n v="3.49E-2"/>
    <n v="0.99111000000000005"/>
    <n v="1094732.1689822522"/>
    <n v="-9732.1689822522458"/>
    <n v="16251.747252420646"/>
    <n v="-25983.916234672892"/>
    <n v="-2.3948309893707734E-2"/>
  </r>
  <r>
    <x v="2"/>
    <s v="49151FYH7"/>
    <x v="6"/>
    <n v="3.2500000000000001E-2"/>
    <x v="28"/>
    <n v="1120000"/>
    <d v="2028-04-01T00:00:00"/>
    <d v="2028-04-01T00:00:00"/>
    <n v="5"/>
    <n v="0.05"/>
    <n v="3.4700000000000002E-2"/>
    <n v="0.98997999999999997"/>
    <n v="1131335.9865855877"/>
    <n v="-11335.986585587729"/>
    <n v="16795.145911031508"/>
    <n v="-28131.132496619237"/>
    <n v="-2.5117082586267176E-2"/>
  </r>
  <r>
    <x v="2"/>
    <s v="49151FYJ3"/>
    <x v="6"/>
    <n v="3.3750000000000002E-2"/>
    <x v="29"/>
    <n v="2815000"/>
    <d v="2028-04-01T00:00:00"/>
    <d v="2028-04-01T00:00:00"/>
    <n v="6"/>
    <n v="0.05"/>
    <n v="3.5000000000000003E-2"/>
    <n v="0.99328000000000005"/>
    <n v="2834044.780927835"/>
    <n v="-19044.780927835032"/>
    <n v="42072.555083952873"/>
    <n v="-61117.336011787906"/>
    <n v="-2.1711309418041884E-2"/>
  </r>
  <r>
    <x v="2"/>
    <s v="49151FYK0"/>
    <x v="6"/>
    <n v="3.3750000000000002E-2"/>
    <x v="30"/>
    <n v="2910000"/>
    <d v="2028-04-01T00:00:00"/>
    <d v="2028-04-01T00:00:00"/>
    <n v="7"/>
    <n v="0.05"/>
    <n v="3.5299999999999998E-2"/>
    <n v="0.99046000000000001"/>
    <n v="2938028.7947014519"/>
    <n v="-28028.794701451901"/>
    <n v="43616.24034142743"/>
    <n v="-71645.035042879332"/>
    <n v="-2.462028695631592E-2"/>
  </r>
  <r>
    <x v="2"/>
    <s v="49151FYL8"/>
    <x v="6"/>
    <n v="3.5000000000000003E-2"/>
    <x v="31"/>
    <n v="3010000"/>
    <d v="2028-04-01T00:00:00"/>
    <d v="2028-04-01T00:00:00"/>
    <n v="8"/>
    <n v="0.05"/>
    <n v="3.5799999999999998E-2"/>
    <n v="0.99446999999999997"/>
    <n v="3026737.8603678341"/>
    <n v="-16737.860367834102"/>
    <n v="44933.162740399894"/>
    <n v="-61671.023108233996"/>
    <n v="-2.0488711996091029E-2"/>
  </r>
  <r>
    <x v="2"/>
    <s v="49151FYM6"/>
    <x v="6"/>
    <n v="3.5000000000000003E-2"/>
    <x v="32"/>
    <n v="3115000"/>
    <d v="2028-04-01T00:00:00"/>
    <d v="2028-04-01T00:00:00"/>
    <n v="9"/>
    <n v="0.05"/>
    <n v="3.6400000000000002E-2"/>
    <n v="0.98933000000000004"/>
    <n v="3148595.5141358292"/>
    <n v="-33595.514135829173"/>
    <n v="46742.189501394387"/>
    <n v="-80337.70363722356"/>
    <n v="-2.5790595068129554E-2"/>
  </r>
  <r>
    <x v="2"/>
    <s v="49151FYN4"/>
    <x v="6"/>
    <n v="3.6249999999999998E-2"/>
    <x v="33"/>
    <n v="3225000"/>
    <d v="2028-04-01T00:00:00"/>
    <d v="2028-04-01T00:00:00"/>
    <n v="10"/>
    <n v="0.05"/>
    <n v="3.6799999999999999E-2"/>
    <n v="0.99543000000000004"/>
    <n v="3239805.9130225126"/>
    <n v="-14805.91302251257"/>
    <n v="48096.245216114941"/>
    <n v="-62902.158238627511"/>
    <n v="-1.9504545190272095E-2"/>
  </r>
  <r>
    <x v="3"/>
    <s v="University of Kentucky"/>
    <x v="0"/>
    <m/>
    <x v="0"/>
    <m/>
    <m/>
    <m/>
    <m/>
    <m/>
    <m/>
    <m/>
    <m/>
    <m/>
    <m/>
    <m/>
    <m/>
  </r>
  <r>
    <x v="3"/>
    <s v="49151FCP3"/>
    <x v="7"/>
    <n v="0.05"/>
    <x v="34"/>
    <n v="405000"/>
    <d v="2022-11-01T00:00:00"/>
    <d v="2024-01-01T00:00:00"/>
    <n v="0.33333333333333331"/>
    <n v="0.05"/>
    <n v="3.7199999999999997E-2"/>
    <n v="1.0042"/>
    <n v="403306.11431985663"/>
    <n v="1693.8856801433722"/>
    <n v="5987.2443881645331"/>
    <n v="-4293.358708021161"/>
    <n v="-1.060088569881768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m/>
    <x v="0"/>
    <m/>
    <x v="0"/>
    <m/>
    <m/>
    <m/>
    <m/>
    <m/>
    <m/>
    <m/>
    <m/>
    <m/>
    <m/>
    <m/>
    <m/>
  </r>
  <r>
    <x v="0"/>
    <s v="49118NDX0"/>
    <x v="1"/>
    <n v="0.04"/>
    <x v="1"/>
    <n v="380000"/>
    <d v="2023-09-01T00:00:00"/>
    <d v="2024-01-01T00:00:00"/>
    <n v="0.66666666666666663"/>
    <n v="0.05"/>
    <n v="3.7199999999999997E-2"/>
    <n v="1.0018199999999999"/>
    <n v="379309.65642530599"/>
    <n v="690.34357469400857"/>
    <n v="5631.0071461200696"/>
    <n v="-4940.663571426061"/>
    <n v="-1.3001746240594898E-2"/>
  </r>
  <r>
    <x v="0"/>
    <s v="49118NDY8"/>
    <x v="1"/>
    <n v="0.04"/>
    <x v="2"/>
    <n v="3250000"/>
    <d v="2023-09-01T00:00:00"/>
    <d v="2024-01-01T00:00:00"/>
    <n v="1.6666666666666667"/>
    <n v="0.05"/>
    <n v="3.6799999999999999E-2"/>
    <n v="1.00512"/>
    <n v="3233444.7628143905"/>
    <n v="16555.237185609527"/>
    <n v="48001.811336901184"/>
    <n v="-31446.574151291657"/>
    <n v="-9.675868969628203E-3"/>
  </r>
  <r>
    <x v="0"/>
    <s v="49118NEG6"/>
    <x v="1"/>
    <n v="5.2499999999999998E-2"/>
    <x v="1"/>
    <n v="26615000"/>
    <d v="2023-09-01T00:00:00"/>
    <d v="2024-01-01T00:00:00"/>
    <n v="0.66666666666666663"/>
    <n v="0.05"/>
    <n v="3.7199999999999997E-2"/>
    <n v="1.0099800000000001"/>
    <n v="26352006.970435057"/>
    <n v="262993.02956494316"/>
    <n v="391206.33248193213"/>
    <n v="-128213.30291698896"/>
    <n v="-4.8173324409915069E-3"/>
  </r>
  <r>
    <x v="0"/>
    <s v="49118NEH4"/>
    <x v="1"/>
    <n v="5.2499999999999998E-2"/>
    <x v="2"/>
    <n v="25160000"/>
    <d v="2023-09-01T00:00:00"/>
    <d v="2024-01-01T00:00:00"/>
    <n v="1.6666666666666667"/>
    <n v="0.05"/>
    <n v="3.6799999999999999E-2"/>
    <n v="1.02515"/>
    <n v="24542749.84148661"/>
    <n v="617250.15851338953"/>
    <n v="364347.16965889547"/>
    <n v="252902.98885449406"/>
    <n v="1.0051788110274009E-2"/>
  </r>
  <r>
    <x v="0"/>
    <s v="49118NEK7"/>
    <x v="2"/>
    <n v="3.2500000000000001E-2"/>
    <x v="1"/>
    <n v="6765000"/>
    <s v="Non Callable"/>
    <s v="Non Callable"/>
    <s v="NA"/>
    <s v="NA"/>
    <s v="NA"/>
    <s v="NA"/>
    <s v="NA"/>
    <s v="NA"/>
    <s v="NA"/>
    <s v="NA"/>
    <s v="NA"/>
  </r>
  <r>
    <x v="0"/>
    <s v="49118NEL5"/>
    <x v="2"/>
    <n v="3.5000000000000003E-2"/>
    <x v="2"/>
    <n v="5800000"/>
    <d v="2024-09-01T00:00:00"/>
    <d v="2024-09-01T00:00:00"/>
    <n v="1"/>
    <n v="0.05"/>
    <n v="3.7199999999999997E-2"/>
    <n v="0.99785000000000001"/>
    <n v="5812496.8682667734"/>
    <n v="-12496.86826677341"/>
    <n v="86288.895754637851"/>
    <n v="-98785.764021411262"/>
    <n v="-1.7032028279553666E-2"/>
  </r>
  <r>
    <x v="0"/>
    <s v="49118NEM3"/>
    <x v="2"/>
    <n v="3.7499999999999999E-2"/>
    <x v="3"/>
    <n v="6780000"/>
    <d v="2024-09-01T00:00:00"/>
    <d v="2024-09-01T00:00:00"/>
    <n v="2"/>
    <n v="0.05"/>
    <n v="3.6799999999999999E-2"/>
    <n v="1.0013300000000001"/>
    <n v="6770994.5772123076"/>
    <n v="9005.4227876923978"/>
    <n v="100518.18667087071"/>
    <n v="-91512.763883178312"/>
    <n v="-1.3497457799878806E-2"/>
  </r>
  <r>
    <x v="0"/>
    <s v="49118NEP6"/>
    <x v="2"/>
    <n v="0.05"/>
    <x v="1"/>
    <n v="18240000"/>
    <s v="Non Callable"/>
    <s v="Non Callable"/>
    <s v="NA"/>
    <s v="NA"/>
    <s v="NA"/>
    <s v="NA"/>
    <s v="NA"/>
    <s v="NA"/>
    <s v="NA"/>
    <s v="NA"/>
    <s v="NA"/>
  </r>
  <r>
    <x v="0"/>
    <s v="49118NEQ4"/>
    <x v="2"/>
    <n v="0.05"/>
    <x v="2"/>
    <n v="20330000"/>
    <d v="2024-09-01T00:00:00"/>
    <d v="2024-09-01T00:00:00"/>
    <n v="1"/>
    <n v="0.05"/>
    <n v="3.7199999999999997E-2"/>
    <n v="1.0124500000000001"/>
    <n v="20080003.950812384"/>
    <n v="249996.04918761551"/>
    <n v="298095.87977998063"/>
    <n v="-48099.830592365121"/>
    <n v="-2.3659533001655249E-3"/>
  </r>
  <r>
    <x v="0"/>
    <s v="49118NER2"/>
    <x v="2"/>
    <n v="0.05"/>
    <x v="3"/>
    <n v="50435000"/>
    <d v="2024-09-01T00:00:00"/>
    <d v="2024-09-01T00:00:00"/>
    <n v="2"/>
    <n v="0.05"/>
    <n v="3.6799999999999999E-2"/>
    <n v="1.02522"/>
    <n v="49194319.268059537"/>
    <n v="1240680.7319404632"/>
    <n v="730309.81061117607"/>
    <n v="510370.92132928711"/>
    <n v="1.0119379822133184E-2"/>
  </r>
  <r>
    <x v="0"/>
    <s v="49118NFG5"/>
    <x v="3"/>
    <n v="0.05"/>
    <x v="1"/>
    <n v="7800000"/>
    <s v="Non Callable"/>
    <s v="Non Callable"/>
    <s v="NA"/>
    <s v="NA"/>
    <s v="NA"/>
    <s v="NA"/>
    <s v="NA"/>
    <s v="NA"/>
    <s v="NA"/>
    <s v="NA"/>
    <s v="NA"/>
  </r>
  <r>
    <x v="0"/>
    <s v="49118NFH3"/>
    <x v="3"/>
    <n v="0.05"/>
    <x v="2"/>
    <n v="8250000"/>
    <s v="Non Callable"/>
    <s v="Non Callable"/>
    <s v="NA"/>
    <s v="NA"/>
    <s v="NA"/>
    <s v="NA"/>
    <s v="NA"/>
    <s v="NA"/>
    <s v="NA"/>
    <s v="NA"/>
    <s v="NA"/>
  </r>
  <r>
    <x v="0"/>
    <s v="49118NFJ9"/>
    <x v="3"/>
    <n v="0.05"/>
    <x v="3"/>
    <n v="10720000"/>
    <d v="2025-09-01T00:00:00"/>
    <d v="2025-09-01T00:00:00"/>
    <n v="1"/>
    <n v="0.05"/>
    <n v="3.7199999999999997E-2"/>
    <n v="1.0124500000000001"/>
    <n v="10588177.193935502"/>
    <n v="131822.80606449768"/>
    <n v="157185.82544227212"/>
    <n v="-25363.019377774443"/>
    <n v="-2.3659533001655262E-3"/>
  </r>
  <r>
    <x v="0"/>
    <s v="49118NFK6"/>
    <x v="3"/>
    <n v="0.05"/>
    <x v="4"/>
    <n v="11260000"/>
    <d v="2025-09-01T00:00:00"/>
    <d v="2025-09-01T00:00:00"/>
    <n v="2"/>
    <n v="0.05"/>
    <n v="3.6799999999999999E-2"/>
    <n v="1.02522"/>
    <n v="10983008.524999512"/>
    <n v="276991.47500048764"/>
    <n v="163047.25820326843"/>
    <n v="113944.21679721921"/>
    <n v="1.0119379822133144E-2"/>
  </r>
  <r>
    <x v="0"/>
    <s v="49118NFT7"/>
    <x v="3"/>
    <n v="0.03"/>
    <x v="1"/>
    <n v="2000000"/>
    <s v="Non Callable"/>
    <s v="Non Callable"/>
    <s v="NA"/>
    <s v="NA"/>
    <s v="NA"/>
    <s v="NA"/>
    <s v="NA"/>
    <s v="NA"/>
    <s v="NA"/>
    <s v="NA"/>
    <s v="NA"/>
  </r>
  <r>
    <x v="0"/>
    <s v="49118NFU4"/>
    <x v="3"/>
    <n v="0.03"/>
    <x v="2"/>
    <n v="2000000"/>
    <s v="Non Callable"/>
    <s v="Non Callable"/>
    <s v="NA"/>
    <s v="NA"/>
    <s v="NA"/>
    <s v="NA"/>
    <s v="NA"/>
    <s v="NA"/>
    <s v="NA"/>
    <s v="NA"/>
    <s v="NA"/>
  </r>
  <r>
    <x v="0"/>
    <s v="49118NFY6"/>
    <x v="4"/>
    <n v="3.2500000000000001E-2"/>
    <x v="2"/>
    <n v="26745000"/>
    <s v="Non Callable"/>
    <s v="Non Callable"/>
    <s v="NA"/>
    <s v="NA"/>
    <s v="NA"/>
    <s v="NA"/>
    <s v="NA"/>
    <s v="NA"/>
    <s v="NA"/>
    <s v="NA"/>
    <s v="NA"/>
  </r>
  <r>
    <x v="0"/>
    <s v="49118NFZ3"/>
    <x v="4"/>
    <n v="3.15E-2"/>
    <x v="3"/>
    <n v="28095000"/>
    <s v="Non Callable"/>
    <s v="Non Callable"/>
    <s v="NA"/>
    <s v="NA"/>
    <s v="NA"/>
    <s v="NA"/>
    <s v="NA"/>
    <s v="NA"/>
    <s v="NA"/>
    <s v="NA"/>
    <s v="N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x v="0"/>
    <m/>
    <x v="0"/>
    <m/>
    <m/>
    <m/>
    <m/>
    <m/>
    <m/>
    <m/>
    <m/>
    <m/>
    <m/>
    <m/>
    <m/>
  </r>
  <r>
    <x v="0"/>
    <s v="497397AL9"/>
    <x v="1"/>
    <n v="6.3750000000000001E-2"/>
    <x v="1"/>
    <n v="1484793.55"/>
    <d v="2028-07-01T00:00:00"/>
    <d v="2028-07-01T00:00:00"/>
    <n v="1"/>
    <n v="0.05"/>
    <n v="3.7199999999999997E-2"/>
    <n v="1.02582"/>
    <n v="1447421.1362617225"/>
    <n v="37372.413738277508"/>
    <n v="21487.559369161441"/>
    <n v="15884.854369116067"/>
    <n v="1.0698358953078741E-2"/>
  </r>
  <r>
    <x v="0"/>
    <s v="497397AM7"/>
    <x v="1"/>
    <n v="6.5000000000000002E-2"/>
    <x v="2"/>
    <n v="1365085.5"/>
    <d v="2028-07-01T00:00:00"/>
    <d v="2028-07-01T00:00:00"/>
    <n v="2"/>
    <n v="0.05"/>
    <n v="3.6799999999999999E-2"/>
    <n v="1.05389"/>
    <n v="1295282.7145147976"/>
    <n v="69802.785485202447"/>
    <n v="19229.002210005478"/>
    <n v="50573.783275196969"/>
    <n v="3.7048070084399087E-2"/>
  </r>
  <r>
    <x v="0"/>
    <s v="497397AP0"/>
    <x v="1"/>
    <n v="6.6000000000000003E-2"/>
    <x v="3"/>
    <n v="1258975.5"/>
    <d v="2028-07-01T00:00:00"/>
    <d v="2028-07-01T00:00:00"/>
    <n v="3"/>
    <n v="0.05"/>
    <n v="3.5900000000000001E-2"/>
    <n v="1.0848800000000001"/>
    <n v="1160474.4303517439"/>
    <n v="98501.06964825606"/>
    <n v="17227.718038565396"/>
    <n v="81273.351609690668"/>
    <n v="6.4555149492337746E-2"/>
  </r>
  <r>
    <x v="0"/>
    <s v="497397AQ8"/>
    <x v="1"/>
    <n v="6.6500000000000004E-2"/>
    <x v="4"/>
    <n v="1170780.55"/>
    <d v="2028-07-01T00:00:00"/>
    <d v="2028-07-01T00:00:00"/>
    <n v="4"/>
    <n v="0.05"/>
    <n v="3.49E-2"/>
    <n v="1.1170199999999999"/>
    <n v="1048128.5473850067"/>
    <n v="122652.00261499337"/>
    <n v="15559.897409412912"/>
    <n v="107092.10520558046"/>
    <n v="9.1470690391619897E-2"/>
  </r>
  <r>
    <x v="0"/>
    <s v="491397AV7"/>
    <x v="2"/>
    <n v="6.4000000000000001E-2"/>
    <x v="5"/>
    <n v="3168107.25"/>
    <d v="2031-07-01T00:00:00"/>
    <d v="2031-07-01T00:00:00"/>
    <n v="2"/>
    <n v="0.05"/>
    <n v="3.6799999999999999E-2"/>
    <n v="1.0519799999999999"/>
    <n v="3011566.046883021"/>
    <n v="156541.20311697898"/>
    <n v="44707.930957592886"/>
    <n v="111833.27215938611"/>
    <n v="3.5299711573648938E-2"/>
  </r>
  <r>
    <x v="0"/>
    <s v="491397AW5"/>
    <x v="2"/>
    <n v="6.4500000000000002E-2"/>
    <x v="6"/>
    <n v="3415605.3"/>
    <d v="2031-07-01T00:00:00"/>
    <d v="2031-07-01T00:00:00"/>
    <n v="3"/>
    <n v="0.05"/>
    <n v="3.5900000000000001E-2"/>
    <n v="1.0806500000000001"/>
    <n v="3160695.2297228514"/>
    <n v="254910.07027714839"/>
    <n v="46921.81473313419"/>
    <n v="207988.25554401422"/>
    <n v="6.089352758177715E-2"/>
  </r>
  <r>
    <x v="0"/>
    <s v="491397AT2"/>
    <x v="2"/>
    <n v="6.6000000000000003E-2"/>
    <x v="7"/>
    <n v="3586743"/>
    <d v="2031-07-01T00:00:00"/>
    <d v="2031-07-01T00:00:00"/>
    <n v="4"/>
    <n v="0.05"/>
    <n v="3.49E-2"/>
    <n v="1.11517"/>
    <n v="3216319.4849215816"/>
    <n v="370423.51507841842"/>
    <n v="47747.579575172524"/>
    <n v="322675.93550324591"/>
    <n v="8.9963494876339312E-2"/>
  </r>
  <r>
    <x v="0"/>
    <s v="491397AT2"/>
    <x v="2"/>
    <n v="6.6000000000000003E-2"/>
    <x v="8"/>
    <n v="3823705"/>
    <d v="2031-07-01T00:00:00"/>
    <d v="2031-07-01T00:00:00"/>
    <n v="5"/>
    <n v="0.05"/>
    <n v="3.4700000000000002E-2"/>
    <n v="1.1425399999999999"/>
    <n v="3346670.5760848639"/>
    <n v="477034.42391513614"/>
    <n v="49682.694891672596"/>
    <n v="427351.72902346356"/>
    <n v="0.11176378120787654"/>
  </r>
  <r>
    <x v="0"/>
    <s v="491397AT2"/>
    <x v="2"/>
    <n v="6.6000000000000003E-2"/>
    <x v="9"/>
    <n v="4076823.5"/>
    <d v="2031-07-01T00:00:00"/>
    <d v="2031-07-01T00:00:00"/>
    <n v="6"/>
    <n v="0.05"/>
    <n v="3.5000000000000003E-2"/>
    <n v="1.1664600000000001"/>
    <n v="3495039.2640982117"/>
    <n v="581784.23590178834"/>
    <n v="51885.288810153928"/>
    <n v="529898.94709163439"/>
    <n v="0.12997838809838944"/>
  </r>
  <r>
    <x v="0"/>
    <s v="491397AT2"/>
    <x v="2"/>
    <n v="6.6000000000000003E-2"/>
    <x v="10"/>
    <n v="5275097.25"/>
    <d v="2031-07-01T00:00:00"/>
    <d v="2031-07-01T00:00:00"/>
    <n v="7"/>
    <n v="0.05"/>
    <n v="3.5299999999999998E-2"/>
    <n v="1.1889400000000001"/>
    <n v="4436806.9456827082"/>
    <n v="838290.30431729183"/>
    <n v="65866.215620625255"/>
    <n v="772424.08869666653"/>
    <n v="0.14642840730503434"/>
  </r>
  <r>
    <x v="0"/>
    <s v="491397AT2"/>
    <x v="2"/>
    <n v="6.6000000000000003E-2"/>
    <x v="11"/>
    <n v="5859424"/>
    <d v="2031-07-01T00:00:00"/>
    <d v="2031-07-01T00:00:00"/>
    <n v="8"/>
    <n v="0.05"/>
    <n v="3.5799999999999998E-2"/>
    <n v="1.2084699999999999"/>
    <n v="4848630.0859764833"/>
    <n v="1010793.9140235167"/>
    <n v="71979.89874640276"/>
    <n v="938814.015277114"/>
    <n v="0.16022291871643254"/>
  </r>
  <r>
    <x v="0"/>
    <s v="491397AU9"/>
    <x v="2"/>
    <n v="6.7500000000000004E-2"/>
    <x v="12"/>
    <n v="6158684.25"/>
    <d v="2031-07-01T00:00:00"/>
    <d v="2031-07-01T00:00:00"/>
    <n v="9"/>
    <n v="0.05"/>
    <n v="3.6400000000000002E-2"/>
    <n v="1.23685"/>
    <n v="4979329.9510854185"/>
    <n v="1179354.2989145815"/>
    <n v="73920.191754920641"/>
    <n v="1105434.1071596609"/>
    <n v="0.17949192754274762"/>
  </r>
  <r>
    <x v="0"/>
    <s v="491397AU9"/>
    <x v="2"/>
    <n v="6.7500000000000004E-2"/>
    <x v="13"/>
    <n v="6572981.25"/>
    <d v="2031-07-01T00:00:00"/>
    <d v="2031-07-01T00:00:00"/>
    <n v="10"/>
    <n v="0.05"/>
    <n v="3.6799999999999999E-2"/>
    <n v="1.25491"/>
    <n v="5237810.8788678078"/>
    <n v="1335170.3711321922"/>
    <n v="77757.446954789251"/>
    <n v="1257412.9241774029"/>
    <n v="0.1913002451022362"/>
  </r>
  <r>
    <x v="0"/>
    <s v="491397AU9"/>
    <x v="2"/>
    <n v="6.7500000000000004E-2"/>
    <x v="14"/>
    <n v="7019147.25"/>
    <d v="2031-07-01T00:00:00"/>
    <d v="2031-07-01T00:00:00"/>
    <n v="11"/>
    <n v="0.05"/>
    <n v="4.0300000000000002E-2"/>
    <n v="1.23977"/>
    <n v="5661652.766238899"/>
    <n v="1357494.483761101"/>
    <n v="84049.553301629945"/>
    <n v="1273444.9304594712"/>
    <n v="0.18142445016514949"/>
  </r>
  <r>
    <x v="0"/>
    <s v="491397AU9"/>
    <x v="2"/>
    <n v="6.7500000000000004E-2"/>
    <x v="15"/>
    <n v="7491870.75"/>
    <d v="2031-07-01T00:00:00"/>
    <d v="2031-07-01T00:00:00"/>
    <n v="12"/>
    <n v="0.05"/>
    <n v="4.1399999999999999E-2"/>
    <n v="1.24488"/>
    <n v="6018146.9298245618"/>
    <n v="1473723.8201754382"/>
    <n v="89341.855115454906"/>
    <n v="1384381.9650599833"/>
    <n v="0.18478454998172297"/>
  </r>
  <r>
    <x v="0"/>
    <s v="491397AS4"/>
    <x v="2"/>
    <n v="6.8750000000000006E-2"/>
    <x v="16"/>
    <n v="7904928.8499999996"/>
    <d v="2031-07-01T00:00:00"/>
    <d v="2031-07-01T00:00:00"/>
    <n v="13"/>
    <n v="0.05"/>
    <n v="4.2599999999999999E-2"/>
    <n v="1.2589699999999999"/>
    <n v="6278885.7955312673"/>
    <n v="1626043.0544687323"/>
    <n v="93212.630328252111"/>
    <n v="1532830.4241404801"/>
    <n v="0.19390818731284093"/>
  </r>
  <r>
    <x v="0"/>
    <s v="491397AS4"/>
    <x v="2"/>
    <n v="6.8750000000000006E-2"/>
    <x v="17"/>
    <n v="8451001.6500000004"/>
    <d v="2031-07-01T00:00:00"/>
    <d v="2031-07-01T00:00:00"/>
    <n v="14"/>
    <n v="0.05"/>
    <n v="4.3699999999999996E-2"/>
    <n v="1.2602599999999999"/>
    <n v="6705760.4383222517"/>
    <n v="1745241.2116777487"/>
    <n v="99549.759170968056"/>
    <n v="1645691.4525067806"/>
    <n v="0.19473330152607182"/>
  </r>
  <r>
    <x v="0"/>
    <s v="491397AS4"/>
    <x v="2"/>
    <n v="6.8750000000000006E-2"/>
    <x v="18"/>
    <n v="525070"/>
    <d v="2031-07-01T00:00:00"/>
    <d v="2031-07-01T00:00:00"/>
    <n v="15"/>
    <n v="0.05"/>
    <n v="4.4699999999999997E-2"/>
    <n v="1.26081"/>
    <n v="416454.5014712764"/>
    <n v="108615.4985287236"/>
    <n v="6182.437578623626"/>
    <n v="102433.06095009999"/>
    <n v="0.19508458100843695"/>
  </r>
  <r>
    <x v="0"/>
    <s v="491397BB0"/>
    <x v="3"/>
    <n v="1.15E-2"/>
    <x v="19"/>
    <n v="8705000"/>
    <s v="Non Callable"/>
    <s v="Non Callable"/>
    <s v="NA"/>
    <s v="NA"/>
    <s v="NA"/>
    <s v="NA"/>
    <s v="NA"/>
    <s v="NA"/>
    <s v="NA"/>
    <s v="NA"/>
    <s v="NA"/>
  </r>
  <r>
    <x v="0"/>
    <s v="491397BC8"/>
    <x v="3"/>
    <n v="1.7000000000000001E-2"/>
    <x v="5"/>
    <n v="6080000"/>
    <d v="2031-07-01T00:00:00"/>
    <d v="2031-07-01T00:00:00"/>
    <n v="2"/>
    <n v="0.05"/>
    <n v="3.6799999999999999E-2"/>
    <n v="0.96214999999999995"/>
    <n v="6319181.0008834386"/>
    <n v="-239181.00088343862"/>
    <n v="93810.829149317797"/>
    <n v="-332991.83003275644"/>
    <n v="-5.4768393097492832E-2"/>
  </r>
  <r>
    <x v="0"/>
    <s v="491397BD6"/>
    <x v="3"/>
    <n v="3.0009999999999998E-2"/>
    <x v="11"/>
    <n v="2535000"/>
    <d v="2031-07-01T00:00:00"/>
    <d v="2031-07-01T00:00:00"/>
    <n v="8"/>
    <n v="0.05"/>
    <n v="3.5799999999999998E-2"/>
    <n v="0.96003000000000005"/>
    <n v="2640542.4830474048"/>
    <n v="-105542.48304740479"/>
    <n v="39199.934248448459"/>
    <n v="-144742.41729585326"/>
    <n v="-5.7097600511184718E-2"/>
  </r>
  <r>
    <x v="0"/>
    <s v="491397BE4"/>
    <x v="3"/>
    <n v="3.1210000000000002E-2"/>
    <x v="20"/>
    <n v="69260000"/>
    <d v="2031-07-01T00:00:00"/>
    <d v="2031-07-01T00:00:00"/>
    <n v="18"/>
    <n v="0.05"/>
    <n v="4.5999999999999999E-2"/>
    <n v="0.82028000000000001"/>
    <n v="84434583.313015074"/>
    <n v="-15174583.313015074"/>
    <n v="1253465.9583834894"/>
    <n v="-16428049.271398563"/>
    <n v="-0.23719389649723596"/>
  </r>
  <r>
    <x v="0"/>
    <s v="491397BF1"/>
    <x v="3"/>
    <n v="3.2210000000000003E-2"/>
    <x v="21"/>
    <n v="64160000"/>
    <d v="2031-07-01T00:00:00"/>
    <d v="2031-07-01T00:00:00"/>
    <n v="22"/>
    <n v="0.05"/>
    <n v="4.6800000000000001E-2"/>
    <n v="0.80091000000000001"/>
    <n v="80108876.153375536"/>
    <n v="-15948876.153375536"/>
    <n v="1189249.0645730109"/>
    <n v="-17138125.217948548"/>
    <n v="-0.26711541798548238"/>
  </r>
  <r>
    <x v="0"/>
    <s v="491397AZ8"/>
    <x v="4"/>
    <n v="0.04"/>
    <x v="20"/>
    <n v="9890000"/>
    <d v="2031-07-01T00:00:00"/>
    <d v="2031-07-01T00:00:00"/>
    <n v="18"/>
    <n v="0.05"/>
    <n v="4.5999999999999999E-2"/>
    <n v="0.92708999999999997"/>
    <n v="10667788.456352673"/>
    <n v="-777788.45635267347"/>
    <n v="158367.6872271988"/>
    <n v="-936156.14357987233"/>
    <n v="-9.465683959351591E-2"/>
  </r>
  <r>
    <x v="0"/>
    <s v="491397BA2"/>
    <x v="4"/>
    <n v="0.04"/>
    <x v="21"/>
    <n v="24670000"/>
    <d v="2031-07-01T00:00:00"/>
    <d v="2031-07-01T00:00:00"/>
    <n v="22"/>
    <n v="0.05"/>
    <n v="4.6800000000000001E-2"/>
    <n v="0.90720999999999996"/>
    <n v="27193262.860859118"/>
    <n v="-2523262.8608591184"/>
    <n v="403695.12060121464"/>
    <n v="-2926957.9814603329"/>
    <n v="-0.118644425677354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m/>
    <x v="0"/>
    <m/>
    <x v="0"/>
    <m/>
    <m/>
    <m/>
    <m/>
    <m/>
    <m/>
    <m/>
    <m/>
    <m/>
    <m/>
    <m/>
    <m/>
  </r>
  <r>
    <x v="0"/>
    <s v="4913136B3"/>
    <x v="1"/>
    <n v="3.5000000000000003E-2"/>
    <x v="1"/>
    <n v="255000"/>
    <d v="2022-02-01T00:00:00"/>
    <d v="2024-01-01T00:00:00"/>
    <n v="5.083333333333333"/>
    <n v="0.05"/>
    <n v="3.5000000000000003E-2"/>
    <n v="1"/>
    <n v="255000"/>
    <n v="0"/>
    <n v="3785.5794017819262"/>
    <n v="-3785.5794017819262"/>
    <n v="-1.4845409418752651E-2"/>
  </r>
  <r>
    <x v="0"/>
    <s v="4913136B3"/>
    <x v="1"/>
    <n v="3.5000000000000003E-2"/>
    <x v="1"/>
    <n v="1135000"/>
    <d v="2022-02-01T00:00:00"/>
    <d v="2024-01-01T00:00:00"/>
    <n v="5.083333333333333"/>
    <n v="0.05"/>
    <n v="3.5000000000000003E-2"/>
    <n v="1"/>
    <n v="1135000"/>
    <n v="0"/>
    <n v="16849.539690284259"/>
    <n v="-16849.539690284259"/>
    <n v="-1.4845409418752651E-2"/>
  </r>
  <r>
    <x v="0"/>
    <s v="4913136E7"/>
    <x v="1"/>
    <n v="3.6249999999999998E-2"/>
    <x v="2"/>
    <n v="250000"/>
    <d v="2022-02-01T00:00:00"/>
    <d v="2024-01-01T00:00:00"/>
    <n v="8.0833333333333339"/>
    <n v="0.05"/>
    <n v="3.6400000000000002E-2"/>
    <n v="0.99895"/>
    <n v="250262.77591471045"/>
    <n v="-262.77591471045162"/>
    <n v="3715.2533707274265"/>
    <n v="-3978.0292854378781"/>
    <n v="-1.5912117141751513E-2"/>
  </r>
  <r>
    <x v="0"/>
    <s v="4913136E7"/>
    <x v="1"/>
    <n v="3.6249999999999998E-2"/>
    <x v="2"/>
    <n v="2000000"/>
    <d v="2022-02-01T00:00:00"/>
    <d v="2024-01-01T00:00:00"/>
    <n v="8.0833333333333339"/>
    <n v="0.05"/>
    <n v="3.6400000000000002E-2"/>
    <n v="0.99895"/>
    <n v="2002102.2073176836"/>
    <n v="-2102.2073176836129"/>
    <n v="29722.026965819412"/>
    <n v="-31824.234283503025"/>
    <n v="-1.5912117141751513E-2"/>
  </r>
  <r>
    <x v="0"/>
    <s v="4913137D8"/>
    <x v="2"/>
    <n v="0.05"/>
    <x v="3"/>
    <n v="8595000"/>
    <s v="Non Callable"/>
    <s v="Non Callable"/>
    <s v="NA"/>
    <s v="NA"/>
    <s v="NA"/>
    <s v="NA"/>
    <s v="NA"/>
    <s v="NA"/>
    <s v="NA"/>
    <s v="NA"/>
    <s v="NA"/>
  </r>
  <r>
    <x v="0"/>
    <s v="4913137E6"/>
    <x v="2"/>
    <n v="0.05"/>
    <x v="4"/>
    <n v="9250000"/>
    <s v="Non Callable"/>
    <s v="Non Callable"/>
    <s v="NA"/>
    <s v="NA"/>
    <s v="NA"/>
    <s v="NA"/>
    <s v="NA"/>
    <s v="NA"/>
    <s v="NA"/>
    <s v="NA"/>
    <s v="NA"/>
  </r>
  <r>
    <x v="0"/>
    <s v="4913137F3"/>
    <x v="2"/>
    <n v="0.05"/>
    <x v="5"/>
    <n v="9535000"/>
    <d v="2025-02-01T00:00:00"/>
    <d v="2025-02-01T00:00:00"/>
    <n v="1"/>
    <n v="0.05"/>
    <n v="3.7199999999999997E-2"/>
    <n v="1.0124500000000001"/>
    <n v="9417749.0246431921"/>
    <n v="117250.97535680793"/>
    <n v="139810.34007388665"/>
    <n v="-22559.364717078715"/>
    <n v="-2.3659533001655704E-3"/>
  </r>
  <r>
    <x v="0"/>
    <s v="4913137D8"/>
    <x v="3"/>
    <n v="0.05"/>
    <x v="3"/>
    <n v="1610000"/>
    <s v="Non Callable"/>
    <s v="Non Callable"/>
    <s v="NA"/>
    <s v="NA"/>
    <s v="NA"/>
    <s v="NA"/>
    <s v="NA"/>
    <s v="NA"/>
    <s v="NA"/>
    <s v="NA"/>
    <s v="NA"/>
  </r>
  <r>
    <x v="0"/>
    <s v="4913137E6"/>
    <x v="3"/>
    <n v="0.05"/>
    <x v="4"/>
    <n v="1635000"/>
    <s v="Non Callable"/>
    <s v="Non Callable"/>
    <s v="NA"/>
    <s v="NA"/>
    <s v="NA"/>
    <s v="NA"/>
    <s v="NA"/>
    <s v="NA"/>
    <s v="NA"/>
    <s v="NA"/>
    <s v="NA"/>
  </r>
  <r>
    <x v="0"/>
    <s v="4913137F3"/>
    <x v="3"/>
    <n v="0.05"/>
    <x v="5"/>
    <n v="1585000"/>
    <d v="2025-02-01T00:00:00"/>
    <d v="2025-02-01T00:00:00"/>
    <n v="1"/>
    <n v="0.05"/>
    <n v="3.7199999999999997E-2"/>
    <n v="1.0124500000000001"/>
    <n v="1565509.4078719935"/>
    <n v="19490.592128006509"/>
    <n v="23240.628108768778"/>
    <n v="-3750.0359807622699"/>
    <n v="-2.3659533001654698E-3"/>
  </r>
  <r>
    <x v="0"/>
    <s v="4913137X4"/>
    <x v="4"/>
    <n v="0.05"/>
    <x v="3"/>
    <n v="6800000"/>
    <s v="Non Callable"/>
    <s v="Non Callable"/>
    <s v="NA"/>
    <s v="NA"/>
    <s v="NA"/>
    <s v="NA"/>
    <s v="NA"/>
    <s v="NA"/>
    <s v="NA"/>
    <s v="NA"/>
    <s v="NA"/>
  </r>
  <r>
    <x v="0"/>
    <s v="4913137U0"/>
    <x v="4"/>
    <n v="2.2499999999999999E-2"/>
    <x v="4"/>
    <n v="1050000"/>
    <s v="Non Callable"/>
    <s v="Non Callable"/>
    <s v="NA"/>
    <s v="NA"/>
    <s v="NA"/>
    <s v="NA"/>
    <s v="NA"/>
    <s v="NA"/>
    <s v="NA"/>
    <s v="NA"/>
    <s v="NA"/>
  </r>
  <r>
    <x v="0"/>
    <s v="4913137Y2"/>
    <x v="4"/>
    <n v="0.05"/>
    <x v="4"/>
    <n v="4525000"/>
    <s v="Non Callable"/>
    <s v="Non Callable"/>
    <s v="NA"/>
    <s v="NA"/>
    <s v="NA"/>
    <s v="NA"/>
    <s v="NA"/>
    <s v="NA"/>
    <s v="NA"/>
    <s v="NA"/>
    <s v="NA"/>
  </r>
  <r>
    <x v="0"/>
    <s v="4913137V8"/>
    <x v="4"/>
    <n v="2.5000000000000001E-2"/>
    <x v="5"/>
    <n v="2475000"/>
    <s v="Non Callable"/>
    <s v="Non Callable"/>
    <s v="NA"/>
    <s v="NA"/>
    <s v="NA"/>
    <s v="NA"/>
    <s v="NA"/>
    <s v="NA"/>
    <s v="NA"/>
    <s v="NA"/>
    <s v="NA"/>
  </r>
  <r>
    <x v="0"/>
    <s v="4913137Z9"/>
    <x v="4"/>
    <n v="0.05"/>
    <x v="5"/>
    <n v="2955000"/>
    <s v="Non Callable"/>
    <s v="Non Callable"/>
    <s v="NA"/>
    <s v="NA"/>
    <s v="NA"/>
    <s v="NA"/>
    <s v="NA"/>
    <s v="NA"/>
    <s v="NA"/>
    <s v="NA"/>
    <s v="NA"/>
  </r>
  <r>
    <x v="0"/>
    <s v="4913138A3"/>
    <x v="4"/>
    <n v="0.05"/>
    <x v="6"/>
    <n v="11265000"/>
    <d v="2026-02-01T00:00:00"/>
    <d v="2026-02-01T00:00:00"/>
    <n v="1"/>
    <n v="0.05"/>
    <n v="3.7199999999999997E-2"/>
    <n v="1.0124500000000001"/>
    <n v="11126475.381500321"/>
    <n v="138524.61849967949"/>
    <n v="165177.08242604436"/>
    <n v="-26652.463926364871"/>
    <n v="-2.3659533001655457E-3"/>
  </r>
  <r>
    <x v="0"/>
    <s v="4913138B1"/>
    <x v="4"/>
    <n v="0.05"/>
    <x v="7"/>
    <n v="11385000"/>
    <d v="2026-02-01T00:00:00"/>
    <d v="2026-02-01T00:00:00"/>
    <n v="2"/>
    <n v="0.05"/>
    <n v="3.6799999999999999E-2"/>
    <n v="1.02522"/>
    <n v="11104933.575232632"/>
    <n v="280066.42476736754"/>
    <n v="164857.28549238108"/>
    <n v="115209.13927498646"/>
    <n v="1.0119379822133198E-2"/>
  </r>
  <r>
    <x v="0"/>
    <s v="491311AG1"/>
    <x v="5"/>
    <n v="0.03"/>
    <x v="3"/>
    <n v="530000"/>
    <s v="Non Callable"/>
    <s v="Non Callable"/>
    <s v="NA"/>
    <s v="NA"/>
    <s v="NA"/>
    <s v="NA"/>
    <s v="NA"/>
    <s v="NA"/>
    <s v="NA"/>
    <s v="NA"/>
    <s v="NA"/>
  </r>
  <r>
    <x v="0"/>
    <s v="491311AF3"/>
    <x v="5"/>
    <n v="0.05"/>
    <x v="3"/>
    <n v="1870000"/>
    <s v="Non Callable"/>
    <s v="Non Callable"/>
    <s v="NA"/>
    <s v="NA"/>
    <s v="NA"/>
    <s v="NA"/>
    <s v="NA"/>
    <s v="NA"/>
    <s v="NA"/>
    <s v="NA"/>
    <s v="NA"/>
  </r>
  <r>
    <x v="0"/>
    <s v="491311AH9"/>
    <x v="5"/>
    <n v="0.05"/>
    <x v="4"/>
    <n v="2080000"/>
    <s v="Non Callable"/>
    <s v="Non Callable"/>
    <s v="NA"/>
    <s v="NA"/>
    <s v="NA"/>
    <s v="NA"/>
    <s v="NA"/>
    <s v="NA"/>
    <s v="NA"/>
    <s v="NA"/>
    <s v="NA"/>
  </r>
  <r>
    <x v="0"/>
    <s v="491311AJ5"/>
    <x v="5"/>
    <n v="0.05"/>
    <x v="5"/>
    <n v="1860000"/>
    <s v="Non Callable"/>
    <s v="Non Callable"/>
    <s v="NA"/>
    <s v="NA"/>
    <s v="NA"/>
    <s v="NA"/>
    <s v="NA"/>
    <s v="NA"/>
    <s v="NA"/>
    <s v="NA"/>
    <s v="NA"/>
  </r>
  <r>
    <x v="0"/>
    <s v="491311AK2"/>
    <x v="5"/>
    <n v="0.05"/>
    <x v="6"/>
    <n v="6555000"/>
    <s v="Non Callable"/>
    <s v="Non Callable"/>
    <s v="NA"/>
    <s v="NA"/>
    <s v="NA"/>
    <s v="NA"/>
    <s v="NA"/>
    <s v="NA"/>
    <s v="NA"/>
    <s v="NA"/>
    <s v="NA"/>
  </r>
  <r>
    <x v="0"/>
    <s v="491311AL0"/>
    <x v="5"/>
    <n v="0.05"/>
    <x v="7"/>
    <n v="6250000"/>
    <s v="Non Callable"/>
    <s v="Non Callable"/>
    <s v="NA"/>
    <s v="NA"/>
    <s v="NA"/>
    <s v="NA"/>
    <s v="NA"/>
    <s v="NA"/>
    <s v="NA"/>
    <s v="NA"/>
    <s v="NA"/>
  </r>
  <r>
    <x v="0"/>
    <s v="491311AM8"/>
    <x v="5"/>
    <n v="0.05"/>
    <x v="1"/>
    <n v="14855000"/>
    <d v="2028-02-01T00:00:00"/>
    <d v="2028-02-01T00:00:00"/>
    <n v="1"/>
    <n v="0.05"/>
    <n v="3.7199999999999997E-2"/>
    <n v="1.0124500000000001"/>
    <n v="14672329.497752974"/>
    <n v="182670.50224702619"/>
    <n v="217816.73852098436"/>
    <n v="-35146.236273958173"/>
    <n v="-2.365953300165478E-3"/>
  </r>
  <r>
    <x v="0"/>
    <s v="491311AN6"/>
    <x v="5"/>
    <n v="0.05"/>
    <x v="8"/>
    <n v="11275000"/>
    <d v="2028-02-01T00:00:00"/>
    <d v="2028-02-01T00:00:00"/>
    <n v="2"/>
    <n v="0.05"/>
    <n v="3.6799999999999999E-2"/>
    <n v="1.02522"/>
    <n v="10997639.531027487"/>
    <n v="277360.46897251345"/>
    <n v="163264.46147796194"/>
    <n v="114096.00749455151"/>
    <n v="1.0119379822133172E-2"/>
  </r>
  <r>
    <x v="0"/>
    <s v="491311AP1"/>
    <x v="5"/>
    <n v="0.05"/>
    <x v="9"/>
    <n v="11095000"/>
    <d v="2028-02-01T00:00:00"/>
    <d v="2028-02-01T00:00:00"/>
    <n v="3"/>
    <n v="0.05"/>
    <n v="3.5900000000000001E-2"/>
    <n v="1.03976"/>
    <n v="10670731.707317073"/>
    <n v="424268.2926829271"/>
    <n v="158411.38099278742"/>
    <n v="265856.91169013968"/>
    <n v="2.3961866758912993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m/>
    <x v="0"/>
    <m/>
    <x v="0"/>
    <m/>
    <m/>
    <m/>
    <m/>
    <m/>
    <m/>
    <m/>
    <m/>
    <m/>
    <m/>
    <m/>
    <m/>
  </r>
  <r>
    <x v="0"/>
    <s v="491552UY9"/>
    <x v="1"/>
    <n v="5.2440000000000001E-2"/>
    <x v="1"/>
    <n v="16710000"/>
    <s v="Make Whole"/>
    <s v="Non Callable"/>
    <s v="NA"/>
    <s v="NA"/>
    <s v="NA"/>
    <s v="NA"/>
    <s v="NA"/>
    <s v="NA"/>
    <s v="NA"/>
    <s v="NA"/>
    <s v="NA"/>
  </r>
  <r>
    <x v="0"/>
    <s v="491552UY9"/>
    <x v="1"/>
    <n v="5.2440000000000001E-2"/>
    <x v="2"/>
    <n v="17295000"/>
    <s v="Make Whole"/>
    <s v="Non Callable"/>
    <s v="NA"/>
    <s v="NA"/>
    <s v="NA"/>
    <s v="NA"/>
    <s v="NA"/>
    <s v="NA"/>
    <s v="NA"/>
    <s v="NA"/>
    <s v="NA"/>
  </r>
  <r>
    <x v="0"/>
    <s v="491552UZ6"/>
    <x v="1"/>
    <n v="5.722E-2"/>
    <x v="3"/>
    <n v="17900000"/>
    <s v="Make Whole"/>
    <s v="Non Callable"/>
    <s v="NA"/>
    <s v="NA"/>
    <s v="NA"/>
    <s v="NA"/>
    <s v="NA"/>
    <s v="NA"/>
    <s v="NA"/>
    <s v="NA"/>
    <s v="NA"/>
  </r>
  <r>
    <x v="0"/>
    <s v="491552UZ6"/>
    <x v="1"/>
    <n v="5.722E-2"/>
    <x v="4"/>
    <n v="18595000"/>
    <s v="Make Whole"/>
    <s v="Non Callable"/>
    <s v="NA"/>
    <s v="NA"/>
    <s v="NA"/>
    <s v="NA"/>
    <s v="NA"/>
    <s v="NA"/>
    <s v="NA"/>
    <s v="NA"/>
    <s v="NA"/>
  </r>
  <r>
    <x v="0"/>
    <s v="491552UZ6"/>
    <x v="1"/>
    <n v="5.722E-2"/>
    <x v="5"/>
    <n v="19300000"/>
    <s v="Make Whole"/>
    <s v="Non Callable"/>
    <s v="NA"/>
    <s v="NA"/>
    <s v="NA"/>
    <s v="NA"/>
    <s v="NA"/>
    <s v="NA"/>
    <s v="NA"/>
    <s v="NA"/>
    <s v="NA"/>
  </r>
  <r>
    <x v="0"/>
    <s v="491552UZ6"/>
    <x v="1"/>
    <n v="5.722E-2"/>
    <x v="6"/>
    <n v="20035000"/>
    <s v="Make Whole"/>
    <s v="Non Callable"/>
    <s v="NA"/>
    <s v="NA"/>
    <s v="NA"/>
    <s v="NA"/>
    <s v="NA"/>
    <s v="NA"/>
    <s v="NA"/>
    <s v="NA"/>
    <s v="NA"/>
  </r>
  <r>
    <x v="0"/>
    <s v="491552UZ6"/>
    <x v="1"/>
    <n v="5.722E-2"/>
    <x v="7"/>
    <n v="20795000"/>
    <s v="Make Whole"/>
    <s v="Non Callable"/>
    <s v="NA"/>
    <s v="NA"/>
    <s v="NA"/>
    <s v="NA"/>
    <s v="NA"/>
    <s v="NA"/>
    <s v="NA"/>
    <s v="NA"/>
    <s v="NA"/>
  </r>
  <r>
    <x v="0"/>
    <s v="491552A39"/>
    <x v="2"/>
    <n v="0.03"/>
    <x v="1"/>
    <n v="2500000"/>
    <s v="Non Callable"/>
    <s v="Non Callable"/>
    <s v="NA"/>
    <s v="NA"/>
    <s v="NA"/>
    <s v="NA"/>
    <s v="NA"/>
    <s v="NA"/>
    <s v="NA"/>
    <s v="NA"/>
    <s v="NA"/>
  </r>
  <r>
    <x v="0"/>
    <s v="491552A47"/>
    <x v="2"/>
    <n v="0.03"/>
    <x v="2"/>
    <n v="2990000"/>
    <s v="Non Callable"/>
    <s v="Non Callable"/>
    <s v="NA"/>
    <s v="NA"/>
    <s v="NA"/>
    <s v="NA"/>
    <s v="NA"/>
    <s v="NA"/>
    <s v="NA"/>
    <s v="NA"/>
    <s v="NA"/>
  </r>
  <r>
    <x v="0"/>
    <s v="491552B53"/>
    <x v="2"/>
    <n v="0.05"/>
    <x v="1"/>
    <n v="11585000"/>
    <s v="Non Callable"/>
    <s v="Non Callable"/>
    <s v="NA"/>
    <s v="NA"/>
    <s v="NA"/>
    <s v="NA"/>
    <s v="NA"/>
    <s v="NA"/>
    <s v="NA"/>
    <s v="NA"/>
    <s v="NA"/>
  </r>
  <r>
    <x v="0"/>
    <s v="491552B61"/>
    <x v="2"/>
    <n v="0.05"/>
    <x v="2"/>
    <n v="11750000"/>
    <s v="Non Callable"/>
    <s v="Non Callable"/>
    <s v="NA"/>
    <s v="NA"/>
    <s v="NA"/>
    <s v="NA"/>
    <s v="NA"/>
    <s v="NA"/>
    <s v="NA"/>
    <s v="NA"/>
    <s v="NA"/>
  </r>
  <r>
    <x v="0"/>
    <s v="491552C60"/>
    <x v="3"/>
    <n v="2.5000000000000001E-2"/>
    <x v="1"/>
    <n v="120000"/>
    <s v="Non Callable"/>
    <s v="Non Callable"/>
    <s v="NA"/>
    <s v="NA"/>
    <s v="NA"/>
    <s v="NA"/>
    <s v="NA"/>
    <s v="NA"/>
    <s v="NA"/>
    <s v="NA"/>
    <s v="NA"/>
  </r>
  <r>
    <x v="0"/>
    <s v="491552C78"/>
    <x v="3"/>
    <n v="0.04"/>
    <x v="2"/>
    <n v="120000"/>
    <s v="Non Callable"/>
    <s v="Non Callable"/>
    <s v="NA"/>
    <s v="NA"/>
    <s v="NA"/>
    <s v="NA"/>
    <s v="NA"/>
    <s v="NA"/>
    <s v="NA"/>
    <s v="NA"/>
    <s v="NA"/>
  </r>
  <r>
    <x v="0"/>
    <s v="491552C86"/>
    <x v="3"/>
    <n v="0.03"/>
    <x v="3"/>
    <n v="970000"/>
    <d v="2025-07-01T00:00:00"/>
    <d v="2025-07-01T00:00:00"/>
    <n v="1"/>
    <n v="0.05"/>
    <n v="3.7199999999999997E-2"/>
    <n v="0.99299000000000004"/>
    <n v="976847.70239378035"/>
    <n v="-6847.702393780346"/>
    <n v="14501.704081803513"/>
    <n v="-21349.406475583859"/>
    <n v="-2.2009697397509131E-2"/>
  </r>
  <r>
    <x v="0"/>
    <s v="491552C94"/>
    <x v="3"/>
    <n v="3.125E-2"/>
    <x v="4"/>
    <n v="3645000"/>
    <d v="2025-07-01T00:00:00"/>
    <d v="2025-07-01T00:00:00"/>
    <n v="2"/>
    <n v="0.05"/>
    <n v="3.6799999999999999E-2"/>
    <n v="0.98938999999999999"/>
    <n v="3684088.1755425059"/>
    <n v="-39088.175542505924"/>
    <n v="54691.797300713988"/>
    <n v="-93779.972843219904"/>
    <n v="-2.5728387611308617E-2"/>
  </r>
  <r>
    <x v="0"/>
    <s v="491552D28"/>
    <x v="3"/>
    <n v="0.05"/>
    <x v="5"/>
    <n v="3755000"/>
    <d v="2025-07-01T00:00:00"/>
    <d v="2025-07-01T00:00:00"/>
    <n v="3"/>
    <n v="0.05"/>
    <n v="3.5900000000000001E-2"/>
    <n v="1.03976"/>
    <n v="3611410.3254597215"/>
    <n v="143589.6745402785"/>
    <n v="53612.864860560323"/>
    <n v="89976.809679718179"/>
    <n v="2.3961866758912962E-2"/>
  </r>
  <r>
    <x v="0"/>
    <s v="491552D36"/>
    <x v="3"/>
    <n v="0.05"/>
    <x v="6"/>
    <n v="3945000"/>
    <d v="2025-07-01T00:00:00"/>
    <d v="2025-07-01T00:00:00"/>
    <n v="4"/>
    <n v="0.05"/>
    <n v="3.49E-2"/>
    <n v="1.05592"/>
    <n v="3736078.4907947574"/>
    <n v="208921.50920524262"/>
    <n v="55463.614816443682"/>
    <n v="153457.89438879894"/>
    <n v="3.8899339515538388E-2"/>
  </r>
  <r>
    <x v="0"/>
    <s v="491552D44"/>
    <x v="3"/>
    <n v="0.05"/>
    <x v="7"/>
    <n v="4140000"/>
    <d v="2025-07-01T00:00:00"/>
    <d v="2025-07-01T00:00:00"/>
    <n v="5"/>
    <n v="0.05"/>
    <n v="3.4700000000000002E-2"/>
    <n v="1.0696699999999999"/>
    <n v="3870352.5386334108"/>
    <n v="269647.46136658918"/>
    <n v="57456.968030921671"/>
    <n v="212190.4933356675"/>
    <n v="5.125374235161051E-2"/>
  </r>
  <r>
    <x v="0"/>
    <s v="491552D51"/>
    <x v="3"/>
    <n v="0.05"/>
    <x v="8"/>
    <n v="4350000"/>
    <d v="2025-07-01T00:00:00"/>
    <d v="2025-07-01T00:00:00"/>
    <n v="6"/>
    <n v="0.05"/>
    <n v="3.5000000000000003E-2"/>
    <n v="1.0805400000000001"/>
    <n v="4025764.8953301124"/>
    <n v="324235.10466988757"/>
    <n v="59764.128094817432"/>
    <n v="264470.97657507012"/>
    <n v="6.0797925649441406E-2"/>
  </r>
  <r>
    <x v="0"/>
    <s v="491552D69"/>
    <x v="3"/>
    <n v="0.05"/>
    <x v="9"/>
    <n v="4565000"/>
    <d v="2025-07-01T00:00:00"/>
    <d v="2025-07-01T00:00:00"/>
    <n v="7"/>
    <n v="0.05"/>
    <n v="3.5299999999999998E-2"/>
    <n v="1.0904700000000001"/>
    <n v="4186268.3063266296"/>
    <n v="378731.69367337041"/>
    <n v="62146.866944167057"/>
    <n v="316584.82672920334"/>
    <n v="6.935045492425046E-2"/>
  </r>
  <r>
    <x v="0"/>
    <s v="491552D77"/>
    <x v="3"/>
    <n v="0.05"/>
    <x v="10"/>
    <n v="4795000"/>
    <d v="2025-07-01T00:00:00"/>
    <d v="2025-07-01T00:00:00"/>
    <n v="8"/>
    <n v="0.05"/>
    <n v="3.5799999999999998E-2"/>
    <n v="1.09802"/>
    <n v="4366951.4216498788"/>
    <n v="428048.57835012116"/>
    <n v="64829.181766196394"/>
    <n v="363219.39658392477"/>
    <n v="7.5749613469014557E-2"/>
  </r>
  <r>
    <x v="0"/>
    <s v="491552E27"/>
    <x v="3"/>
    <n v="0.05"/>
    <x v="1"/>
    <n v="3050000"/>
    <s v="Non Callable"/>
    <s v="Non Callable"/>
    <s v="NA"/>
    <s v="NA"/>
    <s v="NA"/>
    <s v="NA"/>
    <s v="NA"/>
    <s v="NA"/>
    <s v="NA"/>
    <s v="NA"/>
    <s v="NA"/>
  </r>
  <r>
    <x v="0"/>
    <s v="491552E35"/>
    <x v="3"/>
    <n v="0.05"/>
    <x v="2"/>
    <n v="3205000"/>
    <s v="Non Callable"/>
    <s v="Non Callable"/>
    <s v="NA"/>
    <s v="NA"/>
    <s v="NA"/>
    <s v="NA"/>
    <s v="NA"/>
    <s v="NA"/>
    <s v="NA"/>
    <s v="NA"/>
    <s v="NA"/>
  </r>
  <r>
    <x v="0"/>
    <s v="491552E43"/>
    <x v="3"/>
    <n v="0.05"/>
    <x v="3"/>
    <n v="2520000"/>
    <d v="2025-07-01T00:00:00"/>
    <d v="2025-07-01T00:00:00"/>
    <n v="1"/>
    <n v="0.05"/>
    <n v="3.7199999999999997E-2"/>
    <n v="1.0124500000000001"/>
    <n v="2489011.8030520026"/>
    <n v="30988.196947997436"/>
    <n v="36950.399264414715"/>
    <n v="-5962.2023164172788"/>
    <n v="-2.3659533001655869E-3"/>
  </r>
  <r>
    <x v="0"/>
    <s v="491552D85"/>
    <x v="3"/>
    <n v="0.04"/>
    <x v="11"/>
    <n v="5035000"/>
    <d v="2025-07-01T00:00:00"/>
    <d v="2025-07-01T00:00:00"/>
    <n v="9"/>
    <n v="0.05"/>
    <n v="3.6400000000000002E-2"/>
    <n v="1.0274099999999999"/>
    <n v="4900672.5649935277"/>
    <n v="134327.43500647228"/>
    <n v="72752.490654577632"/>
    <n v="61574.94435189465"/>
    <n v="1.2229383188062493E-2"/>
  </r>
  <r>
    <x v="0"/>
    <s v="491552D85"/>
    <x v="3"/>
    <n v="0.04"/>
    <x v="12"/>
    <n v="5235000"/>
    <d v="2025-07-01T00:00:00"/>
    <d v="2025-07-01T00:00:00"/>
    <n v="10"/>
    <n v="0.05"/>
    <n v="3.6799999999999999E-2"/>
    <n v="1.02657"/>
    <n v="5099506.1223296998"/>
    <n v="135493.87767030019"/>
    <n v="75704.256219420131"/>
    <n v="59789.621450880062"/>
    <n v="1.142113112719772E-2"/>
  </r>
  <r>
    <x v="0"/>
    <s v="491552F83"/>
    <x v="4"/>
    <n v="0.05"/>
    <x v="1"/>
    <n v="13580000"/>
    <s v="Non Callable"/>
    <s v="Non Callable"/>
    <s v="NA"/>
    <s v="NA"/>
    <s v="NA"/>
    <s v="NA"/>
    <s v="NA"/>
    <s v="NA"/>
    <s v="NA"/>
    <s v="NA"/>
    <s v="NA"/>
  </r>
  <r>
    <x v="0"/>
    <s v="491552F91"/>
    <x v="4"/>
    <n v="0.05"/>
    <x v="2"/>
    <n v="14260000"/>
    <s v="Non Callable"/>
    <s v="Non Callable"/>
    <s v="NA"/>
    <s v="NA"/>
    <s v="NA"/>
    <s v="NA"/>
    <s v="NA"/>
    <s v="NA"/>
    <s v="NA"/>
    <s v="NA"/>
    <s v="NA"/>
  </r>
  <r>
    <x v="0"/>
    <s v="491552G25"/>
    <x v="4"/>
    <n v="0.05"/>
    <x v="3"/>
    <n v="14970000"/>
    <s v="Non Callable"/>
    <s v="Non Callable"/>
    <s v="NA"/>
    <s v="NA"/>
    <s v="NA"/>
    <s v="NA"/>
    <s v="NA"/>
    <s v="NA"/>
    <s v="NA"/>
    <s v="NA"/>
    <s v="NA"/>
  </r>
  <r>
    <x v="0"/>
    <s v="491552H32"/>
    <x v="5"/>
    <n v="2.1999999999999999E-2"/>
    <x v="1"/>
    <n v="275000"/>
    <s v="Non Callable"/>
    <s v="Non Callable"/>
    <s v="NA"/>
    <s v="NA"/>
    <s v="NA"/>
    <s v="NA"/>
    <s v="NA"/>
    <s v="NA"/>
    <s v="NA"/>
    <s v="NA"/>
    <s v="NA"/>
  </r>
  <r>
    <x v="0"/>
    <s v="491552H40"/>
    <x v="5"/>
    <n v="0.03"/>
    <x v="2"/>
    <n v="765000"/>
    <s v="Non Callable"/>
    <s v="Non Callable"/>
    <s v="NA"/>
    <s v="NA"/>
    <s v="NA"/>
    <s v="NA"/>
    <s v="NA"/>
    <s v="NA"/>
    <s v="NA"/>
    <s v="NA"/>
    <s v="NA"/>
  </r>
  <r>
    <x v="0"/>
    <s v="491552H57"/>
    <x v="5"/>
    <n v="2.4E-2"/>
    <x v="3"/>
    <n v="525000"/>
    <s v="Non Callable"/>
    <s v="Non Callable"/>
    <s v="NA"/>
    <s v="NA"/>
    <s v="NA"/>
    <s v="NA"/>
    <s v="NA"/>
    <s v="NA"/>
    <s v="NA"/>
    <s v="NA"/>
    <s v="NA"/>
  </r>
  <r>
    <x v="0"/>
    <s v="491552H65"/>
    <x v="5"/>
    <n v="0.03"/>
    <x v="4"/>
    <n v="285000"/>
    <d v="2026-07-01T00:00:00"/>
    <d v="2026-07-01T00:00:00"/>
    <n v="1"/>
    <n v="0.05"/>
    <n v="3.7199999999999997E-2"/>
    <n v="0.99299000000000004"/>
    <n v="287011.9537961107"/>
    <n v="-2011.953796110698"/>
    <n v="4260.8099621793826"/>
    <n v="-6272.7637582900807"/>
    <n v="-2.2009697397509055E-2"/>
  </r>
  <r>
    <x v="0"/>
    <s v="491552H73"/>
    <x v="5"/>
    <n v="0.04"/>
    <x v="5"/>
    <n v="2600000"/>
    <d v="2026-07-01T00:00:00"/>
    <d v="2026-07-01T00:00:00"/>
    <n v="2"/>
    <n v="0.05"/>
    <n v="3.6799999999999999E-2"/>
    <n v="1.0061100000000001"/>
    <n v="2584210.4740038365"/>
    <n v="15789.525996163487"/>
    <n v="38363.662510815804"/>
    <n v="-22574.136514652317"/>
    <n v="-8.6823601979431984E-3"/>
  </r>
  <r>
    <x v="0"/>
    <s v="491552H81"/>
    <x v="5"/>
    <n v="0.03"/>
    <x v="6"/>
    <n v="1790000"/>
    <d v="2026-07-01T00:00:00"/>
    <d v="2026-07-01T00:00:00"/>
    <n v="3"/>
    <n v="0.05"/>
    <n v="3.5900000000000001E-2"/>
    <n v="0.98336000000000001"/>
    <n v="1820289.6192645624"/>
    <n v="-30289.619264562381"/>
    <n v="27022.944658687811"/>
    <n v="-57312.563923250193"/>
    <n v="-3.2018192135893964E-2"/>
  </r>
  <r>
    <x v="0"/>
    <s v="491552J55"/>
    <x v="5"/>
    <n v="0.05"/>
    <x v="1"/>
    <n v="21650000"/>
    <s v="Non Callable"/>
    <s v="Non Callable"/>
    <s v="NA"/>
    <s v="NA"/>
    <s v="NA"/>
    <s v="NA"/>
    <s v="NA"/>
    <s v="NA"/>
    <s v="NA"/>
    <s v="NA"/>
    <s v="NA"/>
  </r>
  <r>
    <x v="0"/>
    <s v="491552J63"/>
    <x v="5"/>
    <n v="0.05"/>
    <x v="2"/>
    <n v="22245000"/>
    <s v="Non Callable"/>
    <s v="Non Callable"/>
    <s v="NA"/>
    <s v="NA"/>
    <s v="NA"/>
    <s v="NA"/>
    <s v="NA"/>
    <s v="NA"/>
    <s v="NA"/>
    <s v="NA"/>
    <s v="NA"/>
  </r>
  <r>
    <x v="0"/>
    <s v="491552J71"/>
    <x v="5"/>
    <n v="0.05"/>
    <x v="3"/>
    <n v="23620000"/>
    <s v="Non Callable"/>
    <s v="Non Callable"/>
    <s v="NA"/>
    <s v="NA"/>
    <s v="NA"/>
    <s v="NA"/>
    <s v="NA"/>
    <s v="NA"/>
    <s v="NA"/>
    <s v="NA"/>
    <s v="NA"/>
  </r>
  <r>
    <x v="0"/>
    <s v="491552J89"/>
    <x v="5"/>
    <n v="0.05"/>
    <x v="4"/>
    <n v="25055000"/>
    <d v="2026-07-01T00:00:00"/>
    <d v="2026-07-01T00:00:00"/>
    <n v="1"/>
    <n v="0.05"/>
    <n v="3.7199999999999997E-2"/>
    <n v="1.0124500000000001"/>
    <n v="24746901.081534889"/>
    <n v="308098.9184651114"/>
    <n v="367377.8784007582"/>
    <n v="-59278.959935646795"/>
    <n v="-2.3659533001655075E-3"/>
  </r>
  <r>
    <x v="0"/>
    <s v="491552J97"/>
    <x v="5"/>
    <n v="0.05"/>
    <x v="5"/>
    <n v="23995000"/>
    <d v="2026-07-01T00:00:00"/>
    <d v="2026-07-01T00:00:00"/>
    <n v="2"/>
    <n v="0.05"/>
    <n v="3.6799999999999999E-2"/>
    <n v="1.02522"/>
    <n v="23404732.64274985"/>
    <n v="590267.35725015029"/>
    <n v="347452.83841806627"/>
    <n v="242814.51883208402"/>
    <n v="1.0119379822133113E-2"/>
  </r>
  <r>
    <x v="0"/>
    <s v="491552K38"/>
    <x v="5"/>
    <n v="0.05"/>
    <x v="6"/>
    <n v="8185000"/>
    <d v="2026-07-01T00:00:00"/>
    <d v="2026-07-01T00:00:00"/>
    <n v="3"/>
    <n v="0.05"/>
    <n v="3.5900000000000001E-2"/>
    <n v="1.03976"/>
    <n v="7872008.9251365699"/>
    <n v="312991.07486343011"/>
    <n v="116863.19544172737"/>
    <n v="196127.87942170276"/>
    <n v="2.3961866758912983E-2"/>
  </r>
  <r>
    <x v="0"/>
    <s v="491552L37"/>
    <x v="6"/>
    <n v="0.04"/>
    <x v="1"/>
    <n v="2295000"/>
    <s v="Non Callable"/>
    <s v="Non Callable"/>
    <s v="NA"/>
    <s v="NA"/>
    <s v="NA"/>
    <s v="NA"/>
    <s v="NA"/>
    <s v="NA"/>
    <s v="NA"/>
    <s v="NA"/>
    <s v="NA"/>
  </r>
  <r>
    <x v="0"/>
    <s v="491552L45"/>
    <x v="6"/>
    <n v="0.05"/>
    <x v="2"/>
    <n v="2390000"/>
    <s v="Non Callable"/>
    <s v="Non Callable"/>
    <s v="NA"/>
    <s v="NA"/>
    <s v="NA"/>
    <s v="NA"/>
    <s v="NA"/>
    <s v="NA"/>
    <s v="NA"/>
    <s v="NA"/>
    <s v="NA"/>
  </r>
  <r>
    <x v="0"/>
    <s v="491552L52"/>
    <x v="6"/>
    <n v="0.05"/>
    <x v="4"/>
    <n v="2510000"/>
    <d v="2026-07-01T00:00:00"/>
    <d v="2026-07-01T00:00:00"/>
    <n v="1"/>
    <n v="0.05"/>
    <n v="3.7199999999999997E-2"/>
    <n v="1.0124500000000001"/>
    <n v="2479134.7720875102"/>
    <n v="30865.22791248979"/>
    <n v="36803.770695905128"/>
    <n v="-5938.5427834153379"/>
    <n v="-2.3659533001654733E-3"/>
  </r>
  <r>
    <x v="0"/>
    <s v="491552L60"/>
    <x v="6"/>
    <n v="3.125E-2"/>
    <x v="5"/>
    <n v="2565000"/>
    <d v="2026-07-01T00:00:00"/>
    <d v="2026-07-01T00:00:00"/>
    <n v="2"/>
    <n v="0.05"/>
    <n v="3.6799999999999999E-2"/>
    <n v="0.98938999999999999"/>
    <n v="2592506.4939002818"/>
    <n v="-27506.493900281843"/>
    <n v="38486.820322724656"/>
    <n v="-65993.314223006499"/>
    <n v="-2.5728387611308575E-2"/>
  </r>
  <r>
    <x v="0"/>
    <s v="491552L78"/>
    <x v="6"/>
    <n v="0.05"/>
    <x v="8"/>
    <n v="2715000"/>
    <d v="2026-07-01T00:00:00"/>
    <d v="2026-07-01T00:00:00"/>
    <n v="5"/>
    <n v="0.05"/>
    <n v="3.4700000000000002E-2"/>
    <n v="1.0696699999999999"/>
    <n v="2538165.9764226354"/>
    <n v="176834.02357736463"/>
    <n v="37680.113092742111"/>
    <n v="139153.91048462252"/>
    <n v="5.1253742351610503E-2"/>
  </r>
  <r>
    <x v="0"/>
    <s v="491552L86"/>
    <x v="6"/>
    <n v="0.05"/>
    <x v="9"/>
    <n v="1500000"/>
    <d v="2026-07-01T00:00:00"/>
    <d v="2026-07-01T00:00:00"/>
    <n v="6"/>
    <n v="0.05"/>
    <n v="3.5000000000000003E-2"/>
    <n v="1.0805400000000001"/>
    <n v="1388194.7914931423"/>
    <n v="111805.20850685774"/>
    <n v="20608.320032695665"/>
    <n v="91196.888474162086"/>
    <n v="6.0797925649441392E-2"/>
  </r>
  <r>
    <x v="0"/>
    <s v="491552L94"/>
    <x v="6"/>
    <n v="0.05"/>
    <x v="10"/>
    <n v="2925000"/>
    <d v="2026-07-01T00:00:00"/>
    <d v="2026-07-01T00:00:00"/>
    <n v="7"/>
    <n v="0.05"/>
    <n v="3.5299999999999998E-2"/>
    <n v="1.0904700000000001"/>
    <n v="2682329.6376791657"/>
    <n v="242670.36232083431"/>
    <n v="39820.281667401672"/>
    <n v="202850.08065343264"/>
    <n v="6.9350454924250474E-2"/>
  </r>
  <r>
    <x v="0"/>
    <s v="491552M28"/>
    <x v="6"/>
    <n v="0.05"/>
    <x v="11"/>
    <n v="3070000"/>
    <d v="2026-07-01T00:00:00"/>
    <d v="2026-07-01T00:00:00"/>
    <n v="8"/>
    <n v="0.05"/>
    <n v="3.5799999999999998E-2"/>
    <n v="1.09802"/>
    <n v="2795941.7861241144"/>
    <n v="274058.21387588559"/>
    <n v="41506.900526011035"/>
    <n v="232551.31334987454"/>
    <n v="7.5749613469014515E-2"/>
  </r>
  <r>
    <x v="0"/>
    <s v="491552M36"/>
    <x v="6"/>
    <n v="3.9E-2"/>
    <x v="12"/>
    <n v="3225000"/>
    <d v="2026-07-01T00:00:00"/>
    <d v="2026-07-01T00:00:00"/>
    <n v="9"/>
    <n v="0.05"/>
    <n v="3.6400000000000002E-2"/>
    <n v="1.0198"/>
    <n v="3162384.7813296723"/>
    <n v="62615.218670327682"/>
    <n v="46946.896818471563"/>
    <n v="15668.321851856119"/>
    <n v="4.8583943726685638E-3"/>
  </r>
  <r>
    <x v="0"/>
    <s v="491552M36"/>
    <x v="6"/>
    <n v="3.9E-2"/>
    <x v="13"/>
    <n v="5870000"/>
    <d v="2026-07-01T00:00:00"/>
    <d v="2026-07-01T00:00:00"/>
    <n v="10"/>
    <n v="0.05"/>
    <n v="3.6799999999999999E-2"/>
    <n v="1.0182599999999999"/>
    <n v="5764735.9220631272"/>
    <n v="105264.07793687284"/>
    <n v="85579.864954017699"/>
    <n v="19684.212982855141"/>
    <n v="3.3533582594301773E-3"/>
  </r>
  <r>
    <x v="0"/>
    <s v="491552M77"/>
    <x v="7"/>
    <n v="0.02"/>
    <x v="1"/>
    <n v="1320000"/>
    <s v="Non Callable"/>
    <s v="Non Callable"/>
    <s v="NA"/>
    <s v="NA"/>
    <s v="NA"/>
    <s v="NA"/>
    <s v="NA"/>
    <s v="NA"/>
    <s v="NA"/>
    <s v="NA"/>
    <s v="NA"/>
  </r>
  <r>
    <x v="0"/>
    <s v="491552M85"/>
    <x v="7"/>
    <n v="0.05"/>
    <x v="2"/>
    <n v="1755000"/>
    <s v="Non Callable"/>
    <s v="Non Callable"/>
    <s v="NA"/>
    <s v="NA"/>
    <s v="NA"/>
    <s v="NA"/>
    <s v="NA"/>
    <s v="NA"/>
    <s v="NA"/>
    <s v="NA"/>
    <s v="NA"/>
  </r>
  <r>
    <x v="0"/>
    <s v="491552M93"/>
    <x v="7"/>
    <n v="2.2499999999999999E-2"/>
    <x v="3"/>
    <n v="1475000"/>
    <s v="Non Callable"/>
    <s v="Non Callable"/>
    <s v="NA"/>
    <s v="NA"/>
    <s v="NA"/>
    <s v="NA"/>
    <s v="NA"/>
    <s v="NA"/>
    <s v="NA"/>
    <s v="NA"/>
    <s v="NA"/>
  </r>
  <r>
    <x v="0"/>
    <s v="491552N27"/>
    <x v="7"/>
    <n v="2.375E-2"/>
    <x v="4"/>
    <n v="460000"/>
    <s v="Non Callable"/>
    <s v="Non Callable"/>
    <s v="NA"/>
    <s v="NA"/>
    <s v="NA"/>
    <s v="NA"/>
    <s v="NA"/>
    <s v="NA"/>
    <s v="NA"/>
    <s v="NA"/>
    <s v="NA"/>
  </r>
  <r>
    <x v="0"/>
    <s v="491552N43"/>
    <x v="7"/>
    <n v="0.05"/>
    <x v="5"/>
    <n v="1570000"/>
    <d v="2027-07-01T00:00:00"/>
    <d v="2027-07-01T00:00:00"/>
    <n v="1"/>
    <n v="0.05"/>
    <n v="3.7199999999999997E-2"/>
    <n v="1.0124500000000001"/>
    <n v="1550693.8614252554"/>
    <n v="19306.138574744575"/>
    <n v="23020.685256004406"/>
    <n v="-3714.5466812598315"/>
    <n v="-2.365953300165498E-3"/>
  </r>
  <r>
    <x v="0"/>
    <s v="491552N50"/>
    <x v="7"/>
    <n v="0.05"/>
    <x v="6"/>
    <n v="1650000"/>
    <d v="2027-07-01T00:00:00"/>
    <d v="2027-07-01T00:00:00"/>
    <n v="2"/>
    <n v="0.05"/>
    <n v="3.6799999999999999E-2"/>
    <n v="1.02522"/>
    <n v="1609410.6630771931"/>
    <n v="40589.33692280692"/>
    <n v="23892.36021628711"/>
    <n v="16696.97670651981"/>
    <n v="1.0119379822133219E-2"/>
  </r>
  <r>
    <x v="0"/>
    <s v="491552N68"/>
    <x v="7"/>
    <n v="0.03"/>
    <x v="7"/>
    <n v="1730000"/>
    <d v="2027-07-01T00:00:00"/>
    <d v="2027-07-01T00:00:00"/>
    <n v="3"/>
    <n v="0.05"/>
    <n v="3.5900000000000001E-2"/>
    <n v="0.98336000000000001"/>
    <n v="1759274.3247640741"/>
    <n v="-29274.324764074059"/>
    <n v="26117.147631022297"/>
    <n v="-55391.472395096353"/>
    <n v="-3.2018192135893846E-2"/>
  </r>
  <r>
    <x v="0"/>
    <s v="491552N76"/>
    <x v="7"/>
    <n v="0.03"/>
    <x v="8"/>
    <n v="1785000"/>
    <d v="2027-07-01T00:00:00"/>
    <d v="2027-07-01T00:00:00"/>
    <n v="4"/>
    <n v="0.05"/>
    <n v="3.49E-2"/>
    <n v="0.98185"/>
    <n v="1817996.6389978102"/>
    <n v="-32996.638997810194"/>
    <n v="26988.904427838756"/>
    <n v="-59985.543425648953"/>
    <n v="-3.360534645694619E-2"/>
  </r>
  <r>
    <x v="0"/>
    <s v="491552N84"/>
    <x v="7"/>
    <n v="0.05"/>
    <x v="9"/>
    <n v="1835000"/>
    <d v="2027-07-01T00:00:00"/>
    <d v="2027-07-01T00:00:00"/>
    <n v="5"/>
    <n v="0.05"/>
    <n v="3.4700000000000002E-2"/>
    <n v="1.0696699999999999"/>
    <n v="1715482.3450222968"/>
    <n v="119517.65497770323"/>
    <n v="25467.03776249789"/>
    <n v="94050.617215205348"/>
    <n v="5.1253742351610544E-2"/>
  </r>
  <r>
    <x v="0"/>
    <s v="491552N92"/>
    <x v="7"/>
    <n v="0.05"/>
    <x v="10"/>
    <n v="1930000"/>
    <d v="2027-07-01T00:00:00"/>
    <d v="2027-07-01T00:00:00"/>
    <n v="6"/>
    <n v="0.05"/>
    <n v="3.5000000000000003E-2"/>
    <n v="1.0805400000000001"/>
    <n v="1786143.9650545097"/>
    <n v="143856.0349454903"/>
    <n v="26516.038442068424"/>
    <n v="117339.99650342188"/>
    <n v="6.0797925649441385E-2"/>
  </r>
  <r>
    <x v="0"/>
    <s v="491552P25"/>
    <x v="7"/>
    <n v="3.5000000000000003E-2"/>
    <x v="11"/>
    <n v="2025000"/>
    <d v="2027-07-01T00:00:00"/>
    <d v="2027-07-01T00:00:00"/>
    <n v="7"/>
    <n v="0.05"/>
    <n v="3.5299999999999998E-2"/>
    <n v="0.99814999999999998"/>
    <n v="2028753.1934078045"/>
    <n v="-3753.1934078044724"/>
    <n v="30117.671765740739"/>
    <n v="-33870.865173545215"/>
    <n v="-1.6726353172121095E-2"/>
  </r>
  <r>
    <x v="0"/>
    <s v="491552P33"/>
    <x v="7"/>
    <n v="3.5000000000000003E-2"/>
    <x v="12"/>
    <n v="2095000"/>
    <d v="2027-07-01T00:00:00"/>
    <d v="2027-07-01T00:00:00"/>
    <n v="8"/>
    <n v="0.05"/>
    <n v="3.5799999999999998E-2"/>
    <n v="0.99446999999999997"/>
    <n v="2106649.7732460508"/>
    <n v="-11649.773246050812"/>
    <n v="31274.078385760058"/>
    <n v="-42923.851631810874"/>
    <n v="-2.0488711996091109E-2"/>
  </r>
  <r>
    <x v="0"/>
    <s v="491552P41"/>
    <x v="7"/>
    <n v="0.05"/>
    <x v="13"/>
    <n v="2170000"/>
    <d v="2027-07-01T00:00:00"/>
    <d v="2027-07-01T00:00:00"/>
    <n v="9"/>
    <n v="0.05"/>
    <n v="3.6400000000000002E-2"/>
    <n v="1.1035699999999999"/>
    <n v="1966345.5875023787"/>
    <n v="203654.41249762126"/>
    <n v="29191.205305230527"/>
    <n v="174463.20719239075"/>
    <n v="8.0397791332898969E-2"/>
  </r>
  <r>
    <x v="0"/>
    <s v="491552P58"/>
    <x v="7"/>
    <n v="0.05"/>
    <x v="14"/>
    <n v="2280000"/>
    <d v="2027-07-01T00:00:00"/>
    <d v="2027-07-01T00:00:00"/>
    <n v="10"/>
    <n v="0.05"/>
    <n v="3.6799999999999999E-2"/>
    <n v="1.1095999999999999"/>
    <n v="2054794.5205479453"/>
    <n v="225205.47945205471"/>
    <n v="30504.265928943805"/>
    <n v="194701.2135231109"/>
    <n v="8.5395269089083722E-2"/>
  </r>
  <r>
    <x v="0"/>
    <s v="491552N35"/>
    <x v="7"/>
    <n v="0.05"/>
    <x v="4"/>
    <n v="1050000"/>
    <s v="Non Callable"/>
    <s v="Non Callable"/>
    <s v="NA"/>
    <s v="NA"/>
    <s v="NA"/>
    <s v="NA"/>
    <s v="NA"/>
    <s v="NA"/>
    <s v="NA"/>
    <s v="NA"/>
    <s v="NA"/>
  </r>
  <r>
    <x v="0"/>
    <s v="491552Q32"/>
    <x v="8"/>
    <n v="2.5000000000000001E-2"/>
    <x v="1"/>
    <n v="5000000"/>
    <s v="Non Callable"/>
    <s v="Non Callable"/>
    <s v="NA"/>
    <s v="NA"/>
    <s v="NA"/>
    <s v="NA"/>
    <s v="NA"/>
    <s v="NA"/>
    <s v="NA"/>
    <s v="NA"/>
    <s v="NA"/>
  </r>
  <r>
    <x v="0"/>
    <s v="491552Q57"/>
    <x v="8"/>
    <n v="0.03"/>
    <x v="2"/>
    <n v="625000"/>
    <s v="Non Callable"/>
    <s v="Non Callable"/>
    <s v="NA"/>
    <s v="NA"/>
    <s v="NA"/>
    <s v="NA"/>
    <s v="NA"/>
    <s v="NA"/>
    <s v="NA"/>
    <s v="NA"/>
    <s v="NA"/>
  </r>
  <r>
    <x v="0"/>
    <s v="491552Q65"/>
    <x v="8"/>
    <n v="0.04"/>
    <x v="3"/>
    <n v="5000000"/>
    <s v="Non Callable"/>
    <s v="Non Callable"/>
    <s v="NA"/>
    <s v="NA"/>
    <s v="NA"/>
    <s v="NA"/>
    <s v="NA"/>
    <s v="NA"/>
    <s v="NA"/>
    <s v="NA"/>
    <s v="NA"/>
  </r>
  <r>
    <x v="0"/>
    <s v="491552Q81"/>
    <x v="8"/>
    <n v="0.04"/>
    <x v="4"/>
    <n v="5000000"/>
    <s v="Non Callable"/>
    <s v="Non Callable"/>
    <s v="NA"/>
    <s v="NA"/>
    <s v="NA"/>
    <s v="NA"/>
    <s v="NA"/>
    <s v="NA"/>
    <s v="NA"/>
    <s v="NA"/>
    <s v="NA"/>
  </r>
  <r>
    <x v="0"/>
    <s v="491552R23"/>
    <x v="8"/>
    <n v="0.05"/>
    <x v="5"/>
    <n v="19565000"/>
    <d v="2027-07-01T00:00:00"/>
    <d v="2027-07-01T00:00:00"/>
    <n v="1"/>
    <n v="0.05"/>
    <n v="3.7199999999999997E-2"/>
    <n v="1.0124500000000001"/>
    <n v="19324411.082028739"/>
    <n v="240588.91797126085"/>
    <n v="286878.79428899754"/>
    <n v="-46289.876317736693"/>
    <n v="-2.3659533001654329E-3"/>
  </r>
  <r>
    <x v="0"/>
    <s v="491552Q24"/>
    <x v="8"/>
    <n v="0.05"/>
    <x v="1"/>
    <n v="20825000"/>
    <s v="Non Callable"/>
    <s v="Non Callable"/>
    <s v="NA"/>
    <s v="NA"/>
    <s v="NA"/>
    <s v="NA"/>
    <s v="NA"/>
    <s v="NA"/>
    <s v="NA"/>
    <s v="NA"/>
    <s v="NA"/>
  </r>
  <r>
    <x v="0"/>
    <s v="491552Q40"/>
    <x v="8"/>
    <n v="0.05"/>
    <x v="2"/>
    <n v="26250000"/>
    <s v="Non Callable"/>
    <s v="Non Callable"/>
    <s v="NA"/>
    <s v="NA"/>
    <s v="NA"/>
    <s v="NA"/>
    <s v="NA"/>
    <s v="NA"/>
    <s v="NA"/>
    <s v="NA"/>
    <s v="NA"/>
  </r>
  <r>
    <x v="0"/>
    <s v="491552Q73"/>
    <x v="8"/>
    <n v="0.05"/>
    <x v="3"/>
    <n v="23280000"/>
    <s v="Non Callable"/>
    <s v="Non Callable"/>
    <s v="NA"/>
    <s v="NA"/>
    <s v="NA"/>
    <s v="NA"/>
    <s v="NA"/>
    <s v="NA"/>
    <s v="NA"/>
    <s v="NA"/>
    <s v="NA"/>
  </r>
  <r>
    <x v="0"/>
    <s v="491552Q99"/>
    <x v="8"/>
    <n v="0.05"/>
    <x v="4"/>
    <n v="21775000"/>
    <s v="Non Callable"/>
    <s v="Non Callable"/>
    <s v="NA"/>
    <s v="NA"/>
    <s v="NA"/>
    <s v="NA"/>
    <s v="NA"/>
    <s v="NA"/>
    <s v="NA"/>
    <s v="NA"/>
    <s v="NA"/>
  </r>
  <r>
    <x v="0"/>
    <s v="491552R31"/>
    <x v="9"/>
    <n v="0.05"/>
    <x v="6"/>
    <n v="4310000"/>
    <s v="Non Callable"/>
    <s v="Non Callable"/>
    <s v="NA"/>
    <s v="NA"/>
    <s v="NA"/>
    <s v="NA"/>
    <s v="NA"/>
    <s v="NA"/>
    <s v="NA"/>
    <s v="NA"/>
    <s v="NA"/>
  </r>
  <r>
    <x v="0"/>
    <s v="491552R49"/>
    <x v="9"/>
    <n v="0.05"/>
    <x v="7"/>
    <n v="4500000"/>
    <s v="Non Callable"/>
    <s v="Non Callable"/>
    <s v="NA"/>
    <s v="NA"/>
    <s v="NA"/>
    <s v="NA"/>
    <s v="NA"/>
    <s v="NA"/>
    <s v="NA"/>
    <s v="NA"/>
    <s v="NA"/>
  </r>
  <r>
    <x v="0"/>
    <s v="491552R56"/>
    <x v="9"/>
    <n v="0.05"/>
    <x v="8"/>
    <n v="4770000"/>
    <s v="Non Callable"/>
    <s v="Non Callable"/>
    <s v="NA"/>
    <s v="NA"/>
    <s v="NA"/>
    <s v="NA"/>
    <s v="NA"/>
    <s v="NA"/>
    <s v="NA"/>
    <s v="NA"/>
    <s v="NA"/>
  </r>
  <r>
    <x v="0"/>
    <s v="491552S48"/>
    <x v="10"/>
    <n v="5.5199999999999997E-3"/>
    <x v="1"/>
    <n v="1040000"/>
    <s v="Non Callable"/>
    <s v="Non Callable"/>
    <s v="NA"/>
    <s v="NA"/>
    <s v="NA"/>
    <s v="NA"/>
    <s v="NA"/>
    <s v="NA"/>
    <s v="NA"/>
    <s v="NA"/>
    <s v="NA"/>
  </r>
  <r>
    <x v="0"/>
    <s v="491552S55"/>
    <x v="10"/>
    <n v="8.7600000000000004E-3"/>
    <x v="2"/>
    <n v="1045000"/>
    <s v="Non Callable"/>
    <s v="Non Callable"/>
    <s v="NA"/>
    <s v="NA"/>
    <s v="NA"/>
    <s v="NA"/>
    <s v="NA"/>
    <s v="NA"/>
    <s v="NA"/>
    <s v="NA"/>
    <s v="NA"/>
  </r>
  <r>
    <x v="0"/>
    <s v="491552S63"/>
    <x v="10"/>
    <n v="1.176E-2"/>
    <x v="3"/>
    <n v="1055000"/>
    <s v="Non Callable"/>
    <s v="Non Callable"/>
    <s v="NA"/>
    <s v="NA"/>
    <s v="NA"/>
    <s v="NA"/>
    <s v="NA"/>
    <s v="NA"/>
    <s v="NA"/>
    <s v="NA"/>
    <s v="NA"/>
  </r>
  <r>
    <x v="0"/>
    <s v="491552S71"/>
    <x v="10"/>
    <n v="1.418E-2"/>
    <x v="4"/>
    <n v="1065000"/>
    <s v="Non Callable"/>
    <s v="Non Callable"/>
    <s v="NA"/>
    <s v="NA"/>
    <s v="NA"/>
    <s v="NA"/>
    <s v="NA"/>
    <s v="NA"/>
    <s v="NA"/>
    <s v="NA"/>
    <s v="NA"/>
  </r>
  <r>
    <x v="0"/>
    <s v="491552S89"/>
    <x v="10"/>
    <n v="1.668E-2"/>
    <x v="5"/>
    <n v="12560000"/>
    <s v="Non Callable"/>
    <s v="Non Callable"/>
    <s v="NA"/>
    <s v="NA"/>
    <s v="NA"/>
    <s v="NA"/>
    <s v="NA"/>
    <s v="NA"/>
    <s v="NA"/>
    <s v="NA"/>
    <s v="NA"/>
  </r>
  <r>
    <x v="0"/>
    <s v="491552S97"/>
    <x v="10"/>
    <n v="1.7680000000000001E-2"/>
    <x v="6"/>
    <n v="12765000"/>
    <s v="Non Callable"/>
    <s v="Non Callable"/>
    <s v="NA"/>
    <s v="NA"/>
    <s v="NA"/>
    <s v="NA"/>
    <s v="NA"/>
    <s v="NA"/>
    <s v="NA"/>
    <s v="NA"/>
    <s v="NA"/>
  </r>
  <r>
    <x v="0"/>
    <s v="491552T21"/>
    <x v="10"/>
    <n v="1.8679999999999999E-2"/>
    <x v="7"/>
    <n v="12990000"/>
    <s v="Non Callable"/>
    <s v="Non Callable"/>
    <s v="NA"/>
    <s v="NA"/>
    <s v="NA"/>
    <s v="NA"/>
    <s v="NA"/>
    <s v="NA"/>
    <s v="NA"/>
    <s v="NA"/>
    <s v="NA"/>
  </r>
  <r>
    <x v="0"/>
    <s v="491552T39"/>
    <x v="10"/>
    <n v="1.968E-2"/>
    <x v="8"/>
    <n v="13235000"/>
    <s v="Non Callable"/>
    <s v="Non Callable"/>
    <s v="NA"/>
    <s v="NA"/>
    <s v="NA"/>
    <s v="NA"/>
    <s v="NA"/>
    <s v="NA"/>
    <s v="NA"/>
    <s v="NA"/>
    <s v="NA"/>
  </r>
  <r>
    <x v="0"/>
    <s v="491552T47"/>
    <x v="10"/>
    <n v="2.1180000000000001E-2"/>
    <x v="9"/>
    <n v="13495000"/>
    <d v="2031-07-01T00:00:00"/>
    <d v="2031-07-01T00:00:00"/>
    <n v="1"/>
    <n v="0.05"/>
    <n v="3.7199999999999997E-2"/>
    <n v="0.98441000000000001"/>
    <n v="13708718.928088905"/>
    <n v="-213718.92808890529"/>
    <n v="203511.54509408379"/>
    <n v="-417230.47318298905"/>
    <n v="-3.0917411869802819E-2"/>
  </r>
  <r>
    <x v="0"/>
    <s v="491552T54"/>
    <x v="10"/>
    <n v="2.2679999999999999E-2"/>
    <x v="10"/>
    <n v="13785000"/>
    <d v="2031-07-01T00:00:00"/>
    <d v="2031-07-01T00:00:00"/>
    <n v="2"/>
    <n v="0.05"/>
    <n v="3.6799999999999999E-2"/>
    <n v="0.97301000000000004"/>
    <n v="14167377.519244406"/>
    <n v="-382377.51924440637"/>
    <n v="210320.51966321547"/>
    <n v="-592698.03890762187"/>
    <n v="-4.2995867893189835E-2"/>
  </r>
  <r>
    <x v="0"/>
    <s v="491552R64"/>
    <x v="11"/>
    <n v="0.05"/>
    <x v="6"/>
    <n v="13195000"/>
    <s v="Non Callable"/>
    <s v="Non Callable"/>
    <s v="NA"/>
    <s v="NA"/>
    <s v="NA"/>
    <s v="NA"/>
    <s v="NA"/>
    <s v="NA"/>
    <s v="NA"/>
    <s v="NA"/>
    <s v="NA"/>
  </r>
  <r>
    <x v="0"/>
    <s v="491552R72"/>
    <x v="11"/>
    <n v="0.05"/>
    <x v="7"/>
    <n v="13855000"/>
    <s v="Non Callable"/>
    <s v="Non Callable"/>
    <s v="NA"/>
    <s v="NA"/>
    <s v="NA"/>
    <s v="NA"/>
    <s v="NA"/>
    <s v="NA"/>
    <s v="NA"/>
    <s v="NA"/>
    <s v="NA"/>
  </r>
  <r>
    <x v="0"/>
    <s v="491552R80"/>
    <x v="11"/>
    <n v="0.05"/>
    <x v="8"/>
    <n v="14550000"/>
    <s v="Non Callable"/>
    <s v="Non Callable"/>
    <s v="NA"/>
    <s v="NA"/>
    <s v="NA"/>
    <s v="NA"/>
    <s v="NA"/>
    <s v="NA"/>
    <s v="NA"/>
    <s v="NA"/>
    <s v="NA"/>
  </r>
  <r>
    <x v="0"/>
    <s v="491552R98"/>
    <x v="11"/>
    <n v="0.05"/>
    <x v="9"/>
    <n v="15275000"/>
    <d v="2031-07-01T00:00:00"/>
    <d v="2031-07-01T00:00:00"/>
    <n v="1"/>
    <n v="0.05"/>
    <n v="3.7199999999999997E-2"/>
    <n v="1.0124500000000001"/>
    <n v="15087164.798261641"/>
    <n v="187835.20173835941"/>
    <n v="223975.1383983868"/>
    <n v="-36139.936660027393"/>
    <n v="-2.3659533001654594E-3"/>
  </r>
  <r>
    <x v="0"/>
    <s v="491552T62"/>
    <x v="12"/>
    <n v="3.2500000000000001E-2"/>
    <x v="1"/>
    <n v="1165000"/>
    <s v="Non Callable"/>
    <s v="Non Callable"/>
    <s v="NA"/>
    <s v="NA"/>
    <s v="NA"/>
    <s v="NA"/>
    <s v="NA"/>
    <s v="NA"/>
    <s v="NA"/>
    <s v="NA"/>
    <s v="NA"/>
  </r>
  <r>
    <x v="0"/>
    <s v="491552T70"/>
    <x v="12"/>
    <n v="0.05"/>
    <x v="2"/>
    <n v="1665000"/>
    <s v="Non Callable"/>
    <s v="Non Callable"/>
    <s v="NA"/>
    <s v="NA"/>
    <s v="NA"/>
    <s v="NA"/>
    <s v="NA"/>
    <s v="NA"/>
    <s v="NA"/>
    <s v="NA"/>
    <s v="NA"/>
  </r>
  <r>
    <x v="0"/>
    <s v="491552T88"/>
    <x v="12"/>
    <n v="0.05"/>
    <x v="3"/>
    <n v="1750000"/>
    <s v="Non Callable"/>
    <s v="Non Callable"/>
    <s v="NA"/>
    <s v="NA"/>
    <s v="NA"/>
    <s v="NA"/>
    <s v="NA"/>
    <s v="NA"/>
    <s v="NA"/>
    <s v="NA"/>
    <s v="NA"/>
  </r>
  <r>
    <x v="0"/>
    <s v="491552T96"/>
    <x v="12"/>
    <n v="3.5000000000000003E-2"/>
    <x v="4"/>
    <n v="1840000"/>
    <s v="Non Callable"/>
    <s v="Non Callable"/>
    <s v="NA"/>
    <s v="NA"/>
    <s v="NA"/>
    <s v="NA"/>
    <s v="NA"/>
    <s v="NA"/>
    <s v="NA"/>
    <s v="NA"/>
    <s v="NA"/>
  </r>
  <r>
    <x v="0"/>
    <s v="491552U29"/>
    <x v="12"/>
    <n v="0.05"/>
    <x v="5"/>
    <n v="1900000"/>
    <s v="Non Callable"/>
    <s v="Non Callable"/>
    <s v="NA"/>
    <s v="NA"/>
    <s v="NA"/>
    <s v="NA"/>
    <s v="NA"/>
    <s v="NA"/>
    <s v="NA"/>
    <s v="NA"/>
    <s v="NA"/>
  </r>
  <r>
    <x v="0"/>
    <s v="491552U37"/>
    <x v="12"/>
    <n v="0.05"/>
    <x v="6"/>
    <n v="2000000"/>
    <s v="Non Callable"/>
    <s v="Non Callable"/>
    <s v="NA"/>
    <s v="NA"/>
    <s v="NA"/>
    <s v="NA"/>
    <s v="NA"/>
    <s v="NA"/>
    <s v="NA"/>
    <s v="NA"/>
    <s v="NA"/>
  </r>
  <r>
    <x v="0"/>
    <s v="491552U45"/>
    <x v="12"/>
    <n v="0.05"/>
    <x v="7"/>
    <n v="2100000"/>
    <s v="Non Callable"/>
    <s v="Non Callable"/>
    <s v="NA"/>
    <s v="NA"/>
    <s v="NA"/>
    <s v="NA"/>
    <s v="NA"/>
    <s v="NA"/>
    <s v="NA"/>
    <s v="NA"/>
    <s v="NA"/>
  </r>
  <r>
    <x v="0"/>
    <s v="491552U52"/>
    <x v="12"/>
    <n v="0.05"/>
    <x v="8"/>
    <n v="2205000"/>
    <s v="Non Callable"/>
    <s v="Non Callable"/>
    <s v="NA"/>
    <s v="NA"/>
    <s v="NA"/>
    <s v="NA"/>
    <s v="NA"/>
    <s v="NA"/>
    <s v="NA"/>
    <s v="NA"/>
    <s v="NA"/>
  </r>
  <r>
    <x v="0"/>
    <s v="491552U60"/>
    <x v="12"/>
    <n v="0.05"/>
    <x v="9"/>
    <n v="2315000"/>
    <d v="2031-07-01T00:00:00"/>
    <d v="2031-07-01T00:00:00"/>
    <n v="1"/>
    <n v="0.05"/>
    <n v="3.7199999999999997E-2"/>
    <n v="1.0124500000000001"/>
    <n v="2286532.6682799151"/>
    <n v="28467.331720084883"/>
    <n v="33944.513609968286"/>
    <n v="-5477.1818898834026"/>
    <n v="-2.3659533001656168E-3"/>
  </r>
  <r>
    <x v="0"/>
    <s v="491552U78"/>
    <x v="12"/>
    <n v="0.05"/>
    <x v="10"/>
    <n v="2430000"/>
    <d v="2031-07-01T00:00:00"/>
    <d v="2031-07-01T00:00:00"/>
    <n v="2"/>
    <n v="0.05"/>
    <n v="3.6799999999999999E-2"/>
    <n v="1.02522"/>
    <n v="2370222.9765318665"/>
    <n v="59777.023468133528"/>
    <n v="35186.930500350114"/>
    <n v="24590.092967783414"/>
    <n v="1.0119379822133092E-2"/>
  </r>
  <r>
    <x v="0"/>
    <s v="491552U86"/>
    <x v="12"/>
    <n v="0.05"/>
    <x v="11"/>
    <n v="2550000"/>
    <d v="2031-07-01T00:00:00"/>
    <d v="2031-07-01T00:00:00"/>
    <n v="3"/>
    <n v="0.05"/>
    <n v="3.5900000000000001E-2"/>
    <n v="1.03976"/>
    <n v="2452489.0359313688"/>
    <n v="97510.964068631176"/>
    <n v="36408.203833403153"/>
    <n v="61102.760235228023"/>
    <n v="2.3961866758912952E-2"/>
  </r>
  <r>
    <x v="0"/>
    <s v="491552U94"/>
    <x v="12"/>
    <n v="0.05"/>
    <x v="12"/>
    <n v="2675000"/>
    <d v="2031-07-01T00:00:00"/>
    <d v="2031-07-01T00:00:00"/>
    <n v="4"/>
    <n v="0.05"/>
    <n v="3.49E-2"/>
    <n v="1.05592"/>
    <n v="2533335.8587771803"/>
    <n v="141664.14122281969"/>
    <n v="37608.408018754591"/>
    <n v="104055.73320406509"/>
    <n v="3.8899339515538353E-2"/>
  </r>
  <r>
    <x v="0"/>
    <s v="491552V28"/>
    <x v="12"/>
    <n v="0.05"/>
    <x v="13"/>
    <n v="2810000"/>
    <d v="2031-07-01T00:00:00"/>
    <d v="2031-07-01T00:00:00"/>
    <n v="5"/>
    <n v="0.05"/>
    <n v="3.4700000000000002E-2"/>
    <n v="1.0696699999999999"/>
    <n v="2626978.4139033537"/>
    <n v="183021.58609664626"/>
    <n v="38998.570088620749"/>
    <n v="144023.0160080255"/>
    <n v="5.1253742351610496E-2"/>
  </r>
  <r>
    <x v="0"/>
    <s v="491552V36"/>
    <x v="12"/>
    <n v="0.05"/>
    <x v="14"/>
    <n v="2950000"/>
    <d v="2031-07-01T00:00:00"/>
    <d v="2031-07-01T00:00:00"/>
    <n v="6"/>
    <n v="0.05"/>
    <n v="3.5000000000000003E-2"/>
    <n v="1.0805400000000001"/>
    <n v="2730116.4232698465"/>
    <n v="219883.57673015352"/>
    <n v="40529.696064301475"/>
    <n v="179353.88066585205"/>
    <n v="6.0797925649441371E-2"/>
  </r>
  <r>
    <x v="0"/>
    <s v="491552V44"/>
    <x v="12"/>
    <n v="0.05"/>
    <x v="15"/>
    <n v="3100000"/>
    <d v="2031-07-01T00:00:00"/>
    <d v="2031-07-01T00:00:00"/>
    <n v="7"/>
    <n v="0.05"/>
    <n v="3.5299999999999998E-2"/>
    <n v="1.0904700000000001"/>
    <n v="2842810.8980531329"/>
    <n v="257189.10194686707"/>
    <n v="42202.69168169066"/>
    <n v="214986.41026517641"/>
    <n v="6.935045492425046E-2"/>
  </r>
  <r>
    <x v="0"/>
    <s v="491552V51"/>
    <x v="12"/>
    <n v="0.05"/>
    <x v="16"/>
    <n v="3255000"/>
    <d v="2031-07-01T00:00:00"/>
    <d v="2031-07-01T00:00:00"/>
    <n v="8"/>
    <n v="0.05"/>
    <n v="3.5799999999999998E-2"/>
    <n v="1.09802"/>
    <n v="2964426.8774703559"/>
    <n v="290573.12252964405"/>
    <n v="44008.130688001933"/>
    <n v="246564.99184164213"/>
    <n v="7.5749613469014473E-2"/>
  </r>
  <r>
    <x v="0"/>
    <s v="491552V69"/>
    <x v="12"/>
    <n v="0.05"/>
    <x v="17"/>
    <n v="3415000"/>
    <d v="2031-07-01T00:00:00"/>
    <d v="2031-07-01T00:00:00"/>
    <n v="9"/>
    <n v="0.05"/>
    <n v="3.6400000000000002E-2"/>
    <n v="1.1035699999999999"/>
    <n v="3094502.3877053563"/>
    <n v="320497.61229464365"/>
    <n v="45939.154892793667"/>
    <n v="274558.45740184997"/>
    <n v="8.0397791332898969E-2"/>
  </r>
  <r>
    <x v="0"/>
    <s v="491552V77"/>
    <x v="12"/>
    <n v="0.05"/>
    <x v="18"/>
    <n v="3590000"/>
    <d v="2031-07-01T00:00:00"/>
    <d v="2031-07-01T00:00:00"/>
    <n v="10"/>
    <n v="0.05"/>
    <n v="3.6799999999999999E-2"/>
    <n v="1.1095999999999999"/>
    <n v="3235400.1441961071"/>
    <n v="354599.85580389295"/>
    <n v="48030.839774082575"/>
    <n v="306569.01602981036"/>
    <n v="8.5395269089083667E-2"/>
  </r>
  <r>
    <x v="0"/>
    <s v="491552V85"/>
    <x v="12"/>
    <n v="0.05"/>
    <x v="19"/>
    <n v="3765000"/>
    <d v="2031-07-01T00:00:00"/>
    <d v="2031-07-01T00:00:00"/>
    <n v="11"/>
    <n v="0.05"/>
    <n v="4.0300000000000002E-2"/>
    <n v="1.0854999999999999"/>
    <n v="3468447.7199447262"/>
    <n v="296552.28005527379"/>
    <n v="51490.526450118596"/>
    <n v="245061.75360515519"/>
    <n v="6.5089443188620241E-2"/>
  </r>
  <r>
    <x v="1"/>
    <m/>
    <x v="0"/>
    <m/>
    <x v="0"/>
    <m/>
    <m/>
    <m/>
    <m/>
    <m/>
    <m/>
    <m/>
    <m/>
    <m/>
    <m/>
    <m/>
    <m/>
  </r>
  <r>
    <x v="1"/>
    <s v="49151FFD7"/>
    <x v="13"/>
    <n v="0.04"/>
    <x v="20"/>
    <n v="670000"/>
    <s v="Non Callable"/>
    <s v="Non Callable"/>
    <s v="NA"/>
    <s v="NA"/>
    <s v="NA"/>
    <s v="NA"/>
    <s v="NA"/>
    <s v="NA"/>
    <s v="NA"/>
    <s v="NA"/>
    <s v="NA"/>
  </r>
  <r>
    <x v="1"/>
    <s v="49151FFE5"/>
    <x v="13"/>
    <n v="0.03"/>
    <x v="21"/>
    <n v="700000"/>
    <d v="2024-05-01T00:00:00"/>
    <d v="2024-05-01T00:00:00"/>
    <n v="1"/>
    <n v="0.05"/>
    <n v="3.7199999999999997E-2"/>
    <n v="0.99299000000000004"/>
    <n v="704941.64090272808"/>
    <n v="-4941.6409027280752"/>
    <n v="10465.147275528308"/>
    <n v="-15406.788178256384"/>
    <n v="-2.2009697397509121E-2"/>
  </r>
  <r>
    <x v="1"/>
    <s v="49151FFF2"/>
    <x v="13"/>
    <n v="0.03"/>
    <x v="22"/>
    <n v="720000"/>
    <d v="2024-05-01T00:00:00"/>
    <d v="2024-05-01T00:00:00"/>
    <n v="2"/>
    <n v="0.05"/>
    <n v="3.6799999999999999E-2"/>
    <n v="0.98699999999999999"/>
    <n v="729483.28267477208"/>
    <n v="-9483.2826747720828"/>
    <n v="10829.477995442665"/>
    <n v="-20312.760670214746"/>
    <n v="-2.8212167597520481E-2"/>
  </r>
  <r>
    <x v="1"/>
    <s v="49151FFG0"/>
    <x v="13"/>
    <n v="0.03"/>
    <x v="23"/>
    <n v="740000"/>
    <d v="2024-05-01T00:00:00"/>
    <d v="2024-05-01T00:00:00"/>
    <n v="3"/>
    <n v="0.05"/>
    <n v="3.5900000000000001E-2"/>
    <n v="0.98336000000000001"/>
    <n v="752521.96550602012"/>
    <n v="-12521.965506020118"/>
    <n v="11171.496674541329"/>
    <n v="-23693.462180561448"/>
    <n v="-3.2018192135893846E-2"/>
  </r>
  <r>
    <x v="1"/>
    <s v="49151FFH8"/>
    <x v="13"/>
    <n v="0.03"/>
    <x v="24"/>
    <n v="760000"/>
    <d v="2024-05-01T00:00:00"/>
    <d v="2024-05-01T00:00:00"/>
    <n v="4"/>
    <n v="0.05"/>
    <n v="3.49E-2"/>
    <n v="0.98185"/>
    <n v="774048.98915312928"/>
    <n v="-14048.989153129281"/>
    <n v="11491.074154149834"/>
    <n v="-25540.063307279117"/>
    <n v="-3.3605346456946204E-2"/>
  </r>
  <r>
    <x v="1"/>
    <s v="49151FFJ4"/>
    <x v="13"/>
    <n v="3.125E-2"/>
    <x v="25"/>
    <n v="785000"/>
    <d v="2024-05-01T00:00:00"/>
    <d v="2024-05-01T00:00:00"/>
    <n v="5"/>
    <n v="0.05"/>
    <n v="3.4700000000000002E-2"/>
    <n v="0.98428000000000004"/>
    <n v="797537.28613809077"/>
    <n v="-12537.286138090771"/>
    <n v="11839.767539440842"/>
    <n v="-24377.053677531614"/>
    <n v="-3.105357156373454E-2"/>
  </r>
  <r>
    <x v="1"/>
    <s v="49151FFK1"/>
    <x v="13"/>
    <n v="3.2500000000000001E-2"/>
    <x v="26"/>
    <n v="810000"/>
    <d v="2024-05-01T00:00:00"/>
    <d v="2024-05-01T00:00:00"/>
    <n v="6"/>
    <n v="0.05"/>
    <n v="3.5000000000000003E-2"/>
    <n v="0.98656999999999995"/>
    <n v="821026.3843417092"/>
    <n v="-11026.384341709199"/>
    <n v="12188.472819150844"/>
    <n v="-23214.857160860043"/>
    <n v="-2.8660317482543263E-2"/>
  </r>
  <r>
    <x v="1"/>
    <s v="49151FKC3"/>
    <x v="14"/>
    <n v="0.04"/>
    <x v="27"/>
    <n v="230000"/>
    <s v="Non Callable"/>
    <s v="Non Callable"/>
    <s v="NA"/>
    <s v="NA"/>
    <s v="NA"/>
    <s v="NA"/>
    <s v="NA"/>
    <s v="NA"/>
    <s v="NA"/>
    <s v="NA"/>
    <s v="NA"/>
  </r>
  <r>
    <x v="1"/>
    <s v="49151FKD1"/>
    <x v="14"/>
    <n v="0.04"/>
    <x v="28"/>
    <n v="240000"/>
    <s v="Non Callable"/>
    <s v="Non Callable"/>
    <s v="NA"/>
    <s v="NA"/>
    <s v="NA"/>
    <s v="NA"/>
    <s v="NA"/>
    <s v="NA"/>
    <s v="NA"/>
    <s v="NA"/>
    <s v="NA"/>
  </r>
  <r>
    <x v="1"/>
    <s v="49151FKE9"/>
    <x v="14"/>
    <n v="0.03"/>
    <x v="29"/>
    <n v="250000"/>
    <d v="2025-11-01T00:00:00"/>
    <d v="2025-11-01T00:00:00"/>
    <n v="1"/>
    <n v="0.05"/>
    <n v="3.7199999999999997E-2"/>
    <n v="0.99299000000000004"/>
    <n v="251764.87175097433"/>
    <n v="-1764.8717509743292"/>
    <n v="3737.5525984029678"/>
    <n v="-5502.4243493772974"/>
    <n v="-2.200969739750919E-2"/>
  </r>
  <r>
    <x v="1"/>
    <s v="49151FKF6"/>
    <x v="14"/>
    <n v="0.03"/>
    <x v="30"/>
    <n v="255000"/>
    <d v="2025-11-01T00:00:00"/>
    <d v="2025-11-01T00:00:00"/>
    <n v="2"/>
    <n v="0.05"/>
    <n v="3.6799999999999999E-2"/>
    <n v="0.98699999999999999"/>
    <n v="258358.66261398175"/>
    <n v="-3358.6626139817527"/>
    <n v="3835.440123385943"/>
    <n v="-7194.1027373676952"/>
    <n v="-2.8212167597520373E-2"/>
  </r>
  <r>
    <x v="1"/>
    <s v="49151FKG4"/>
    <x v="14"/>
    <n v="3.125E-2"/>
    <x v="31"/>
    <n v="265000"/>
    <d v="2025-11-01T00:00:00"/>
    <d v="2025-11-01T00:00:00"/>
    <n v="3"/>
    <n v="0.05"/>
    <n v="3.5900000000000001E-2"/>
    <n v="0.98687999999999998"/>
    <n v="268523.02204928664"/>
    <n v="-3523.0220492866356"/>
    <n v="3986.3342006824055"/>
    <n v="-7509.3562499690415"/>
    <n v="-2.833719339610959E-2"/>
  </r>
  <r>
    <x v="1"/>
    <s v="49151FKH2"/>
    <x v="14"/>
    <n v="3.2500000000000001E-2"/>
    <x v="32"/>
    <n v="275000"/>
    <d v="2025-11-01T00:00:00"/>
    <d v="2025-11-01T00:00:00"/>
    <n v="4"/>
    <n v="0.05"/>
    <n v="3.49E-2"/>
    <n v="0.99111000000000005"/>
    <n v="277466.67877430352"/>
    <n v="-2466.6787743035238"/>
    <n v="4119.1064464660622"/>
    <n v="-6585.785220769586"/>
    <n v="-2.3948309893707585E-2"/>
  </r>
  <r>
    <x v="1"/>
    <s v="49151FKJ8"/>
    <x v="14"/>
    <n v="3.2500000000000001E-2"/>
    <x v="33"/>
    <n v="285000"/>
    <d v="2025-11-01T00:00:00"/>
    <d v="2025-11-01T00:00:00"/>
    <n v="5"/>
    <n v="0.05"/>
    <n v="3.4700000000000002E-2"/>
    <n v="0.98997999999999997"/>
    <n v="287884.6037293683"/>
    <n v="-2884.6037293683039"/>
    <n v="4273.7648077178392"/>
    <n v="-7158.3685370861431"/>
    <n v="-2.5117082586267169E-2"/>
  </r>
  <r>
    <x v="1"/>
    <s v="49151FKK5"/>
    <x v="14"/>
    <n v="3.3750000000000002E-2"/>
    <x v="34"/>
    <n v="290000"/>
    <d v="2025-11-01T00:00:00"/>
    <d v="2025-11-01T00:00:00"/>
    <n v="6"/>
    <n v="0.05"/>
    <n v="3.5000000000000003E-2"/>
    <n v="0.99328000000000005"/>
    <n v="291961.98453608248"/>
    <n v="-1961.9845360824838"/>
    <n v="4334.2951951496743"/>
    <n v="-6296.2797312321582"/>
    <n v="-2.1711309418041926E-2"/>
  </r>
  <r>
    <x v="1"/>
    <s v="49151FKL3"/>
    <x v="14"/>
    <n v="3.5000000000000003E-2"/>
    <x v="35"/>
    <n v="300000"/>
    <d v="2025-11-01T00:00:00"/>
    <d v="2025-11-01T00:00:00"/>
    <n v="7"/>
    <n v="0.05"/>
    <n v="3.5299999999999998E-2"/>
    <n v="0.99814999999999998"/>
    <n v="300556.02865300805"/>
    <n v="-556.02865300804842"/>
    <n v="4461.8772986282574"/>
    <n v="-5017.9059516363059"/>
    <n v="-1.6726353172121018E-2"/>
  </r>
  <r>
    <x v="1"/>
    <s v="49151FKM1"/>
    <x v="14"/>
    <n v="3.5000000000000003E-2"/>
    <x v="36"/>
    <n v="315000"/>
    <d v="2025-11-01T00:00:00"/>
    <d v="2025-11-01T00:00:00"/>
    <n v="8"/>
    <n v="0.05"/>
    <n v="3.5799999999999998E-2"/>
    <n v="0.99446999999999997"/>
    <n v="316751.63655012217"/>
    <n v="-1751.6365501221735"/>
    <n v="4702.3077286465004"/>
    <n v="-6453.9442787686739"/>
    <n v="-2.0488711996091029E-2"/>
  </r>
  <r>
    <x v="1"/>
    <s v="49151FKN9"/>
    <x v="14"/>
    <n v="3.6249999999999998E-2"/>
    <x v="37"/>
    <n v="325000"/>
    <d v="2025-11-01T00:00:00"/>
    <d v="2025-11-01T00:00:00"/>
    <n v="9"/>
    <n v="0.05"/>
    <n v="3.6400000000000002E-2"/>
    <n v="0.99885000000000002"/>
    <n v="325374.18030735344"/>
    <n v="-374.18030735343928"/>
    <n v="4830.3129209537083"/>
    <n v="-5204.4932283071475"/>
    <n v="-1.6013825317868147E-2"/>
  </r>
  <r>
    <x v="1"/>
    <s v="49151FKP4"/>
    <x v="14"/>
    <n v="3.6249999999999998E-2"/>
    <x v="38"/>
    <n v="330000"/>
    <d v="2025-11-01T00:00:00"/>
    <d v="2025-11-01T00:00:00"/>
    <n v="10"/>
    <n v="0.05"/>
    <n v="3.6799999999999999E-2"/>
    <n v="0.99543000000000004"/>
    <n v="331515.02365811757"/>
    <n v="-1515.0236581175704"/>
    <n v="4921.4762546722268"/>
    <n v="-6436.4999127897972"/>
    <n v="-1.9504545190272112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x v="0"/>
    <m/>
    <x v="0"/>
    <m/>
    <x v="0"/>
    <m/>
    <m/>
    <m/>
    <m/>
    <m/>
    <m/>
    <m/>
    <m/>
    <m/>
    <m/>
    <m/>
    <m/>
  </r>
  <r>
    <x v="0"/>
    <s v="49151FCD0"/>
    <x v="1"/>
    <n v="3.5000000000000003E-2"/>
    <x v="1"/>
    <n v="420000"/>
    <d v="2022-11-01T00:00:00"/>
    <d v="2023-12-06T00:00:00"/>
    <n v="0.90277777777777779"/>
    <n v="0.05"/>
    <n v="3.9900000000000005E-2"/>
    <n v="0.99568999999999996"/>
    <n v="421818.0357340136"/>
    <n v="-1818.0357340135961"/>
    <n v="4218.1803573401357"/>
    <n v="-6036.2160913537318"/>
    <n v="-1.4371943074651743E-2"/>
  </r>
  <r>
    <x v="0"/>
    <s v="49151FGD6"/>
    <x v="2"/>
    <n v="0.03"/>
    <x v="2"/>
    <n v="3990000"/>
    <s v="Non Callable"/>
    <s v="Non Callable"/>
    <s v="NA"/>
    <s v="NA"/>
    <s v="NA"/>
    <s v="NA"/>
    <s v="NA"/>
    <s v="NA"/>
    <s v="NA"/>
    <s v="NA"/>
    <s v="NA"/>
  </r>
  <r>
    <x v="0"/>
    <s v="49151FGE4"/>
    <x v="2"/>
    <n v="0.03"/>
    <x v="3"/>
    <n v="6295000"/>
    <s v="Non Callable"/>
    <s v="Non Callable"/>
    <s v="NA"/>
    <s v="NA"/>
    <s v="NA"/>
    <s v="NA"/>
    <s v="NA"/>
    <s v="NA"/>
    <s v="NA"/>
    <s v="NA"/>
    <s v="NA"/>
  </r>
  <r>
    <x v="0"/>
    <s v="49151FGF1"/>
    <x v="2"/>
    <n v="0.05"/>
    <x v="4"/>
    <n v="6555000"/>
    <d v="2025-08-01T00:00:00"/>
    <d v="2025-08-01T00:00:00"/>
    <n v="1"/>
    <n v="0.05"/>
    <n v="3.9900000000000005E-2"/>
    <n v="1.0098"/>
    <n v="6491384.432560903"/>
    <n v="63615.56743909698"/>
    <n v="64913.844325609032"/>
    <n v="-1298.2768865120524"/>
    <n v="-1.980590215884138E-4"/>
  </r>
  <r>
    <x v="0"/>
    <s v="49151FGG9"/>
    <x v="2"/>
    <n v="0.05"/>
    <x v="5"/>
    <n v="6890000"/>
    <d v="2025-08-01T00:00:00"/>
    <d v="2025-08-01T00:00:00"/>
    <n v="2"/>
    <n v="0.05"/>
    <n v="3.9100000000000003E-2"/>
    <n v="1.02077"/>
    <n v="6749806.5186085021"/>
    <n v="140193.48139149789"/>
    <n v="67498.065186085019"/>
    <n v="72695.416205412868"/>
    <n v="1.0550858665517106E-2"/>
  </r>
  <r>
    <x v="0"/>
    <s v="49151FGH7"/>
    <x v="2"/>
    <n v="0.05"/>
    <x v="6"/>
    <n v="7240000"/>
    <d v="2025-08-01T00:00:00"/>
    <d v="2025-08-01T00:00:00"/>
    <n v="3"/>
    <n v="0.05"/>
    <n v="3.8699999999999998E-2"/>
    <n v="1.0317099999999999"/>
    <n v="7017475.8410793738"/>
    <n v="222524.15892062616"/>
    <n v="70174.758410793744"/>
    <n v="152349.40050983243"/>
    <n v="2.1042734877048677E-2"/>
  </r>
  <r>
    <x v="0"/>
    <s v="49151FGJ3"/>
    <x v="2"/>
    <n v="0.05"/>
    <x v="7"/>
    <n v="7615000"/>
    <d v="2025-08-01T00:00:00"/>
    <d v="2025-08-01T00:00:00"/>
    <n v="4"/>
    <n v="0.05"/>
    <n v="3.8799999999999994E-2"/>
    <n v="1.04112"/>
    <n v="7314238.5123712923"/>
    <n v="300761.48762870766"/>
    <n v="73142.385123712927"/>
    <n v="227619.10250499472"/>
    <n v="2.9890886737359779E-2"/>
  </r>
  <r>
    <x v="0"/>
    <s v="49151FGK0"/>
    <x v="2"/>
    <n v="0.03"/>
    <x v="8"/>
    <n v="1165000"/>
    <d v="2025-08-01T00:00:00"/>
    <d v="2025-08-01T00:00:00"/>
    <n v="5"/>
    <n v="0.05"/>
    <n v="3.8399999999999997E-2"/>
    <n v="0.96211000000000002"/>
    <n v="1210880.252777749"/>
    <n v="-45880.252777748974"/>
    <n v="12108.80252777749"/>
    <n v="-57989.055305526461"/>
    <n v="-4.9776013137790953E-2"/>
  </r>
  <r>
    <x v="0"/>
    <s v="49151FGL8"/>
    <x v="2"/>
    <n v="0.05"/>
    <x v="9"/>
    <n v="8390000"/>
    <d v="2025-08-01T00:00:00"/>
    <d v="2025-08-01T00:00:00"/>
    <n v="6"/>
    <n v="0.05"/>
    <n v="3.9099999999999996E-2"/>
    <n v="1.05779"/>
    <n v="7931631.0420782948"/>
    <n v="458368.95792170521"/>
    <n v="79316.310420782946"/>
    <n v="379052.64750092226"/>
    <n v="4.5179099821325654E-2"/>
  </r>
  <r>
    <x v="0"/>
    <s v="49151FGM6"/>
    <x v="2"/>
    <n v="0.05"/>
    <x v="10"/>
    <n v="8820000"/>
    <d v="2025-08-01T00:00:00"/>
    <d v="2025-08-01T00:00:00"/>
    <n v="7"/>
    <n v="0.05"/>
    <n v="3.9099999999999996E-2"/>
    <n v="1.0661799999999999"/>
    <n v="8272524.3392297747"/>
    <n v="547475.66077022534"/>
    <n v="82725.243392297751"/>
    <n v="464750.41737792757"/>
    <n v="5.2692791085932833E-2"/>
  </r>
  <r>
    <x v="0"/>
    <s v="49151FGN4"/>
    <x v="2"/>
    <n v="0.05"/>
    <x v="11"/>
    <n v="9270000"/>
    <d v="2025-08-01T00:00:00"/>
    <d v="2025-08-01T00:00:00"/>
    <n v="8"/>
    <n v="0.05"/>
    <n v="3.9299999999999995E-2"/>
    <n v="1.07284"/>
    <n v="8640617.4266433027"/>
    <n v="629382.57335669734"/>
    <n v="86406.174266433023"/>
    <n v="542976.39909026434"/>
    <n v="5.8573505834979972E-2"/>
  </r>
  <r>
    <x v="0"/>
    <s v="49151FGP9"/>
    <x v="2"/>
    <n v="0.05"/>
    <x v="12"/>
    <n v="9750000"/>
    <d v="2025-08-01T00:00:00"/>
    <d v="2025-08-01T00:00:00"/>
    <n v="9"/>
    <n v="0.05"/>
    <n v="0.04"/>
    <n v="1.0749599999999999"/>
    <n v="9070104.9341370855"/>
    <n v="679895.06586291455"/>
    <n v="90701.049341370861"/>
    <n v="589194.01652154373"/>
    <n v="6.0430155540671153E-2"/>
  </r>
  <r>
    <x v="0"/>
    <s v="49151FGV6"/>
    <x v="2"/>
    <n v="0.05"/>
    <x v="2"/>
    <n v="2100000"/>
    <s v="Non Callable"/>
    <s v="Non Callable"/>
    <s v="NA"/>
    <s v="NA"/>
    <s v="NA"/>
    <s v="NA"/>
    <s v="NA"/>
    <s v="NA"/>
    <s v="NA"/>
    <s v="NA"/>
    <s v="NA"/>
  </r>
  <r>
    <x v="0"/>
    <s v="49151FGW4"/>
    <x v="2"/>
    <n v="0.05"/>
    <x v="8"/>
    <n v="6825000"/>
    <d v="2025-08-01T00:00:00"/>
    <d v="2025-08-01T00:00:00"/>
    <n v="5"/>
    <n v="0.05"/>
    <n v="3.8399999999999997E-2"/>
    <n v="1.0523100000000001"/>
    <n v="6485731.3909399314"/>
    <n v="339268.60906006861"/>
    <n v="64857.313909399316"/>
    <n v="274411.29515066929"/>
    <n v="4.0206783172259238E-2"/>
  </r>
  <r>
    <x v="0"/>
    <s v="49151FHG8"/>
    <x v="3"/>
    <n v="0.05"/>
    <x v="2"/>
    <n v="37185000"/>
    <s v="Non Callable"/>
    <s v="Non Callable"/>
    <s v="NA"/>
    <s v="NA"/>
    <s v="NA"/>
    <s v="NA"/>
    <s v="NA"/>
    <s v="NA"/>
    <s v="NA"/>
    <s v="NA"/>
    <s v="NA"/>
  </r>
  <r>
    <x v="0"/>
    <s v="49151FHH6"/>
    <x v="3"/>
    <n v="0.05"/>
    <x v="3"/>
    <n v="19040000"/>
    <s v="Non Callable"/>
    <s v="Non Callable"/>
    <s v="NA"/>
    <s v="NA"/>
    <s v="NA"/>
    <s v="NA"/>
    <s v="NA"/>
    <s v="NA"/>
    <s v="NA"/>
    <s v="NA"/>
    <s v="NA"/>
  </r>
  <r>
    <x v="0"/>
    <s v="49151FHJ2"/>
    <x v="3"/>
    <n v="0.05"/>
    <x v="4"/>
    <n v="9260000"/>
    <s v="Non Callable"/>
    <s v="Non Callable"/>
    <s v="NA"/>
    <s v="NA"/>
    <s v="NA"/>
    <s v="NA"/>
    <s v="NA"/>
    <s v="NA"/>
    <s v="NA"/>
    <s v="NA"/>
    <s v="NA"/>
  </r>
  <r>
    <x v="0"/>
    <s v="49151FKZ2"/>
    <x v="4"/>
    <n v="0.05"/>
    <x v="2"/>
    <n v="4920000"/>
    <s v="Non Callable"/>
    <s v="Non Callable"/>
    <s v="NA"/>
    <s v="NA"/>
    <s v="NA"/>
    <s v="NA"/>
    <s v="NA"/>
    <s v="NA"/>
    <s v="NA"/>
    <s v="NA"/>
    <s v="NA"/>
  </r>
  <r>
    <x v="0"/>
    <s v="49151FLS7"/>
    <x v="4"/>
    <n v="0.05"/>
    <x v="3"/>
    <n v="2320000"/>
    <s v="Non Callable"/>
    <s v="Non Callable"/>
    <s v="NA"/>
    <s v="NA"/>
    <s v="NA"/>
    <s v="NA"/>
    <s v="NA"/>
    <s v="NA"/>
    <s v="NA"/>
    <s v="NA"/>
    <s v="NA"/>
  </r>
  <r>
    <x v="0"/>
    <s v="49151FLB4"/>
    <x v="4"/>
    <n v="0.05"/>
    <x v="4"/>
    <n v="5405000"/>
    <d v="2025-08-01T00:00:00"/>
    <d v="2025-08-01T00:00:00"/>
    <n v="1"/>
    <n v="0.05"/>
    <n v="3.9900000000000005E-2"/>
    <n v="1.0098"/>
    <n v="5352545.0584274111"/>
    <n v="52454.941572588868"/>
    <n v="53525.450584274113"/>
    <n v="-1070.5090116852443"/>
    <n v="-1.9805902158838933E-4"/>
  </r>
  <r>
    <x v="0"/>
    <s v="49151FLC2"/>
    <x v="4"/>
    <n v="0.05"/>
    <x v="5"/>
    <n v="5685000"/>
    <d v="2025-08-01T00:00:00"/>
    <d v="2025-08-01T00:00:00"/>
    <n v="2"/>
    <n v="0.05"/>
    <n v="3.9100000000000003E-2"/>
    <n v="1.02077"/>
    <n v="5569325.1173134008"/>
    <n v="115674.88268659916"/>
    <n v="55693.251173134013"/>
    <n v="59981.631513465145"/>
    <n v="1.0550858665517176E-2"/>
  </r>
  <r>
    <x v="0"/>
    <s v="49151FLD0"/>
    <x v="4"/>
    <n v="0.05"/>
    <x v="6"/>
    <n v="2165000"/>
    <d v="2025-08-01T00:00:00"/>
    <d v="2025-08-01T00:00:00"/>
    <n v="3"/>
    <n v="0.05"/>
    <n v="3.8699999999999998E-2"/>
    <n v="1.0317099999999999"/>
    <n v="2098457.8999912767"/>
    <n v="66542.100008723326"/>
    <n v="20984.578999912766"/>
    <n v="45557.52100881056"/>
    <n v="2.1042734877048757E-2"/>
  </r>
  <r>
    <x v="0"/>
    <s v="49151FLE8"/>
    <x v="4"/>
    <n v="0.05"/>
    <x v="7"/>
    <n v="6200000"/>
    <d v="2025-08-01T00:00:00"/>
    <d v="2025-08-01T00:00:00"/>
    <n v="4"/>
    <n v="0.05"/>
    <n v="3.8799999999999994E-2"/>
    <n v="1.04112"/>
    <n v="5955125.2497310583"/>
    <n v="244874.75026894175"/>
    <n v="59551.252497310583"/>
    <n v="185323.49777163117"/>
    <n v="2.9890886737359866E-2"/>
  </r>
  <r>
    <x v="0"/>
    <s v="49151FLF5"/>
    <x v="4"/>
    <n v="0.05"/>
    <x v="8"/>
    <n v="3750000"/>
    <d v="2025-08-01T00:00:00"/>
    <d v="2025-08-01T00:00:00"/>
    <n v="5"/>
    <n v="0.05"/>
    <n v="3.8399999999999997E-2"/>
    <n v="1.0523100000000001"/>
    <n v="3563588.6763406219"/>
    <n v="186411.3236593781"/>
    <n v="35635.886763406219"/>
    <n v="150775.43689597188"/>
    <n v="4.0206783172259168E-2"/>
  </r>
  <r>
    <x v="0"/>
    <s v="49151FLG3"/>
    <x v="4"/>
    <n v="0.05"/>
    <x v="9"/>
    <n v="1720000"/>
    <d v="2025-08-01T00:00:00"/>
    <d v="2025-08-01T00:00:00"/>
    <n v="6"/>
    <n v="0.05"/>
    <n v="3.9099999999999996E-2"/>
    <n v="1.05779"/>
    <n v="1626031.6319874455"/>
    <n v="93968.368012554478"/>
    <n v="16260.316319874455"/>
    <n v="77708.051692680019"/>
    <n v="4.5179099821325591E-2"/>
  </r>
  <r>
    <x v="0"/>
    <s v="49151FLH1"/>
    <x v="4"/>
    <n v="0.05"/>
    <x v="10"/>
    <n v="7075000"/>
    <d v="2025-08-01T00:00:00"/>
    <d v="2025-08-01T00:00:00"/>
    <n v="7"/>
    <n v="0.05"/>
    <n v="3.9099999999999996E-2"/>
    <n v="1.0661799999999999"/>
    <n v="6635840.1020465596"/>
    <n v="439159.89795344044"/>
    <n v="66358.401020465593"/>
    <n v="372801.49693297484"/>
    <n v="5.269279108593284E-2"/>
  </r>
  <r>
    <x v="0"/>
    <s v="49151FLJ7"/>
    <x v="4"/>
    <n v="0.05"/>
    <x v="11"/>
    <n v="1220000"/>
    <d v="2025-08-01T00:00:00"/>
    <d v="2025-08-01T00:00:00"/>
    <n v="8"/>
    <n v="0.05"/>
    <n v="3.9299999999999995E-2"/>
    <n v="1.07284"/>
    <n v="1137168.6365161627"/>
    <n v="82831.36348383734"/>
    <n v="11371.686365161628"/>
    <n v="71459.677118675711"/>
    <n v="5.857350583498009E-2"/>
  </r>
  <r>
    <x v="0"/>
    <s v="49151FLK4"/>
    <x v="4"/>
    <n v="0.05"/>
    <x v="12"/>
    <n v="7715000"/>
    <d v="2025-08-01T00:00:00"/>
    <d v="2025-08-01T00:00:00"/>
    <n v="9"/>
    <n v="0.05"/>
    <n v="0.04"/>
    <n v="1.0749599999999999"/>
    <n v="7177011.2376274476"/>
    <n v="537988.76237255242"/>
    <n v="71770.112376274483"/>
    <n v="466218.64999627793"/>
    <n v="6.0430155540671153E-2"/>
  </r>
  <r>
    <x v="0"/>
    <s v="49151FLL2"/>
    <x v="4"/>
    <n v="0.05"/>
    <x v="13"/>
    <n v="6100000"/>
    <d v="2025-08-01T00:00:00"/>
    <d v="2025-08-01T00:00:00"/>
    <n v="10"/>
    <n v="0.05"/>
    <n v="4.0099999999999997E-2"/>
    <n v="1.0809"/>
    <n v="5643445.2770839119"/>
    <n v="456554.72291608807"/>
    <n v="56434.452770839118"/>
    <n v="400120.27014524897"/>
    <n v="6.5593486909057211E-2"/>
  </r>
  <r>
    <x v="0"/>
    <s v="49151FLA6"/>
    <x v="4"/>
    <n v="0.04"/>
    <x v="3"/>
    <n v="2835000"/>
    <s v="Non Callable"/>
    <s v="Non Callable"/>
    <s v="NA"/>
    <s v="NA"/>
    <s v="NA"/>
    <s v="NA"/>
    <s v="NA"/>
    <s v="NA"/>
    <s v="NA"/>
    <s v="NA"/>
    <s v="NA"/>
  </r>
  <r>
    <x v="0"/>
    <s v="49151FLT5"/>
    <x v="4"/>
    <n v="0.03"/>
    <x v="6"/>
    <n v="3770000"/>
    <d v="2025-08-01T00:00:00"/>
    <d v="2025-08-01T00:00:00"/>
    <n v="3"/>
    <n v="0.05"/>
    <n v="3.8699999999999998E-2"/>
    <n v="0.97558"/>
    <n v="3864367.8632198283"/>
    <n v="-94367.863219828345"/>
    <n v="38643.678632198287"/>
    <n v="-133011.54185202662"/>
    <n v="-3.5281576088070719E-2"/>
  </r>
  <r>
    <x v="0"/>
    <s v="49151FLU2"/>
    <x v="4"/>
    <n v="3.3750000000000002E-2"/>
    <x v="8"/>
    <n v="2745000"/>
    <d v="2025-08-01T00:00:00"/>
    <d v="2025-08-01T00:00:00"/>
    <n v="5"/>
    <n v="0.05"/>
    <n v="3.8399999999999997E-2"/>
    <n v="0.97902"/>
    <n v="2803824.2323956611"/>
    <n v="-58824.232395661063"/>
    <n v="28038.242323956612"/>
    <n v="-86862.474719617676"/>
    <n v="-3.1643888786745969E-2"/>
  </r>
  <r>
    <x v="0"/>
    <s v="49151FLM0"/>
    <x v="4"/>
    <n v="3.5000000000000003E-2"/>
    <x v="9"/>
    <n v="5050000"/>
    <d v="2025-08-01T00:00:00"/>
    <d v="2025-08-01T00:00:00"/>
    <n v="6"/>
    <n v="0.05"/>
    <n v="3.9099999999999996E-2"/>
    <n v="0.97826000000000002"/>
    <n v="5162226.8108682763"/>
    <n v="-112226.81086827628"/>
    <n v="51622.268108682765"/>
    <n v="-163849.07897695905"/>
    <n v="-3.2445362173655255E-2"/>
  </r>
  <r>
    <x v="0"/>
    <s v="49151FLR9"/>
    <x v="4"/>
    <n v="3.3750000000000002E-2"/>
    <x v="11"/>
    <n v="6165000"/>
    <d v="2025-08-01T00:00:00"/>
    <d v="2025-08-01T00:00:00"/>
    <n v="8"/>
    <n v="0.05"/>
    <n v="3.9299999999999995E-2"/>
    <n v="0.96221000000000001"/>
    <n v="6407125.2637158204"/>
    <n v="-242125.26371582039"/>
    <n v="64071.252637158206"/>
    <n v="-306196.51635297859"/>
    <n v="-4.9666912628220372E-2"/>
  </r>
  <r>
    <x v="0"/>
    <s v="49151FLN8"/>
    <x v="4"/>
    <n v="0.04"/>
    <x v="13"/>
    <n v="2000000"/>
    <d v="2025-08-01T00:00:00"/>
    <d v="2025-08-01T00:00:00"/>
    <n v="10"/>
    <n v="0.05"/>
    <n v="4.0099999999999997E-2"/>
    <n v="0.99917999999999996"/>
    <n v="2001641.3459036411"/>
    <n v="-1641.3459036410786"/>
    <n v="20016.413459036412"/>
    <n v="-21657.759362677491"/>
    <n v="-1.0828879681338745E-2"/>
  </r>
  <r>
    <x v="0"/>
    <s v="49151FMU1"/>
    <x v="5"/>
    <n v="0.05"/>
    <x v="14"/>
    <n v="1925000"/>
    <s v="Non Callable"/>
    <s v="Non Callable"/>
    <s v="NA"/>
    <s v="NA"/>
    <s v="NA"/>
    <s v="NA"/>
    <s v="NA"/>
    <s v="NA"/>
    <s v="NA"/>
    <s v="NA"/>
    <s v="NA"/>
  </r>
  <r>
    <x v="0"/>
    <s v="49151FMV9"/>
    <x v="5"/>
    <n v="0.05"/>
    <x v="15"/>
    <n v="4135000"/>
    <s v="Non Callable"/>
    <s v="Non Callable"/>
    <s v="NA"/>
    <s v="NA"/>
    <s v="NA"/>
    <s v="NA"/>
    <s v="NA"/>
    <s v="NA"/>
    <s v="NA"/>
    <s v="NA"/>
    <s v="NA"/>
  </r>
  <r>
    <x v="0"/>
    <s v="49151FMW7"/>
    <x v="5"/>
    <n v="0.05"/>
    <x v="16"/>
    <n v="5260000"/>
    <s v="Non Callable"/>
    <s v="Non Callable"/>
    <s v="NA"/>
    <s v="NA"/>
    <s v="NA"/>
    <s v="NA"/>
    <s v="NA"/>
    <s v="NA"/>
    <s v="NA"/>
    <s v="NA"/>
    <s v="NA"/>
  </r>
  <r>
    <x v="0"/>
    <s v="49151FMX5"/>
    <x v="5"/>
    <n v="0.05"/>
    <x v="17"/>
    <n v="5440000"/>
    <d v="2026-02-01T00:00:00"/>
    <d v="2026-02-01T00:00:00"/>
    <n v="1"/>
    <n v="0.05"/>
    <n v="3.9900000000000005E-2"/>
    <n v="1.0098"/>
    <n v="5387205.3872053875"/>
    <n v="52794.612794612534"/>
    <n v="53872.053872053875"/>
    <n v="-1077.4410774413409"/>
    <n v="-1.9805902158848178E-4"/>
  </r>
  <r>
    <x v="0"/>
    <s v="49151FMY3"/>
    <x v="5"/>
    <n v="0.05"/>
    <x v="18"/>
    <n v="5855000"/>
    <d v="2026-02-01T00:00:00"/>
    <d v="2026-02-01T00:00:00"/>
    <n v="2"/>
    <n v="0.05"/>
    <n v="3.9100000000000003E-2"/>
    <n v="1.02077"/>
    <n v="5735866.0618944522"/>
    <n v="119133.9381055478"/>
    <n v="57358.660618944523"/>
    <n v="61775.277486603278"/>
    <n v="1.0550858665517212E-2"/>
  </r>
  <r>
    <x v="0"/>
    <s v="49151FMH0"/>
    <x v="5"/>
    <n v="0.05"/>
    <x v="19"/>
    <n v="6215000"/>
    <d v="2026-02-01T00:00:00"/>
    <d v="2026-02-01T00:00:00"/>
    <n v="3"/>
    <n v="0.05"/>
    <n v="3.8699999999999998E-2"/>
    <n v="1.0317099999999999"/>
    <n v="6023979.6066724183"/>
    <n v="191020.3933275817"/>
    <n v="60239.796066724186"/>
    <n v="130780.59726085751"/>
    <n v="2.1042734877048674E-2"/>
  </r>
  <r>
    <x v="0"/>
    <s v="49151FMJ6"/>
    <x v="5"/>
    <n v="0.05"/>
    <x v="20"/>
    <n v="6525000"/>
    <d v="2026-02-01T00:00:00"/>
    <d v="2026-02-01T00:00:00"/>
    <n v="4"/>
    <n v="0.05"/>
    <n v="3.8799999999999994E-2"/>
    <n v="1.04112"/>
    <n v="6267289.0733056702"/>
    <n v="257710.92669432983"/>
    <n v="62672.890733056702"/>
    <n v="195038.03596127313"/>
    <n v="2.9890886737359866E-2"/>
  </r>
  <r>
    <x v="0"/>
    <s v="49151FMK3"/>
    <x v="5"/>
    <n v="0.05"/>
    <x v="21"/>
    <n v="6850000"/>
    <d v="2026-02-01T00:00:00"/>
    <d v="2026-02-01T00:00:00"/>
    <n v="5"/>
    <n v="0.05"/>
    <n v="3.8399999999999997E-2"/>
    <n v="1.0523100000000001"/>
    <n v="6509488.648782202"/>
    <n v="340511.35121779796"/>
    <n v="65094.886487822019"/>
    <n v="275416.46472997591"/>
    <n v="4.0206783172259258E-2"/>
  </r>
  <r>
    <x v="0"/>
    <s v="49151FML1"/>
    <x v="5"/>
    <n v="0.05"/>
    <x v="22"/>
    <n v="7195000"/>
    <d v="2026-02-01T00:00:00"/>
    <d v="2026-02-01T00:00:00"/>
    <n v="6"/>
    <n v="0.05"/>
    <n v="3.9099999999999996E-2"/>
    <n v="1.05779"/>
    <n v="6801917.2047381802"/>
    <n v="393082.79526181985"/>
    <n v="68019.172047381799"/>
    <n v="325063.62321443803"/>
    <n v="4.5179099821325647E-2"/>
  </r>
  <r>
    <x v="0"/>
    <s v="49151FMM9"/>
    <x v="5"/>
    <n v="0.05"/>
    <x v="23"/>
    <n v="7550000"/>
    <d v="2026-02-01T00:00:00"/>
    <d v="2026-02-01T00:00:00"/>
    <n v="7"/>
    <n v="0.05"/>
    <n v="3.9099999999999996E-2"/>
    <n v="1.0661799999999999"/>
    <n v="7081355.8686150564"/>
    <n v="468644.13138494361"/>
    <n v="70813.558686150573"/>
    <n v="397830.57269879302"/>
    <n v="5.2692791085932854E-2"/>
  </r>
  <r>
    <x v="0"/>
    <s v="49151FMN7"/>
    <x v="5"/>
    <n v="0.05"/>
    <x v="24"/>
    <n v="7930000"/>
    <d v="2026-02-01T00:00:00"/>
    <d v="2026-02-01T00:00:00"/>
    <n v="8"/>
    <n v="0.05"/>
    <n v="3.9299999999999995E-2"/>
    <n v="1.07284"/>
    <n v="7391596.1373550575"/>
    <n v="538403.86264494248"/>
    <n v="73915.96137355057"/>
    <n v="464487.90127139189"/>
    <n v="5.8573505834980062E-2"/>
  </r>
  <r>
    <x v="0"/>
    <s v="49151FMP2"/>
    <x v="5"/>
    <n v="0.05"/>
    <x v="25"/>
    <n v="8325000"/>
    <d v="2026-02-01T00:00:00"/>
    <d v="2026-02-01T00:00:00"/>
    <n v="9"/>
    <n v="0.05"/>
    <n v="0.04"/>
    <n v="1.0749599999999999"/>
    <n v="7744474.2129939729"/>
    <n v="580525.78700602707"/>
    <n v="77444.742129939725"/>
    <n v="503081.04487608734"/>
    <n v="6.0430155540671153E-2"/>
  </r>
  <r>
    <x v="0"/>
    <s v="49151FMQ0"/>
    <x v="5"/>
    <n v="0.05"/>
    <x v="26"/>
    <n v="8745000"/>
    <d v="2026-02-01T00:00:00"/>
    <d v="2026-02-01T00:00:00"/>
    <n v="10"/>
    <n v="0.05"/>
    <n v="4.0099999999999997E-2"/>
    <n v="1.0809"/>
    <n v="8090480.1554260338"/>
    <n v="654519.84457396623"/>
    <n v="80904.801554260339"/>
    <n v="573615.04301970592"/>
    <n v="6.559348690905728E-2"/>
  </r>
  <r>
    <x v="0"/>
    <s v="49151FMC1"/>
    <x v="5"/>
    <n v="0.03"/>
    <x v="14"/>
    <n v="3025000"/>
    <s v="Non Callable"/>
    <s v="Non Callable"/>
    <s v="NA"/>
    <s v="NA"/>
    <s v="NA"/>
    <s v="NA"/>
    <s v="NA"/>
    <s v="NA"/>
    <s v="NA"/>
    <s v="NA"/>
    <s v="NA"/>
  </r>
  <r>
    <x v="0"/>
    <s v="49151FMD9"/>
    <x v="5"/>
    <n v="0.03"/>
    <x v="15"/>
    <n v="1000000"/>
    <s v="Non Callable"/>
    <s v="Non Callable"/>
    <s v="NA"/>
    <s v="NA"/>
    <s v="NA"/>
    <s v="NA"/>
    <s v="NA"/>
    <s v="NA"/>
    <s v="NA"/>
    <s v="NA"/>
    <s v="NA"/>
  </r>
  <r>
    <x v="0"/>
    <s v="49151FME7"/>
    <x v="5"/>
    <n v="0.03"/>
    <x v="16"/>
    <n v="115000"/>
    <s v="Non Callable"/>
    <s v="Non Callable"/>
    <s v="NA"/>
    <s v="NA"/>
    <s v="NA"/>
    <s v="NA"/>
    <s v="NA"/>
    <s v="NA"/>
    <s v="NA"/>
    <s v="NA"/>
    <s v="NA"/>
  </r>
  <r>
    <x v="0"/>
    <s v="49151FMF4"/>
    <x v="5"/>
    <n v="0.03"/>
    <x v="17"/>
    <n v="200000"/>
    <d v="2026-02-01T00:00:00"/>
    <d v="2026-02-01T00:00:00"/>
    <n v="1"/>
    <n v="0.05"/>
    <n v="3.9900000000000005E-2"/>
    <n v="0.99038000000000004"/>
    <n v="201942.68866495689"/>
    <n v="-1942.6886649568914"/>
    <n v="2019.426886649569"/>
    <n v="-3962.1155516064605"/>
    <n v="-1.9810577758032303E-2"/>
  </r>
  <r>
    <x v="0"/>
    <s v="49151FMG2"/>
    <x v="5"/>
    <n v="0.03"/>
    <x v="18"/>
    <n v="65000"/>
    <d v="2026-02-01T00:00:00"/>
    <d v="2026-02-01T00:00:00"/>
    <n v="2"/>
    <n v="0.05"/>
    <n v="3.9100000000000003E-2"/>
    <n v="0.98265000000000002"/>
    <n v="66147.66193456469"/>
    <n v="-1147.6619345646905"/>
    <n v="661.4766193456469"/>
    <n v="-1809.1385539103374"/>
    <n v="-2.7832900829389804E-2"/>
  </r>
  <r>
    <x v="0"/>
    <s v="49151FNH9"/>
    <x v="6"/>
    <n v="0.05"/>
    <x v="1"/>
    <n v="52145000"/>
    <s v="Non Callable"/>
    <s v="Non Callable"/>
    <s v="NA"/>
    <s v="NA"/>
    <s v="NA"/>
    <s v="NA"/>
    <s v="NA"/>
    <s v="NA"/>
    <s v="NA"/>
    <s v="NA"/>
    <s v="NA"/>
  </r>
  <r>
    <x v="0"/>
    <s v="49151FNJ5"/>
    <x v="6"/>
    <n v="0.05"/>
    <x v="27"/>
    <n v="59230000"/>
    <s v="Non Callable"/>
    <s v="Non Callable"/>
    <s v="NA"/>
    <s v="NA"/>
    <s v="NA"/>
    <s v="NA"/>
    <s v="NA"/>
    <s v="NA"/>
    <s v="NA"/>
    <s v="NA"/>
    <s v="NA"/>
  </r>
  <r>
    <x v="0"/>
    <s v="49151FNK2"/>
    <x v="6"/>
    <n v="0.05"/>
    <x v="28"/>
    <n v="85680000"/>
    <s v="Non Callable"/>
    <s v="Non Callable"/>
    <s v="NA"/>
    <s v="NA"/>
    <s v="NA"/>
    <s v="NA"/>
    <s v="NA"/>
    <s v="NA"/>
    <s v="NA"/>
    <s v="NA"/>
    <s v="NA"/>
  </r>
  <r>
    <x v="0"/>
    <s v="49151FNL0"/>
    <x v="6"/>
    <n v="0.05"/>
    <x v="29"/>
    <n v="86390000"/>
    <d v="2026-11-01T00:00:00"/>
    <d v="2026-11-01T00:00:00"/>
    <n v="1"/>
    <n v="0.05"/>
    <n v="3.9900000000000005E-2"/>
    <n v="1.0098"/>
    <n v="85551594.375123784"/>
    <n v="838405.62487621605"/>
    <n v="855515.94375123782"/>
    <n v="-17110.318875021767"/>
    <n v="-1.9805902158839873E-4"/>
  </r>
  <r>
    <x v="0"/>
    <s v="49151FNM8"/>
    <x v="6"/>
    <n v="0.05"/>
    <x v="30"/>
    <n v="51690000"/>
    <d v="2026-11-01T00:00:00"/>
    <d v="2026-11-01T00:00:00"/>
    <n v="2"/>
    <n v="0.05"/>
    <n v="3.9100000000000003E-2"/>
    <n v="1.02077"/>
    <n v="50638243.678791501"/>
    <n v="1051756.3212084994"/>
    <n v="506382.43678791501"/>
    <n v="545373.88442058442"/>
    <n v="1.0550858665517207E-2"/>
  </r>
  <r>
    <x v="0"/>
    <s v="49151FSY7"/>
    <x v="7"/>
    <n v="0.05"/>
    <x v="31"/>
    <n v="7905000"/>
    <s v="Non Callable"/>
    <s v="Non Callable"/>
    <s v="NA"/>
    <s v="NA"/>
    <s v="NA"/>
    <s v="NA"/>
    <s v="NA"/>
    <s v="NA"/>
    <s v="NA"/>
    <s v="NA"/>
    <s v="NA"/>
  </r>
  <r>
    <x v="0"/>
    <s v="49151FSZ4"/>
    <x v="7"/>
    <n v="0.05"/>
    <x v="32"/>
    <n v="5740000"/>
    <s v="Non Callable"/>
    <s v="Non Callable"/>
    <s v="NA"/>
    <s v="NA"/>
    <s v="NA"/>
    <s v="NA"/>
    <s v="NA"/>
    <s v="NA"/>
    <s v="NA"/>
    <s v="NA"/>
    <s v="NA"/>
  </r>
  <r>
    <x v="0"/>
    <s v="49151FTA8"/>
    <x v="7"/>
    <n v="0.05"/>
    <x v="33"/>
    <n v="5570000"/>
    <s v="Non Callable"/>
    <s v="Non Callable"/>
    <s v="NA"/>
    <s v="NA"/>
    <s v="NA"/>
    <s v="NA"/>
    <s v="NA"/>
    <s v="NA"/>
    <s v="NA"/>
    <s v="NA"/>
    <s v="NA"/>
  </r>
  <r>
    <x v="0"/>
    <s v="49151FTB6"/>
    <x v="7"/>
    <n v="0.05"/>
    <x v="34"/>
    <n v="9430000"/>
    <s v="Non Callable"/>
    <s v="Non Callable"/>
    <s v="NA"/>
    <s v="NA"/>
    <s v="NA"/>
    <s v="NA"/>
    <s v="NA"/>
    <s v="NA"/>
    <s v="NA"/>
    <s v="NA"/>
    <s v="NA"/>
  </r>
  <r>
    <x v="0"/>
    <s v="49151FTC4"/>
    <x v="7"/>
    <n v="0.05"/>
    <x v="35"/>
    <n v="10430000"/>
    <d v="2027-04-01T00:00:00"/>
    <d v="2027-04-01T00:00:00"/>
    <n v="1"/>
    <n v="0.05"/>
    <n v="3.9900000000000005E-2"/>
    <n v="1.0098"/>
    <n v="10328777.975836799"/>
    <n v="101222.02416320145"/>
    <n v="103287.77975836799"/>
    <n v="-2065.7555951665418"/>
    <n v="-1.9805902158835491E-4"/>
  </r>
  <r>
    <x v="0"/>
    <s v="49151FTD2"/>
    <x v="7"/>
    <n v="0.05"/>
    <x v="36"/>
    <n v="10950000"/>
    <d v="2027-04-01T00:00:00"/>
    <d v="2027-04-01T00:00:00"/>
    <n v="2"/>
    <n v="0.05"/>
    <n v="3.9100000000000003E-2"/>
    <n v="1.02077"/>
    <n v="10727196.136250086"/>
    <n v="222803.86374991387"/>
    <n v="107271.96136250086"/>
    <n v="115531.90238741301"/>
    <n v="1.0550858665517169E-2"/>
  </r>
  <r>
    <x v="0"/>
    <s v="49151FTE0"/>
    <x v="7"/>
    <n v="0.05"/>
    <x v="37"/>
    <n v="11500000"/>
    <d v="2027-04-01T00:00:00"/>
    <d v="2027-04-01T00:00:00"/>
    <n v="3"/>
    <n v="0.05"/>
    <n v="3.8699999999999998E-2"/>
    <n v="1.0317099999999999"/>
    <n v="11146543.117736574"/>
    <n v="353456.88226342574"/>
    <n v="111465.43117736574"/>
    <n v="241991.45108606"/>
    <n v="2.1042734877048695E-2"/>
  </r>
  <r>
    <x v="0"/>
    <s v="49151FTF7"/>
    <x v="7"/>
    <n v="0.05"/>
    <x v="38"/>
    <n v="12070000"/>
    <d v="2027-04-01T00:00:00"/>
    <d v="2027-04-01T00:00:00"/>
    <n v="4"/>
    <n v="0.05"/>
    <n v="3.8799999999999994E-2"/>
    <n v="1.04112"/>
    <n v="11593284.155524818"/>
    <n v="476715.84447518177"/>
    <n v="115932.84155524819"/>
    <n v="360783.00291993358"/>
    <n v="2.9890886737359866E-2"/>
  </r>
  <r>
    <x v="0"/>
    <s v="49151FTG5"/>
    <x v="7"/>
    <n v="0.05"/>
    <x v="39"/>
    <n v="12675000"/>
    <d v="2027-04-01T00:00:00"/>
    <d v="2027-04-01T00:00:00"/>
    <n v="5"/>
    <n v="0.05"/>
    <n v="3.8399999999999997E-2"/>
    <n v="1.0523100000000001"/>
    <n v="12044929.726031302"/>
    <n v="630070.27396869846"/>
    <n v="120449.29726031302"/>
    <n v="509620.97670838545"/>
    <n v="4.020678317225921E-2"/>
  </r>
  <r>
    <x v="0"/>
    <s v="49151FTH3"/>
    <x v="7"/>
    <n v="0.05"/>
    <x v="40"/>
    <n v="13310000"/>
    <d v="2027-04-01T00:00:00"/>
    <d v="2027-04-01T00:00:00"/>
    <n v="6"/>
    <n v="0.05"/>
    <n v="3.9099999999999996E-2"/>
    <n v="1.05779"/>
    <n v="12582837.80334471"/>
    <n v="727162.1966552902"/>
    <n v="125828.37803344709"/>
    <n v="601333.81862184312"/>
    <n v="4.5179099821325557E-2"/>
  </r>
  <r>
    <x v="0"/>
    <s v="49151FTJ9"/>
    <x v="7"/>
    <n v="0.05"/>
    <x v="41"/>
    <n v="13975000"/>
    <d v="2027-04-01T00:00:00"/>
    <d v="2027-04-01T00:00:00"/>
    <n v="7"/>
    <n v="0.05"/>
    <n v="3.9099999999999996E-2"/>
    <n v="1.0661799999999999"/>
    <n v="13107542.816409988"/>
    <n v="867457.18359001167"/>
    <n v="131075.4281640999"/>
    <n v="736381.75542591175"/>
    <n v="5.2692791085932861E-2"/>
  </r>
  <r>
    <x v="0"/>
    <s v="49151FTK6"/>
    <x v="7"/>
    <n v="0.04"/>
    <x v="42"/>
    <n v="14675000"/>
    <d v="2027-04-01T00:00:00"/>
    <d v="2027-04-01T00:00:00"/>
    <n v="8"/>
    <n v="0.05"/>
    <n v="3.9299999999999995E-2"/>
    <n v="1.0047600000000001"/>
    <n v="14605477.925076634"/>
    <n v="69522.074923366308"/>
    <n v="146054.77925076635"/>
    <n v="-76532.704327400046"/>
    <n v="-5.2151757633662719E-3"/>
  </r>
  <r>
    <x v="0"/>
    <s v="49151FTL4"/>
    <x v="7"/>
    <n v="0.05"/>
    <x v="43"/>
    <n v="15260000"/>
    <d v="2027-04-01T00:00:00"/>
    <d v="2027-04-01T00:00:00"/>
    <n v="9"/>
    <n v="0.05"/>
    <n v="0.04"/>
    <n v="1.0749599999999999"/>
    <n v="14195877.055890452"/>
    <n v="1064122.9441095479"/>
    <n v="141958.77055890454"/>
    <n v="922164.17355064338"/>
    <n v="6.0430155540671257E-2"/>
  </r>
  <r>
    <x v="0"/>
    <s v="49151FTM2"/>
    <x v="7"/>
    <n v="0.05"/>
    <x v="44"/>
    <n v="16025000"/>
    <d v="2027-04-01T00:00:00"/>
    <d v="2027-04-01T00:00:00"/>
    <n v="10"/>
    <n v="0.05"/>
    <n v="4.0099999999999997E-2"/>
    <n v="1.0809"/>
    <n v="14825608.289388472"/>
    <n v="1199391.7106115278"/>
    <n v="148256.08289388471"/>
    <n v="1051135.627717643"/>
    <n v="6.5593486909057294E-2"/>
  </r>
  <r>
    <x v="0"/>
    <s v="49151FTN0"/>
    <x v="7"/>
    <n v="0.05"/>
    <x v="45"/>
    <n v="16825000"/>
    <d v="2027-04-01T00:00:00"/>
    <d v="2027-04-01T00:00:00"/>
    <n v="11"/>
    <n v="0.05"/>
    <n v="4.1299999999999996E-2"/>
    <n v="1.07629"/>
    <n v="15632403.906010462"/>
    <n v="1192596.093989538"/>
    <n v="156324.03906010461"/>
    <n v="1036272.0549294334"/>
    <n v="6.1591206830872713E-2"/>
  </r>
  <r>
    <x v="0"/>
    <s v="49151FTU4"/>
    <x v="7"/>
    <n v="3.5000000000000003E-2"/>
    <x v="31"/>
    <n v="790000"/>
    <s v="Non Callable"/>
    <s v="Non Callable"/>
    <s v="NA"/>
    <s v="NA"/>
    <s v="NA"/>
    <s v="NA"/>
    <s v="NA"/>
    <s v="NA"/>
    <s v="NA"/>
    <s v="NA"/>
    <s v="NA"/>
  </r>
  <r>
    <x v="0"/>
    <s v="49151FTV2"/>
    <x v="7"/>
    <n v="3.5000000000000003E-2"/>
    <x v="32"/>
    <n v="3375000"/>
    <s v="Non Callable"/>
    <s v="Non Callable"/>
    <s v="NA"/>
    <s v="NA"/>
    <s v="NA"/>
    <s v="NA"/>
    <s v="NA"/>
    <s v="NA"/>
    <s v="NA"/>
    <s v="NA"/>
    <s v="NA"/>
  </r>
  <r>
    <x v="0"/>
    <s v="49151FTW0"/>
    <x v="7"/>
    <n v="3.5000000000000003E-2"/>
    <x v="33"/>
    <n v="3950000"/>
    <s v="Non Callable"/>
    <s v="Non Callable"/>
    <s v="NA"/>
    <s v="NA"/>
    <s v="NA"/>
    <s v="NA"/>
    <s v="NA"/>
    <s v="NA"/>
    <s v="NA"/>
    <s v="NA"/>
    <s v="NA"/>
  </r>
  <r>
    <x v="0"/>
    <s v="49151FTX8"/>
    <x v="7"/>
    <n v="3.5000000000000003E-2"/>
    <x v="34"/>
    <n v="510000"/>
    <s v="Non Callable"/>
    <s v="Non Callable"/>
    <s v="NA"/>
    <s v="NA"/>
    <s v="NA"/>
    <s v="NA"/>
    <s v="NA"/>
    <s v="NA"/>
    <s v="NA"/>
    <s v="NA"/>
    <s v="NA"/>
  </r>
  <r>
    <x v="0"/>
    <s v="49151FWU0"/>
    <x v="8"/>
    <n v="3.1260000000000003E-2"/>
    <x v="46"/>
    <n v="955000"/>
    <s v="Make Whole"/>
    <s v="Non Callable"/>
    <s v="NA"/>
    <s v="NA"/>
    <s v="NA"/>
    <s v="NA"/>
    <s v="NA"/>
    <s v="NA"/>
    <s v="NA"/>
    <s v="NA"/>
    <s v="NA"/>
  </r>
  <r>
    <x v="0"/>
    <s v="49151FWV8"/>
    <x v="8"/>
    <n v="3.3070000000000002E-2"/>
    <x v="47"/>
    <n v="985000"/>
    <s v="Make Whole"/>
    <s v="Non Callable"/>
    <s v="NA"/>
    <s v="NA"/>
    <s v="NA"/>
    <s v="NA"/>
    <s v="NA"/>
    <s v="NA"/>
    <s v="NA"/>
    <s v="NA"/>
    <s v="NA"/>
  </r>
  <r>
    <x v="0"/>
    <s v="49151FWW6"/>
    <x v="8"/>
    <n v="3.4070000000000003E-2"/>
    <x v="48"/>
    <n v="1020000"/>
    <s v="Make Whole"/>
    <s v="Non Callable"/>
    <s v="NA"/>
    <s v="NA"/>
    <s v="NA"/>
    <s v="NA"/>
    <s v="NA"/>
    <s v="NA"/>
    <s v="NA"/>
    <s v="NA"/>
    <s v="NA"/>
  </r>
  <r>
    <x v="0"/>
    <s v="49151FWX4"/>
    <x v="8"/>
    <n v="3.5069999999999997E-2"/>
    <x v="49"/>
    <n v="1055000"/>
    <s v="Make Whole"/>
    <s v="Non Callable"/>
    <s v="NA"/>
    <s v="NA"/>
    <s v="NA"/>
    <s v="NA"/>
    <s v="NA"/>
    <s v="NA"/>
    <s v="NA"/>
    <s v="NA"/>
    <s v="NA"/>
  </r>
  <r>
    <x v="0"/>
    <s v="49151FWY2"/>
    <x v="8"/>
    <n v="3.6569999999999998E-2"/>
    <x v="50"/>
    <n v="1090000"/>
    <s v="Make Whole"/>
    <s v="Non Callable"/>
    <s v="NA"/>
    <s v="NA"/>
    <s v="NA"/>
    <s v="NA"/>
    <s v="NA"/>
    <s v="NA"/>
    <s v="NA"/>
    <s v="NA"/>
    <s v="NA"/>
  </r>
  <r>
    <x v="0"/>
    <s v="49151FWZ9"/>
    <x v="8"/>
    <n v="3.7569999999999999E-2"/>
    <x v="51"/>
    <n v="1130000"/>
    <s v="Make Whole"/>
    <s v="Non Callable"/>
    <s v="NA"/>
    <s v="NA"/>
    <s v="NA"/>
    <s v="NA"/>
    <s v="NA"/>
    <s v="NA"/>
    <s v="NA"/>
    <s v="NA"/>
    <s v="NA"/>
  </r>
  <r>
    <x v="0"/>
    <s v="49151FXA3"/>
    <x v="8"/>
    <n v="3.857E-2"/>
    <x v="52"/>
    <n v="1175000"/>
    <s v="Make Whole"/>
    <s v="Non Callable"/>
    <s v="NA"/>
    <s v="NA"/>
    <s v="NA"/>
    <s v="NA"/>
    <s v="NA"/>
    <s v="NA"/>
    <s v="NA"/>
    <s v="NA"/>
    <s v="NA"/>
  </r>
  <r>
    <x v="0"/>
    <s v="49151FXB1"/>
    <x v="8"/>
    <n v="3.9070000000000001E-2"/>
    <x v="53"/>
    <n v="1220000"/>
    <s v="Make Whole"/>
    <s v="Non Callable"/>
    <s v="NA"/>
    <s v="NA"/>
    <s v="NA"/>
    <s v="NA"/>
    <s v="NA"/>
    <s v="NA"/>
    <s v="NA"/>
    <s v="NA"/>
    <s v="NA"/>
  </r>
  <r>
    <x v="0"/>
    <s v="49151FXC9"/>
    <x v="8"/>
    <n v="4.0070000000000001E-2"/>
    <x v="54"/>
    <n v="1265000"/>
    <s v="Make Whole"/>
    <s v="Non Callable"/>
    <s v="NA"/>
    <s v="NA"/>
    <s v="NA"/>
    <s v="NA"/>
    <s v="NA"/>
    <s v="NA"/>
    <s v="NA"/>
    <s v="NA"/>
    <s v="NA"/>
  </r>
  <r>
    <x v="0"/>
    <s v="49151FVG2"/>
    <x v="9"/>
    <n v="0.03"/>
    <x v="46"/>
    <n v="3785000"/>
    <s v="Non Callable"/>
    <s v="Non Callable"/>
    <s v="NA"/>
    <s v="NA"/>
    <s v="NA"/>
    <s v="NA"/>
    <s v="NA"/>
    <s v="NA"/>
    <s v="NA"/>
    <s v="NA"/>
    <s v="NA"/>
  </r>
  <r>
    <x v="0"/>
    <s v="49151FVH0"/>
    <x v="9"/>
    <n v="0.03"/>
    <x v="47"/>
    <n v="3900000"/>
    <s v="Non Callable"/>
    <s v="Non Callable"/>
    <s v="NA"/>
    <s v="NA"/>
    <s v="NA"/>
    <s v="NA"/>
    <s v="NA"/>
    <s v="NA"/>
    <s v="NA"/>
    <s v="NA"/>
    <s v="NA"/>
  </r>
  <r>
    <x v="0"/>
    <s v="49151FVK3"/>
    <x v="9"/>
    <n v="0.05"/>
    <x v="48"/>
    <n v="3265000"/>
    <s v="Non Callable"/>
    <s v="Non Callable"/>
    <s v="NA"/>
    <s v="NA"/>
    <s v="NA"/>
    <s v="NA"/>
    <s v="NA"/>
    <s v="NA"/>
    <s v="NA"/>
    <s v="NA"/>
    <s v="NA"/>
  </r>
  <r>
    <x v="0"/>
    <s v="49151FVL1"/>
    <x v="9"/>
    <n v="0.03"/>
    <x v="49"/>
    <n v="2200000"/>
    <s v="Non Callable"/>
    <s v="Non Callable"/>
    <s v="NA"/>
    <s v="NA"/>
    <s v="NA"/>
    <s v="NA"/>
    <s v="NA"/>
    <s v="NA"/>
    <s v="NA"/>
    <s v="NA"/>
    <s v="NA"/>
  </r>
  <r>
    <x v="0"/>
    <s v="49151FVN7"/>
    <x v="9"/>
    <n v="0.05"/>
    <x v="50"/>
    <n v="4365000"/>
    <d v="2027-05-01T00:00:00"/>
    <d v="2027-05-01T00:00:00"/>
    <n v="1"/>
    <n v="0.05"/>
    <n v="3.9900000000000005E-2"/>
    <n v="1.0098"/>
    <n v="4322638.1461675577"/>
    <n v="42361.853832442313"/>
    <n v="43226.381461675577"/>
    <n v="-864.52762923326372"/>
    <n v="-1.9805902158837656E-4"/>
  </r>
  <r>
    <x v="0"/>
    <s v="49151FVP2"/>
    <x v="9"/>
    <n v="0.05"/>
    <x v="51"/>
    <n v="4585000"/>
    <d v="2027-05-01T00:00:00"/>
    <d v="2027-05-01T00:00:00"/>
    <n v="2"/>
    <n v="0.05"/>
    <n v="3.9100000000000003E-2"/>
    <n v="1.02077"/>
    <n v="4491707.2406124789"/>
    <n v="93292.759387521073"/>
    <n v="44917.072406124789"/>
    <n v="48375.686981396284"/>
    <n v="1.0550858665517183E-2"/>
  </r>
  <r>
    <x v="0"/>
    <s v="49151FVQ0"/>
    <x v="9"/>
    <n v="0.05"/>
    <x v="52"/>
    <n v="4815000"/>
    <d v="2027-05-01T00:00:00"/>
    <d v="2027-05-01T00:00:00"/>
    <n v="3"/>
    <n v="0.05"/>
    <n v="3.8699999999999998E-2"/>
    <n v="1.0317099999999999"/>
    <n v="4667009.1401653569"/>
    <n v="147990.85983464308"/>
    <n v="46670.091401653568"/>
    <n v="101320.76843298951"/>
    <n v="2.1042734877048705E-2"/>
  </r>
  <r>
    <x v="0"/>
    <s v="49151FVR8"/>
    <x v="9"/>
    <n v="0.05"/>
    <x v="53"/>
    <n v="5055000"/>
    <d v="2027-05-01T00:00:00"/>
    <d v="2027-05-01T00:00:00"/>
    <n v="4"/>
    <n v="0.05"/>
    <n v="3.8799999999999994E-2"/>
    <n v="1.04112"/>
    <n v="4855348.086675887"/>
    <n v="199651.913324113"/>
    <n v="48553.480866758873"/>
    <n v="151098.43245735412"/>
    <n v="2.9890886737359866E-2"/>
  </r>
  <r>
    <x v="0"/>
    <s v="49151FVS6"/>
    <x v="9"/>
    <n v="0.05"/>
    <x v="54"/>
    <n v="3680000"/>
    <d v="2027-05-01T00:00:00"/>
    <d v="2027-05-01T00:00:00"/>
    <n v="5"/>
    <n v="0.05"/>
    <n v="3.8399999999999997E-2"/>
    <n v="1.0523100000000001"/>
    <n v="3497068.3543822635"/>
    <n v="182931.6456177365"/>
    <n v="34970.683543822634"/>
    <n v="147960.96207391386"/>
    <n v="4.0206783172259203E-2"/>
  </r>
  <r>
    <x v="0"/>
    <s v="49151FVU1"/>
    <x v="9"/>
    <n v="0.05"/>
    <x v="55"/>
    <n v="5550000"/>
    <d v="2027-05-01T00:00:00"/>
    <d v="2027-05-01T00:00:00"/>
    <n v="6"/>
    <n v="0.05"/>
    <n v="3.9099999999999996E-2"/>
    <n v="1.05779"/>
    <n v="5246788.1148432111"/>
    <n v="303211.88515678886"/>
    <n v="52467.881148432112"/>
    <n v="250744.00400835674"/>
    <n v="4.5179099821325543E-2"/>
  </r>
  <r>
    <x v="0"/>
    <s v="49151FVV9"/>
    <x v="9"/>
    <n v="0.05"/>
    <x v="56"/>
    <n v="5825000"/>
    <d v="2027-05-01T00:00:00"/>
    <d v="2027-05-01T00:00:00"/>
    <n v="7"/>
    <n v="0.05"/>
    <n v="3.9099999999999996E-2"/>
    <n v="1.0661799999999999"/>
    <n v="5463430.190024199"/>
    <n v="361569.80997580104"/>
    <n v="54634.30190024199"/>
    <n v="306935.50807555905"/>
    <n v="5.2692791085932882E-2"/>
  </r>
  <r>
    <x v="0"/>
    <s v="49151FVW7"/>
    <x v="9"/>
    <n v="0.05"/>
    <x v="57"/>
    <n v="6115000"/>
    <d v="2027-05-01T00:00:00"/>
    <d v="2027-05-01T00:00:00"/>
    <n v="8"/>
    <n v="0.05"/>
    <n v="3.9299999999999995E-2"/>
    <n v="1.07284"/>
    <n v="5699824.7641773233"/>
    <n v="415175.23582267668"/>
    <n v="56998.247641773232"/>
    <n v="358176.98818090343"/>
    <n v="5.8573505834980118E-2"/>
  </r>
  <r>
    <x v="0"/>
    <s v="49151FVX5"/>
    <x v="9"/>
    <n v="0.05"/>
    <x v="58"/>
    <n v="6425000"/>
    <d v="2027-05-01T00:00:00"/>
    <d v="2027-05-01T00:00:00"/>
    <n v="9"/>
    <n v="0.05"/>
    <n v="0.04"/>
    <n v="1.0749599999999999"/>
    <n v="5976966.5848031556"/>
    <n v="448033.41519684438"/>
    <n v="59769.66584803156"/>
    <n v="388263.74934881279"/>
    <n v="6.043015554067125E-2"/>
  </r>
  <r>
    <x v="0"/>
    <s v="49151FVY3"/>
    <x v="9"/>
    <n v="3.7499999999999999E-2"/>
    <x v="59"/>
    <n v="6745000"/>
    <s v="Non Callable"/>
    <s v="Non Callable"/>
    <s v="NA"/>
    <s v="NA"/>
    <s v="NA"/>
    <s v="NA"/>
    <s v="NA"/>
    <s v="NA"/>
    <s v="NA"/>
    <s v="NA"/>
    <s v="NA"/>
  </r>
  <r>
    <x v="0"/>
    <s v="49151FVJ6"/>
    <x v="9"/>
    <n v="0.03"/>
    <x v="48"/>
    <n v="750000"/>
    <s v="Non Callable"/>
    <s v="Non Callable"/>
    <s v="NA"/>
    <s v="NA"/>
    <s v="NA"/>
    <s v="NA"/>
    <s v="NA"/>
    <s v="NA"/>
    <s v="NA"/>
    <s v="NA"/>
    <s v="NA"/>
  </r>
  <r>
    <x v="0"/>
    <s v="49151FVM9"/>
    <x v="9"/>
    <n v="0.05"/>
    <x v="49"/>
    <n v="2000000"/>
    <s v="Non Callable"/>
    <s v="Non Callable"/>
    <s v="NA"/>
    <s v="NA"/>
    <s v="NA"/>
    <s v="NA"/>
    <s v="NA"/>
    <s v="NA"/>
    <s v="NA"/>
    <s v="NA"/>
    <s v="NA"/>
  </r>
  <r>
    <x v="0"/>
    <s v="49151FVT4"/>
    <x v="9"/>
    <n v="3.5000000000000003E-2"/>
    <x v="54"/>
    <n v="1625000"/>
    <d v="2027-05-01T00:00:00"/>
    <d v="2027-05-01T00:00:00"/>
    <n v="5"/>
    <n v="0.05"/>
    <n v="3.8399999999999997E-2"/>
    <n v="0.98465999999999998"/>
    <n v="1650315.8450632705"/>
    <n v="-25315.845063270535"/>
    <n v="16503.158450632705"/>
    <n v="-41819.003513903241"/>
    <n v="-2.5734771393171225E-2"/>
  </r>
  <r>
    <x v="0"/>
    <s v="49151FXK1"/>
    <x v="10"/>
    <n v="3.1260000000000003E-2"/>
    <x v="46"/>
    <n v="8115000"/>
    <s v="Make Whole"/>
    <s v="Non Callable"/>
    <s v="NA"/>
    <s v="NA"/>
    <s v="NA"/>
    <s v="NA"/>
    <s v="NA"/>
    <s v="NA"/>
    <s v="NA"/>
    <s v="NA"/>
    <s v="NA"/>
  </r>
  <r>
    <x v="0"/>
    <s v="49151FXL9"/>
    <x v="10"/>
    <n v="3.3070000000000002E-2"/>
    <x v="47"/>
    <n v="5075000"/>
    <s v="Make Whole"/>
    <s v="Non Callable"/>
    <s v="NA"/>
    <s v="NA"/>
    <s v="NA"/>
    <s v="NA"/>
    <s v="NA"/>
    <s v="NA"/>
    <s v="NA"/>
    <s v="NA"/>
    <s v="NA"/>
  </r>
  <r>
    <x v="0"/>
    <s v="49151FXM7"/>
    <x v="10"/>
    <n v="3.4070000000000003E-2"/>
    <x v="48"/>
    <n v="4020000"/>
    <s v="Make Whole"/>
    <s v="Non Callable"/>
    <s v="NA"/>
    <s v="NA"/>
    <s v="NA"/>
    <s v="NA"/>
    <s v="NA"/>
    <s v="NA"/>
    <s v="NA"/>
    <s v="NA"/>
    <s v="NA"/>
  </r>
  <r>
    <x v="0"/>
    <s v="49151FXN5"/>
    <x v="10"/>
    <n v="3.5069999999999997E-2"/>
    <x v="49"/>
    <n v="6585000"/>
    <s v="Make Whole"/>
    <s v="Non Callable"/>
    <s v="NA"/>
    <s v="NA"/>
    <s v="NA"/>
    <s v="NA"/>
    <s v="NA"/>
    <s v="NA"/>
    <s v="NA"/>
    <s v="NA"/>
    <s v="NA"/>
  </r>
  <r>
    <x v="0"/>
    <s v="49151FXP0"/>
    <x v="10"/>
    <n v="3.6569999999999998E-2"/>
    <x v="50"/>
    <n v="2145000"/>
    <s v="Make Whole"/>
    <s v="Non Callable"/>
    <s v="NA"/>
    <s v="NA"/>
    <s v="NA"/>
    <s v="NA"/>
    <s v="NA"/>
    <s v="NA"/>
    <s v="NA"/>
    <s v="NA"/>
    <s v="NA"/>
  </r>
  <r>
    <x v="0"/>
    <s v="49151FXQ8"/>
    <x v="10"/>
    <n v="3.7569999999999999E-2"/>
    <x v="51"/>
    <n v="2115000"/>
    <s v="Make Whole"/>
    <s v="Non Callable"/>
    <s v="NA"/>
    <s v="NA"/>
    <s v="NA"/>
    <s v="NA"/>
    <s v="NA"/>
    <s v="NA"/>
    <s v="NA"/>
    <s v="NA"/>
    <s v="NA"/>
  </r>
  <r>
    <x v="0"/>
    <s v="49151FWF3"/>
    <x v="11"/>
    <n v="0.03"/>
    <x v="46"/>
    <n v="50000"/>
    <s v="Non Callable"/>
    <s v="Non Callable"/>
    <s v="NA"/>
    <s v="NA"/>
    <s v="NA"/>
    <s v="NA"/>
    <s v="NA"/>
    <s v="NA"/>
    <s v="NA"/>
    <s v="NA"/>
    <s v="NA"/>
  </r>
  <r>
    <x v="0"/>
    <s v="49151FWG1"/>
    <x v="11"/>
    <n v="0.03"/>
    <x v="47"/>
    <n v="50000"/>
    <s v="Non Callable"/>
    <s v="Non Callable"/>
    <s v="NA"/>
    <s v="NA"/>
    <s v="NA"/>
    <s v="NA"/>
    <s v="NA"/>
    <s v="NA"/>
    <s v="NA"/>
    <s v="NA"/>
    <s v="NA"/>
  </r>
  <r>
    <x v="0"/>
    <s v="49151FWH9"/>
    <x v="11"/>
    <n v="0.05"/>
    <x v="48"/>
    <n v="2945000"/>
    <s v="Non Callable"/>
    <s v="Non Callable"/>
    <s v="NA"/>
    <s v="NA"/>
    <s v="NA"/>
    <s v="NA"/>
    <s v="NA"/>
    <s v="NA"/>
    <s v="NA"/>
    <s v="NA"/>
    <s v="NA"/>
  </r>
  <r>
    <x v="0"/>
    <s v="49151FWJ5"/>
    <x v="11"/>
    <n v="0.05"/>
    <x v="49"/>
    <n v="2900000"/>
    <s v="Non Callable"/>
    <s v="Non Callable"/>
    <s v="NA"/>
    <s v="NA"/>
    <s v="NA"/>
    <s v="NA"/>
    <s v="NA"/>
    <s v="NA"/>
    <s v="NA"/>
    <s v="NA"/>
    <s v="NA"/>
  </r>
  <r>
    <x v="0"/>
    <s v="49151FWK2"/>
    <x v="11"/>
    <n v="0.05"/>
    <x v="50"/>
    <n v="1955000"/>
    <d v="2027-05-01T00:00:00"/>
    <d v="2027-05-01T00:00:00"/>
    <n v="1"/>
    <n v="0.05"/>
    <n v="3.9900000000000005E-2"/>
    <n v="1.0098"/>
    <n v="1936026.9360269359"/>
    <n v="18973.063973064069"/>
    <n v="19360.269360269358"/>
    <n v="-387.2053872052893"/>
    <n v="-1.9805902158838328E-4"/>
  </r>
  <r>
    <x v="0"/>
    <s v="49151FWL0"/>
    <x v="11"/>
    <n v="0.05"/>
    <x v="51"/>
    <n v="2050000"/>
    <d v="2027-05-01T00:00:00"/>
    <d v="2027-05-01T00:00:00"/>
    <n v="2"/>
    <n v="0.05"/>
    <n v="3.9100000000000003E-2"/>
    <n v="1.02077"/>
    <n v="2008287.8611244455"/>
    <n v="41712.138875554549"/>
    <n v="20082.878611244454"/>
    <n v="21629.260264310094"/>
    <n v="1.0550858665517119E-2"/>
  </r>
  <r>
    <x v="0"/>
    <s v="49151FWM8"/>
    <x v="11"/>
    <n v="0.05"/>
    <x v="52"/>
    <n v="2155000"/>
    <d v="2027-05-01T00:00:00"/>
    <d v="2027-05-01T00:00:00"/>
    <n v="3"/>
    <n v="0.05"/>
    <n v="3.8699999999999998E-2"/>
    <n v="1.0317099999999999"/>
    <n v="2088765.2538019407"/>
    <n v="66234.746198059293"/>
    <n v="20887.652538019407"/>
    <n v="45347.093660039885"/>
    <n v="2.104273487704867E-2"/>
  </r>
  <r>
    <x v="0"/>
    <s v="49151FYU8"/>
    <x v="12"/>
    <n v="0.05"/>
    <x v="46"/>
    <n v="10405000"/>
    <s v="Non Callable"/>
    <s v="Non Callable"/>
    <s v="NA"/>
    <s v="NA"/>
    <s v="NA"/>
    <s v="NA"/>
    <s v="NA"/>
    <s v="NA"/>
    <s v="NA"/>
    <s v="NA"/>
    <s v="NA"/>
  </r>
  <r>
    <x v="0"/>
    <s v="49151FYV6"/>
    <x v="12"/>
    <n v="0.05"/>
    <x v="47"/>
    <n v="10925000"/>
    <s v="Non Callable"/>
    <s v="Non Callable"/>
    <s v="NA"/>
    <s v="NA"/>
    <s v="NA"/>
    <s v="NA"/>
    <s v="NA"/>
    <s v="NA"/>
    <s v="NA"/>
    <s v="NA"/>
    <s v="NA"/>
  </r>
  <r>
    <x v="0"/>
    <s v="49151FYW4"/>
    <x v="12"/>
    <n v="0.05"/>
    <x v="48"/>
    <n v="11470000"/>
    <s v="Non Callable"/>
    <s v="Non Callable"/>
    <s v="NA"/>
    <s v="NA"/>
    <s v="NA"/>
    <s v="NA"/>
    <s v="NA"/>
    <s v="NA"/>
    <s v="NA"/>
    <s v="NA"/>
    <s v="NA"/>
  </r>
  <r>
    <x v="0"/>
    <s v="49151FYX2"/>
    <x v="12"/>
    <n v="0.05"/>
    <x v="49"/>
    <n v="12045000"/>
    <s v="Non Callable"/>
    <s v="Non Callable"/>
    <s v="NA"/>
    <s v="NA"/>
    <s v="NA"/>
    <s v="NA"/>
    <s v="NA"/>
    <s v="NA"/>
    <s v="NA"/>
    <s v="NA"/>
    <s v="NA"/>
  </r>
  <r>
    <x v="0"/>
    <s v="49151FYY0"/>
    <x v="12"/>
    <n v="0.05"/>
    <x v="50"/>
    <n v="12645000"/>
    <s v="Non Callable"/>
    <s v="Non Callable"/>
    <s v="NA"/>
    <s v="NA"/>
    <s v="NA"/>
    <s v="NA"/>
    <s v="NA"/>
    <s v="NA"/>
    <s v="NA"/>
    <s v="NA"/>
    <s v="NA"/>
  </r>
  <r>
    <x v="0"/>
    <s v="49151FYZ7"/>
    <x v="12"/>
    <n v="0.05"/>
    <x v="51"/>
    <n v="13280000"/>
    <d v="2028-05-01T00:00:00"/>
    <d v="2028-05-01T00:00:00"/>
    <n v="1"/>
    <n v="0.05"/>
    <n v="3.9900000000000005E-2"/>
    <n v="1.0098"/>
    <n v="13151119.033471974"/>
    <n v="128880.96652802639"/>
    <n v="131511.19033471975"/>
    <n v="-2630.2238066933642"/>
    <n v="-1.9805902158835575E-4"/>
  </r>
  <r>
    <x v="0"/>
    <s v="49151FZA1"/>
    <x v="12"/>
    <n v="0.05"/>
    <x v="52"/>
    <n v="13940000"/>
    <d v="2028-05-01T00:00:00"/>
    <d v="2028-05-01T00:00:00"/>
    <n v="2"/>
    <n v="0.05"/>
    <n v="3.9100000000000003E-2"/>
    <n v="1.02077"/>
    <n v="13656357.455646228"/>
    <n v="283642.54435377195"/>
    <n v="136563.57455646229"/>
    <n v="147078.96979730966"/>
    <n v="1.0550858665517193E-2"/>
  </r>
  <r>
    <x v="0"/>
    <s v="49151FZG8"/>
    <x v="12"/>
    <n v="0.05"/>
    <x v="57"/>
    <n v="17780000"/>
    <d v="2028-05-01T00:00:00"/>
    <d v="2028-05-01T00:00:00"/>
    <n v="7"/>
    <n v="0.05"/>
    <n v="3.9099999999999996E-2"/>
    <n v="1.0661799999999999"/>
    <n v="16676358.588606052"/>
    <n v="1103641.4113939479"/>
    <n v="166763.58588606052"/>
    <n v="936877.82550788741"/>
    <n v="5.2692791085932923E-2"/>
  </r>
  <r>
    <x v="0"/>
    <s v="49151FZH6"/>
    <x v="12"/>
    <n v="0.05"/>
    <x v="58"/>
    <n v="18670000"/>
    <d v="2028-05-01T00:00:00"/>
    <d v="2028-05-01T00:00:00"/>
    <n v="8"/>
    <n v="0.05"/>
    <n v="3.9299999999999995E-2"/>
    <n v="1.07284"/>
    <n v="17402408.560456358"/>
    <n v="1267591.4395436421"/>
    <n v="174024.08560456359"/>
    <n v="1093567.3539390785"/>
    <n v="5.8573505834980104E-2"/>
  </r>
  <r>
    <x v="0"/>
    <s v="49151FZJ2"/>
    <x v="12"/>
    <n v="0.05"/>
    <x v="59"/>
    <n v="19600000"/>
    <d v="2028-05-01T00:00:00"/>
    <d v="2028-05-01T00:00:00"/>
    <n v="9"/>
    <n v="0.05"/>
    <n v="0.04"/>
    <n v="1.0749599999999999"/>
    <n v="18233236.585547369"/>
    <n v="1366763.414452631"/>
    <n v="182332.3658554737"/>
    <n v="1184431.0485971572"/>
    <n v="6.0430155540671285E-2"/>
  </r>
  <r>
    <x v="0"/>
    <s v="49151FZL7"/>
    <x v="12"/>
    <n v="0.05"/>
    <x v="60"/>
    <n v="5800000"/>
    <d v="2028-05-01T00:00:00"/>
    <d v="2028-05-01T00:00:00"/>
    <n v="10"/>
    <n v="0.05"/>
    <n v="4.0099999999999997E-2"/>
    <n v="1.0809"/>
    <n v="5365898.788046998"/>
    <n v="434101.21195300203"/>
    <n v="53658.987880469984"/>
    <n v="380442.22407253203"/>
    <n v="6.5593486909057253E-2"/>
  </r>
  <r>
    <x v="0"/>
    <s v="49151FZE3"/>
    <x v="12"/>
    <n v="3.875E-2"/>
    <x v="55"/>
    <n v="1185000"/>
    <d v="2028-05-01T00:00:00"/>
    <d v="2028-05-01T00:00:00"/>
    <n v="5"/>
    <n v="0.05"/>
    <n v="3.8399999999999997E-2"/>
    <n v="1.0015700000000001"/>
    <n v="1183142.4663278651"/>
    <n v="1857.5336721348576"/>
    <n v="11831.424663278651"/>
    <n v="-9973.8909911437931"/>
    <n v="-8.416785646534846E-3"/>
  </r>
  <r>
    <x v="0"/>
    <s v="49151FZK9"/>
    <x v="12"/>
    <n v="0.04"/>
    <x v="60"/>
    <n v="14780000"/>
    <d v="2028-05-01T00:00:00"/>
    <d v="2028-05-01T00:00:00"/>
    <n v="10"/>
    <n v="0.05"/>
    <n v="4.0099999999999997E-2"/>
    <n v="0.99917999999999996"/>
    <n v="14792129.546227908"/>
    <n v="-12129.546227907762"/>
    <n v="147921.29546227909"/>
    <n v="-160050.84169018685"/>
    <n v="-1.0828879681338758E-2"/>
  </r>
  <r>
    <x v="0"/>
    <s v="49151FZB9"/>
    <x v="12"/>
    <n v="0.05"/>
    <x v="53"/>
    <n v="14640000"/>
    <d v="2028-05-01T00:00:00"/>
    <d v="2028-05-01T00:00:00"/>
    <n v="3"/>
    <n v="0.05"/>
    <n v="3.8699999999999998E-2"/>
    <n v="1.0317099999999999"/>
    <n v="14190034.021188125"/>
    <n v="449965.97881187499"/>
    <n v="141900.34021188127"/>
    <n v="308065.63859999372"/>
    <n v="2.104273487704875E-2"/>
  </r>
  <r>
    <x v="0"/>
    <s v="49151FZC7"/>
    <x v="12"/>
    <n v="0.05"/>
    <x v="54"/>
    <n v="15370000"/>
    <d v="2028-05-01T00:00:00"/>
    <d v="2028-05-01T00:00:00"/>
    <n v="4"/>
    <n v="0.05"/>
    <n v="3.8799999999999994E-2"/>
    <n v="1.04112"/>
    <n v="14762947.594897801"/>
    <n v="607052.40510219894"/>
    <n v="147629.47594897801"/>
    <n v="459422.92915322096"/>
    <n v="2.9890886737359856E-2"/>
  </r>
  <r>
    <x v="0"/>
    <s v="49151FZD5"/>
    <x v="12"/>
    <n v="0.05"/>
    <x v="55"/>
    <n v="14955000"/>
    <d v="2028-05-01T00:00:00"/>
    <d v="2028-05-01T00:00:00"/>
    <n v="5"/>
    <n v="0.05"/>
    <n v="3.8399999999999997E-2"/>
    <n v="1.0523100000000001"/>
    <n v="14211591.641246399"/>
    <n v="743408.35875360109"/>
    <n v="142115.91641246399"/>
    <n v="601292.4423411371"/>
    <n v="4.0206783172259251E-2"/>
  </r>
  <r>
    <x v="0"/>
    <s v="49151FZF0"/>
    <x v="12"/>
    <n v="0.05"/>
    <x v="56"/>
    <n v="16935000"/>
    <d v="2028-05-01T00:00:00"/>
    <d v="2028-05-01T00:00:00"/>
    <n v="6"/>
    <n v="0.05"/>
    <n v="3.9099999999999996E-2"/>
    <n v="1.05779"/>
    <n v="16009794.00448104"/>
    <n v="925205.99551896006"/>
    <n v="160097.94004481041"/>
    <n v="765108.05547414965"/>
    <n v="4.5179099821325633E-2"/>
  </r>
  <r>
    <x v="0"/>
    <s v="49151FA42"/>
    <x v="13"/>
    <n v="2.5000000000000001E-2"/>
    <x v="17"/>
    <n v="40000"/>
    <s v="Non Callable"/>
    <s v="Non Callable"/>
    <s v="NA"/>
    <s v="NA"/>
    <s v="NA"/>
    <s v="NA"/>
    <s v="NA"/>
    <s v="NA"/>
    <s v="NA"/>
    <s v="NA"/>
    <s v="NA"/>
  </r>
  <r>
    <x v="0"/>
    <s v="49151FA59"/>
    <x v="13"/>
    <n v="0.05"/>
    <x v="18"/>
    <n v="4460000"/>
    <s v="Non Callable"/>
    <s v="Non Callable"/>
    <s v="NA"/>
    <s v="NA"/>
    <s v="NA"/>
    <s v="NA"/>
    <s v="NA"/>
    <s v="NA"/>
    <s v="NA"/>
    <s v="NA"/>
    <s v="NA"/>
  </r>
  <r>
    <x v="0"/>
    <s v="49151FA67"/>
    <x v="13"/>
    <n v="0.05"/>
    <x v="19"/>
    <n v="4535000"/>
    <s v="Non Callable"/>
    <s v="Non Callable"/>
    <s v="NA"/>
    <s v="NA"/>
    <s v="NA"/>
    <s v="NA"/>
    <s v="NA"/>
    <s v="NA"/>
    <s v="NA"/>
    <s v="NA"/>
    <s v="NA"/>
  </r>
  <r>
    <x v="0"/>
    <s v="49151FB66"/>
    <x v="14"/>
    <n v="0.05"/>
    <x v="1"/>
    <n v="5575000"/>
    <s v="Non Callable"/>
    <s v="Non Callable"/>
    <s v="NA"/>
    <s v="NA"/>
    <s v="NA"/>
    <s v="NA"/>
    <s v="NA"/>
    <s v="NA"/>
    <s v="NA"/>
    <s v="NA"/>
    <s v="NA"/>
  </r>
  <r>
    <x v="0"/>
    <s v="49151FB74"/>
    <x v="14"/>
    <n v="0.05"/>
    <x v="27"/>
    <n v="5860000"/>
    <s v="Non Callable"/>
    <s v="Non Callable"/>
    <s v="NA"/>
    <s v="NA"/>
    <s v="NA"/>
    <s v="NA"/>
    <s v="NA"/>
    <s v="NA"/>
    <s v="NA"/>
    <s v="NA"/>
    <s v="NA"/>
  </r>
  <r>
    <x v="0"/>
    <s v="49151FB82"/>
    <x v="14"/>
    <n v="0.05"/>
    <x v="28"/>
    <n v="6160000"/>
    <s v="Non Callable"/>
    <s v="Non Callable"/>
    <s v="NA"/>
    <s v="NA"/>
    <s v="NA"/>
    <s v="NA"/>
    <s v="NA"/>
    <s v="NA"/>
    <s v="NA"/>
    <s v="NA"/>
    <s v="NA"/>
  </r>
  <r>
    <x v="0"/>
    <s v="49151FB90"/>
    <x v="14"/>
    <n v="0.05"/>
    <x v="29"/>
    <n v="6480000"/>
    <s v="Non Callable"/>
    <s v="Non Callable"/>
    <s v="NA"/>
    <s v="NA"/>
    <s v="NA"/>
    <s v="NA"/>
    <s v="NA"/>
    <s v="NA"/>
    <s v="NA"/>
    <s v="NA"/>
    <s v="NA"/>
  </r>
  <r>
    <x v="0"/>
    <s v="49151FC24"/>
    <x v="14"/>
    <n v="0.05"/>
    <x v="30"/>
    <n v="6810000"/>
    <s v="Non Callable"/>
    <s v="Non Callable"/>
    <s v="NA"/>
    <s v="NA"/>
    <s v="NA"/>
    <s v="NA"/>
    <s v="NA"/>
    <s v="NA"/>
    <s v="NA"/>
    <s v="NA"/>
    <s v="NA"/>
  </r>
  <r>
    <x v="0"/>
    <s v="49151FC32"/>
    <x v="14"/>
    <n v="0.05"/>
    <x v="61"/>
    <n v="7160000"/>
    <d v="2028-11-01T00:00:00"/>
    <d v="2028-11-01T00:00:00"/>
    <n v="1"/>
    <n v="0.05"/>
    <n v="3.9900000000000005E-2"/>
    <n v="1.0098"/>
    <n v="7090512.972865914"/>
    <n v="69487.027134086005"/>
    <n v="70905.129728659143"/>
    <n v="-1418.102594573138"/>
    <n v="-1.9805902158842711E-4"/>
  </r>
  <r>
    <x v="0"/>
    <s v="49151FC40"/>
    <x v="14"/>
    <n v="0.05"/>
    <x v="62"/>
    <n v="7400000"/>
    <d v="2028-11-01T00:00:00"/>
    <d v="2028-11-01T00:00:00"/>
    <n v="2"/>
    <n v="0.05"/>
    <n v="3.9100000000000003E-2"/>
    <n v="1.02077"/>
    <n v="7249429.3523516562"/>
    <n v="150570.64764834382"/>
    <n v="72494.293523516564"/>
    <n v="78076.354124827252"/>
    <n v="1.0550858665517197E-2"/>
  </r>
  <r>
    <x v="0"/>
    <s v="49151FC65"/>
    <x v="14"/>
    <n v="0.05"/>
    <x v="63"/>
    <n v="7910000"/>
    <d v="2028-11-01T00:00:00"/>
    <d v="2028-11-01T00:00:00"/>
    <n v="3"/>
    <n v="0.05"/>
    <n v="3.8699999999999998E-2"/>
    <n v="1.0317099999999999"/>
    <n v="7666883.1357648959"/>
    <n v="243116.86423510406"/>
    <n v="76668.83135764896"/>
    <n v="166448.03287745512"/>
    <n v="2.1042734877048688E-2"/>
  </r>
  <r>
    <x v="0"/>
    <s v="49151FC73"/>
    <x v="14"/>
    <n v="0.05"/>
    <x v="64"/>
    <n v="8315000"/>
    <d v="2028-11-01T00:00:00"/>
    <d v="2028-11-01T00:00:00"/>
    <n v="4"/>
    <n v="0.05"/>
    <n v="3.8799999999999994E-2"/>
    <n v="1.04112"/>
    <n v="7986591.3631473798"/>
    <n v="328408.63685262017"/>
    <n v="79865.913631473799"/>
    <n v="248542.72322114639"/>
    <n v="2.9890886737359759E-2"/>
  </r>
  <r>
    <x v="0"/>
    <s v="49151FC81"/>
    <x v="14"/>
    <n v="0.05"/>
    <x v="65"/>
    <n v="8740000"/>
    <d v="2028-11-01T00:00:00"/>
    <d v="2028-11-01T00:00:00"/>
    <n v="5"/>
    <n v="0.05"/>
    <n v="3.8399999999999997E-2"/>
    <n v="1.0523100000000001"/>
    <n v="8305537.341657876"/>
    <n v="434462.65834212396"/>
    <n v="83055.373416578761"/>
    <n v="351407.28492554522"/>
    <n v="4.0206783172259175E-2"/>
  </r>
  <r>
    <x v="0"/>
    <s v="49151FC99"/>
    <x v="14"/>
    <n v="0.04"/>
    <x v="66"/>
    <n v="9145000"/>
    <d v="2028-11-01T00:00:00"/>
    <d v="2028-11-01T00:00:00"/>
    <n v="6"/>
    <n v="0.05"/>
    <n v="3.9099999999999996E-2"/>
    <n v="1.0047699999999999"/>
    <n v="9101585.4374633003"/>
    <n v="43414.562536699697"/>
    <n v="91015.854374633011"/>
    <n v="-47601.291837933313"/>
    <n v="-5.2051713327428443E-3"/>
  </r>
  <r>
    <x v="0"/>
    <s v="49151FD23"/>
    <x v="14"/>
    <n v="0.04"/>
    <x v="67"/>
    <n v="9515000"/>
    <d v="2028-11-01T00:00:00"/>
    <d v="2028-11-01T00:00:00"/>
    <n v="7"/>
    <n v="0.05"/>
    <n v="3.9099999999999996E-2"/>
    <n v="1.00546"/>
    <n v="9463330.2170150969"/>
    <n v="51669.782984903082"/>
    <n v="94633.302170150972"/>
    <n v="-42963.519185247889"/>
    <n v="-4.5153462096949966E-3"/>
  </r>
  <r>
    <x v="0"/>
    <s v="49151FD31"/>
    <x v="14"/>
    <n v="0.04"/>
    <x v="68"/>
    <n v="9905000"/>
    <d v="2028-11-01T00:00:00"/>
    <d v="2028-11-01T00:00:00"/>
    <n v="8"/>
    <n v="0.05"/>
    <n v="3.9299999999999995E-2"/>
    <n v="1.0047600000000001"/>
    <n v="9858075.5603328142"/>
    <n v="46924.439667185768"/>
    <n v="98580.755603328143"/>
    <n v="-51656.315936142375"/>
    <n v="-5.2151757633662164E-3"/>
  </r>
  <r>
    <x v="0"/>
    <s v="49151FD49"/>
    <x v="14"/>
    <n v="0.04"/>
    <x v="69"/>
    <n v="10310000"/>
    <d v="2028-11-01T00:00:00"/>
    <d v="2028-11-01T00:00:00"/>
    <n v="9"/>
    <n v="0.05"/>
    <n v="0.04"/>
    <n v="1"/>
    <n v="10310000"/>
    <n v="0"/>
    <n v="103100"/>
    <n v="-103100"/>
    <n v="-0.01"/>
  </r>
  <r>
    <x v="0"/>
    <s v="49151FD56"/>
    <x v="14"/>
    <n v="0.04"/>
    <x v="70"/>
    <n v="10730000"/>
    <d v="2028-11-01T00:00:00"/>
    <d v="2028-11-01T00:00:00"/>
    <n v="10"/>
    <n v="0.05"/>
    <n v="4.0099999999999997E-2"/>
    <n v="0.99917999999999996"/>
    <n v="10738805.820773033"/>
    <n v="-8805.8207730334252"/>
    <n v="107388.05820773034"/>
    <n v="-116193.87898076377"/>
    <n v="-1.0828879681338655E-2"/>
  </r>
  <r>
    <x v="0"/>
    <s v="49151FD64"/>
    <x v="14"/>
    <n v="0.04"/>
    <x v="71"/>
    <n v="11170000"/>
    <d v="2028-11-01T00:00:00"/>
    <d v="2028-11-01T00:00:00"/>
    <n v="11"/>
    <n v="0.05"/>
    <n v="4.1299999999999996E-2"/>
    <n v="0.98860000000000003"/>
    <n v="11298806.392878817"/>
    <n v="-128806.39287881739"/>
    <n v="112988.06392878818"/>
    <n v="-241794.45680760557"/>
    <n v="-2.1646773214646874E-2"/>
  </r>
  <r>
    <x v="0"/>
    <s v="49151FC57"/>
    <x v="14"/>
    <n v="2.5000000000000001E-2"/>
    <x v="62"/>
    <n v="125000"/>
    <d v="2028-11-01T00:00:00"/>
    <d v="2028-11-01T00:00:00"/>
    <n v="2"/>
    <n v="0.05"/>
    <n v="3.9100000000000003E-2"/>
    <n v="0.97311999999999999"/>
    <n v="128452.81157513976"/>
    <n v="-3452.8115751397563"/>
    <n v="1284.5281157513975"/>
    <n v="-4737.3396908911536"/>
    <n v="-3.7898717527129228E-2"/>
  </r>
  <r>
    <x v="0"/>
    <s v="49151FD72"/>
    <x v="15"/>
    <n v="0.05"/>
    <x v="29"/>
    <n v="775000"/>
    <s v="Non Callable"/>
    <s v="Non Callable"/>
    <s v="NA"/>
    <s v="NA"/>
    <s v="NA"/>
    <s v="NA"/>
    <s v="NA"/>
    <s v="NA"/>
    <s v="NA"/>
    <s v="NA"/>
    <s v="NA"/>
  </r>
  <r>
    <x v="0"/>
    <s v="49151FD80"/>
    <x v="15"/>
    <n v="0.05"/>
    <x v="30"/>
    <n v="815000"/>
    <s v="Non Callable"/>
    <s v="Non Callable"/>
    <s v="NA"/>
    <s v="NA"/>
    <s v="NA"/>
    <s v="NA"/>
    <s v="NA"/>
    <s v="NA"/>
    <s v="NA"/>
    <s v="NA"/>
    <s v="NA"/>
  </r>
  <r>
    <x v="0"/>
    <s v="49151FD98"/>
    <x v="15"/>
    <n v="2.5000000000000001E-2"/>
    <x v="61"/>
    <n v="845000"/>
    <s v="Non Callable"/>
    <s v="Non Callable"/>
    <s v="NA"/>
    <s v="NA"/>
    <s v="NA"/>
    <s v="NA"/>
    <s v="NA"/>
    <s v="NA"/>
    <s v="NA"/>
    <s v="NA"/>
    <s v="NA"/>
  </r>
  <r>
    <x v="0"/>
    <s v="49151FE71"/>
    <x v="16"/>
    <n v="2.1899999999999999E-2"/>
    <x v="1"/>
    <n v="7370000"/>
    <s v="Non Callable"/>
    <s v="Non Callable"/>
    <s v="NA"/>
    <s v="NA"/>
    <s v="NA"/>
    <s v="NA"/>
    <s v="NA"/>
    <s v="NA"/>
    <s v="NA"/>
    <s v="NA"/>
    <s v="NA"/>
  </r>
  <r>
    <x v="0"/>
    <s v="49151FE89"/>
    <x v="16"/>
    <n v="2.2929999999999999E-2"/>
    <x v="27"/>
    <n v="10250000"/>
    <s v="Non Callable"/>
    <s v="Non Callable"/>
    <s v="NA"/>
    <s v="NA"/>
    <s v="NA"/>
    <s v="NA"/>
    <s v="NA"/>
    <s v="NA"/>
    <s v="NA"/>
    <s v="NA"/>
    <s v="NA"/>
  </r>
  <r>
    <x v="0"/>
    <s v="49151FE97"/>
    <x v="16"/>
    <n v="2.393E-2"/>
    <x v="28"/>
    <n v="10495000"/>
    <s v="Non Callable"/>
    <s v="Non Callable"/>
    <s v="NA"/>
    <s v="NA"/>
    <s v="NA"/>
    <s v="NA"/>
    <s v="NA"/>
    <s v="NA"/>
    <s v="NA"/>
    <s v="NA"/>
    <s v="NA"/>
  </r>
  <r>
    <x v="0"/>
    <s v="49151FF21"/>
    <x v="16"/>
    <n v="2.5219999999999999E-2"/>
    <x v="29"/>
    <n v="10750000"/>
    <s v="Non Callable"/>
    <s v="Non Callable"/>
    <s v="NA"/>
    <s v="NA"/>
    <s v="NA"/>
    <s v="NA"/>
    <s v="NA"/>
    <s v="NA"/>
    <s v="NA"/>
    <s v="NA"/>
    <s v="NA"/>
  </r>
  <r>
    <x v="0"/>
    <s v="49151FF39"/>
    <x v="16"/>
    <n v="2.572E-2"/>
    <x v="30"/>
    <n v="11035000"/>
    <s v="Non Callable"/>
    <s v="Non Callable"/>
    <s v="NA"/>
    <s v="NA"/>
    <s v="NA"/>
    <s v="NA"/>
    <s v="NA"/>
    <s v="NA"/>
    <s v="NA"/>
    <s v="NA"/>
    <s v="NA"/>
  </r>
  <r>
    <x v="0"/>
    <s v="49151FF47"/>
    <x v="16"/>
    <n v="2.622E-2"/>
    <x v="61"/>
    <n v="11320000"/>
    <s v="Non Callable"/>
    <s v="Non Callable"/>
    <s v="NA"/>
    <s v="NA"/>
    <s v="NA"/>
    <s v="NA"/>
    <s v="NA"/>
    <s v="NA"/>
    <s v="NA"/>
    <s v="NA"/>
    <s v="NA"/>
  </r>
  <r>
    <x v="0"/>
    <s v="49151FF54"/>
    <x v="16"/>
    <n v="2.7220000000000001E-2"/>
    <x v="62"/>
    <n v="11630000"/>
    <d v="2029-11-01T00:00:00"/>
    <d v="2029-11-01T00:00:00"/>
    <n v="1"/>
    <n v="0.05"/>
    <n v="3.9900000000000005E-2"/>
    <n v="0.98768"/>
    <n v="11775068.848209947"/>
    <n v="-145068.84820994735"/>
    <n v="117750.68848209947"/>
    <n v="-262819.53669204679"/>
    <n v="-2.2598412441276593E-2"/>
  </r>
  <r>
    <x v="0"/>
    <s v="49151FF62"/>
    <x v="16"/>
    <n v="2.7720000000000002E-2"/>
    <x v="63"/>
    <n v="11950000"/>
    <d v="2029-11-01T00:00:00"/>
    <d v="2029-11-01T00:00:00"/>
    <n v="2"/>
    <n v="0.05"/>
    <n v="3.9100000000000003E-2"/>
    <n v="0.97831000000000001"/>
    <n v="12214942.094019279"/>
    <n v="-264942.09401927888"/>
    <n v="122149.42094019279"/>
    <n v="-387091.51495947165"/>
    <n v="-3.2392595394098049E-2"/>
  </r>
  <r>
    <x v="0"/>
    <s v="49151FH29"/>
    <x v="17"/>
    <n v="2.137E-2"/>
    <x v="1"/>
    <n v="1465000"/>
    <s v="Non Callable"/>
    <s v="Non Callable"/>
    <s v="NA"/>
    <s v="NA"/>
    <s v="NA"/>
    <s v="NA"/>
    <s v="NA"/>
    <s v="NA"/>
    <s v="NA"/>
    <s v="NA"/>
    <s v="NA"/>
  </r>
  <r>
    <x v="0"/>
    <s v="49151FH37"/>
    <x v="17"/>
    <n v="2.2870000000000001E-2"/>
    <x v="27"/>
    <n v="1495000"/>
    <s v="Non Callable"/>
    <s v="Non Callable"/>
    <s v="NA"/>
    <s v="NA"/>
    <s v="NA"/>
    <s v="NA"/>
    <s v="NA"/>
    <s v="NA"/>
    <s v="NA"/>
    <s v="NA"/>
    <s v="NA"/>
  </r>
  <r>
    <x v="0"/>
    <s v="49151FH45"/>
    <x v="17"/>
    <n v="2.4750000000000001E-2"/>
    <x v="28"/>
    <n v="1535000"/>
    <s v="Non Callable"/>
    <s v="Non Callable"/>
    <s v="NA"/>
    <s v="NA"/>
    <s v="NA"/>
    <s v="NA"/>
    <s v="NA"/>
    <s v="NA"/>
    <s v="NA"/>
    <s v="NA"/>
    <s v="NA"/>
  </r>
  <r>
    <x v="0"/>
    <s v="49151FH52"/>
    <x v="17"/>
    <n v="2.725E-2"/>
    <x v="29"/>
    <n v="1575000"/>
    <s v="Non Callable"/>
    <s v="Non Callable"/>
    <s v="NA"/>
    <s v="NA"/>
    <s v="NA"/>
    <s v="NA"/>
    <s v="NA"/>
    <s v="NA"/>
    <s v="NA"/>
    <s v="NA"/>
    <s v="NA"/>
  </r>
  <r>
    <x v="0"/>
    <s v="49151FH60"/>
    <x v="17"/>
    <n v="2.8930000000000001E-2"/>
    <x v="30"/>
    <n v="1620000"/>
    <s v="Non Callable"/>
    <s v="Non Callable"/>
    <s v="NA"/>
    <s v="NA"/>
    <s v="NA"/>
    <s v="NA"/>
    <s v="NA"/>
    <s v="NA"/>
    <s v="NA"/>
    <s v="NA"/>
    <s v="NA"/>
  </r>
  <r>
    <x v="0"/>
    <s v="49151FH78"/>
    <x v="17"/>
    <n v="3.023E-2"/>
    <x v="61"/>
    <n v="1670000"/>
    <s v="Non Callable"/>
    <s v="Non Callable"/>
    <s v="NA"/>
    <s v="NA"/>
    <s v="NA"/>
    <s v="NA"/>
    <s v="NA"/>
    <s v="NA"/>
    <s v="NA"/>
    <s v="NA"/>
    <s v="NA"/>
  </r>
  <r>
    <x v="0"/>
    <s v="49151FH86"/>
    <x v="17"/>
    <n v="3.073E-2"/>
    <x v="62"/>
    <n v="1720000"/>
    <s v="Non Callable"/>
    <s v="Non Callable"/>
    <s v="NA"/>
    <s v="NA"/>
    <s v="NA"/>
    <s v="NA"/>
    <s v="NA"/>
    <s v="NA"/>
    <s v="NA"/>
    <s v="NA"/>
    <s v="NA"/>
  </r>
  <r>
    <x v="0"/>
    <s v="49151FH94"/>
    <x v="17"/>
    <n v="3.193E-2"/>
    <x v="63"/>
    <n v="1775000"/>
    <d v="2030-11-01T00:00:00"/>
    <d v="2030-11-01T00:00:00"/>
    <n v="1"/>
    <n v="0.05"/>
    <n v="3.9900000000000005E-2"/>
    <n v="0.99226000000000003"/>
    <n v="1788845.6654505874"/>
    <n v="-13845.665450587403"/>
    <n v="17888.456654505873"/>
    <n v="-31734.122105093276"/>
    <n v="-1.7878378650756775E-2"/>
  </r>
  <r>
    <x v="0"/>
    <s v="49151FJ27"/>
    <x v="17"/>
    <n v="3.2930000000000001E-2"/>
    <x v="64"/>
    <n v="1830000"/>
    <d v="2030-11-01T00:00:00"/>
    <d v="2030-11-01T00:00:00"/>
    <n v="2"/>
    <n v="0.05"/>
    <n v="3.9100000000000003E-2"/>
    <n v="0.98824000000000001"/>
    <n v="1851776.8963004937"/>
    <n v="-21776.89630049374"/>
    <n v="18517.768963004939"/>
    <n v="-40294.665263498682"/>
    <n v="-2.2018942766939172E-2"/>
  </r>
  <r>
    <x v="0"/>
    <s v="49151FJ35"/>
    <x v="17"/>
    <n v="3.3930000000000002E-2"/>
    <x v="65"/>
    <n v="1895000"/>
    <d v="2030-11-01T00:00:00"/>
    <d v="2030-11-01T00:00:00"/>
    <n v="3"/>
    <n v="0.05"/>
    <n v="3.8699999999999998E-2"/>
    <n v="0.98660999999999999"/>
    <n v="1920718.4196389657"/>
    <n v="-25718.419638965745"/>
    <n v="19207.184196389659"/>
    <n v="-44925.603835355403"/>
    <n v="-2.3707442657179632E-2"/>
  </r>
  <r>
    <x v="0"/>
    <s v="49151FJ43"/>
    <x v="17"/>
    <n v="3.4930000000000003E-2"/>
    <x v="66"/>
    <n v="1960000"/>
    <d v="2030-11-01T00:00:00"/>
    <d v="2030-11-01T00:00:00"/>
    <n v="4"/>
    <n v="0.05"/>
    <n v="3.8799999999999994E-2"/>
    <n v="0.98577999999999999"/>
    <n v="1988273.2455517459"/>
    <n v="-28273.245551745873"/>
    <n v="19882.73245551746"/>
    <n v="-48155.978007263329"/>
    <n v="-2.4569376534318024E-2"/>
  </r>
  <r>
    <x v="0"/>
    <s v="49151FJ50"/>
    <x v="17"/>
    <n v="3.5430000000000003E-2"/>
    <x v="67"/>
    <n v="2030000"/>
    <d v="2030-11-01T00:00:00"/>
    <d v="2030-11-01T00:00:00"/>
    <n v="5"/>
    <n v="0.05"/>
    <n v="3.8399999999999997E-2"/>
    <n v="0.98660000000000003"/>
    <n v="2057571.4575309141"/>
    <n v="-27571.457530914107"/>
    <n v="20575.714575309143"/>
    <n v="-48147.172106223254"/>
    <n v="-2.371781877153855E-2"/>
  </r>
  <r>
    <x v="0"/>
    <s v="49151FJ68"/>
    <x v="17"/>
    <n v="4.0559999999999999E-2"/>
    <x v="68"/>
    <n v="2110000"/>
    <d v="2030-11-01T00:00:00"/>
    <d v="2030-11-01T00:00:00"/>
    <n v="6"/>
    <n v="0.05"/>
    <n v="3.9099999999999996E-2"/>
    <n v="1.0077400000000001"/>
    <n v="2093794.0341754816"/>
    <n v="16205.965824518353"/>
    <n v="20937.940341754816"/>
    <n v="-4731.9745172364637"/>
    <n v="-2.2426419512969024E-3"/>
  </r>
  <r>
    <x v="0"/>
    <s v="49151FJ68"/>
    <x v="17"/>
    <n v="4.0559999999999999E-2"/>
    <x v="69"/>
    <n v="2195000"/>
    <d v="2030-11-01T00:00:00"/>
    <d v="2030-11-01T00:00:00"/>
    <n v="7"/>
    <n v="0.05"/>
    <n v="3.9099999999999996E-2"/>
    <n v="1.0088600000000001"/>
    <n v="2175723.0933925421"/>
    <n v="19276.906607457902"/>
    <n v="21757.230933925421"/>
    <n v="-2480.3243264675184"/>
    <n v="-1.1299883036298489E-3"/>
  </r>
  <r>
    <x v="0"/>
    <s v="49151FJ68"/>
    <x v="17"/>
    <n v="4.0559999999999999E-2"/>
    <x v="70"/>
    <n v="2290000"/>
    <d v="2030-11-01T00:00:00"/>
    <d v="2030-11-01T00:00:00"/>
    <n v="8"/>
    <n v="0.05"/>
    <n v="3.9299999999999995E-2"/>
    <n v="1.00857"/>
    <n v="2270541.459690453"/>
    <n v="19458.540309546981"/>
    <n v="22705.414596904531"/>
    <n v="-3246.8742873575502"/>
    <n v="-1.4178490337805895E-3"/>
  </r>
  <r>
    <x v="0"/>
    <s v="49151FJ68"/>
    <x v="17"/>
    <n v="4.0559999999999999E-2"/>
    <x v="71"/>
    <n v="2385000"/>
    <d v="2030-11-01T00:00:00"/>
    <d v="2030-11-01T00:00:00"/>
    <n v="9"/>
    <n v="0.05"/>
    <n v="0.04"/>
    <n v="1.0041899999999999"/>
    <n v="2375048.546589789"/>
    <n v="9951.4534102110192"/>
    <n v="23750.485465897891"/>
    <n v="-13799.032055686872"/>
    <n v="-5.7857576753404076E-3"/>
  </r>
  <r>
    <x v="0"/>
    <s v="49151FK82"/>
    <x v="18"/>
    <n v="0.05"/>
    <x v="1"/>
    <n v="3170000"/>
    <s v="Non Callable"/>
    <s v="Non Callable"/>
    <s v="NA"/>
    <s v="NA"/>
    <s v="NA"/>
    <s v="NA"/>
    <s v="NA"/>
    <s v="NA"/>
    <s v="NA"/>
    <s v="NA"/>
    <s v="NA"/>
  </r>
  <r>
    <x v="0"/>
    <s v="49151FK90"/>
    <x v="18"/>
    <n v="0.05"/>
    <x v="27"/>
    <n v="20000000"/>
    <s v="Non Callable"/>
    <s v="Non Callable"/>
    <s v="NA"/>
    <s v="NA"/>
    <s v="NA"/>
    <s v="NA"/>
    <s v="NA"/>
    <s v="NA"/>
    <s v="NA"/>
    <s v="NA"/>
    <s v="NA"/>
  </r>
  <r>
    <x v="0"/>
    <s v="49151FL24"/>
    <x v="18"/>
    <n v="0.05"/>
    <x v="28"/>
    <n v="4360000"/>
    <s v="Non Callable"/>
    <s v="Non Callable"/>
    <s v="NA"/>
    <s v="NA"/>
    <s v="NA"/>
    <s v="NA"/>
    <s v="NA"/>
    <s v="NA"/>
    <s v="NA"/>
    <s v="NA"/>
    <s v="NA"/>
  </r>
  <r>
    <x v="0"/>
    <s v="49151FL32"/>
    <x v="18"/>
    <n v="0.05"/>
    <x v="29"/>
    <n v="4580000"/>
    <s v="Non Callable"/>
    <s v="Non Callable"/>
    <s v="NA"/>
    <s v="NA"/>
    <s v="NA"/>
    <s v="NA"/>
    <s v="NA"/>
    <s v="NA"/>
    <s v="NA"/>
    <s v="NA"/>
    <s v="NA"/>
  </r>
  <r>
    <x v="0"/>
    <s v="49151FL40"/>
    <x v="18"/>
    <n v="0.05"/>
    <x v="30"/>
    <n v="4815000"/>
    <s v="Non Callable"/>
    <s v="Non Callable"/>
    <s v="NA"/>
    <s v="NA"/>
    <s v="NA"/>
    <s v="NA"/>
    <s v="NA"/>
    <s v="NA"/>
    <s v="NA"/>
    <s v="NA"/>
    <s v="NA"/>
  </r>
  <r>
    <x v="0"/>
    <s v="49151FL57"/>
    <x v="18"/>
    <n v="0.05"/>
    <x v="61"/>
    <n v="5065000"/>
    <s v="Non Callable"/>
    <s v="Non Callable"/>
    <s v="NA"/>
    <s v="NA"/>
    <s v="NA"/>
    <s v="NA"/>
    <s v="NA"/>
    <s v="NA"/>
    <s v="NA"/>
    <s v="NA"/>
    <s v="NA"/>
  </r>
  <r>
    <x v="0"/>
    <s v="49151FL65"/>
    <x v="18"/>
    <n v="0.05"/>
    <x v="62"/>
    <n v="5215000"/>
    <s v="Non Callable"/>
    <s v="Non Callable"/>
    <s v="NA"/>
    <s v="NA"/>
    <s v="NA"/>
    <s v="NA"/>
    <s v="NA"/>
    <s v="NA"/>
    <s v="NA"/>
    <s v="NA"/>
    <s v="NA"/>
  </r>
  <r>
    <x v="0"/>
    <s v="49151FL81"/>
    <x v="18"/>
    <n v="0.05"/>
    <x v="63"/>
    <n v="5590000"/>
    <d v="2030-11-01T00:00:00"/>
    <d v="2030-11-01T00:00:00"/>
    <n v="1"/>
    <n v="0.05"/>
    <n v="3.9900000000000005E-2"/>
    <n v="1.0098"/>
    <n v="5535749.6533967117"/>
    <n v="54250.346603288315"/>
    <n v="55357.496533967118"/>
    <n v="-1107.1499306788028"/>
    <n v="-1.980590215883368E-4"/>
  </r>
  <r>
    <x v="0"/>
    <s v="49151FL99"/>
    <x v="18"/>
    <n v="0.05"/>
    <x v="64"/>
    <n v="5880000"/>
    <d v="2030-11-01T00:00:00"/>
    <d v="2030-11-01T00:00:00"/>
    <n v="2"/>
    <n v="0.05"/>
    <n v="3.9100000000000003E-2"/>
    <n v="1.02077"/>
    <n v="5760357.3772740187"/>
    <n v="119642.62272598129"/>
    <n v="57603.573772740187"/>
    <n v="62039.048953241101"/>
    <n v="1.0550858665517193E-2"/>
  </r>
  <r>
    <x v="0"/>
    <s v="49151FM23"/>
    <x v="18"/>
    <n v="0.05"/>
    <x v="65"/>
    <n v="6180000"/>
    <d v="2030-11-01T00:00:00"/>
    <d v="2030-11-01T00:00:00"/>
    <n v="3"/>
    <n v="0.05"/>
    <n v="3.8699999999999998E-2"/>
    <n v="1.0317099999999999"/>
    <n v="5990055.3450097414"/>
    <n v="189944.65499025863"/>
    <n v="59900.553450097417"/>
    <n v="130044.10154016121"/>
    <n v="2.104273487704874E-2"/>
  </r>
  <r>
    <x v="0"/>
    <s v="49151FM31"/>
    <x v="18"/>
    <n v="0.05"/>
    <x v="66"/>
    <n v="6500000"/>
    <d v="2030-11-01T00:00:00"/>
    <d v="2030-11-01T00:00:00"/>
    <n v="4"/>
    <n v="0.05"/>
    <n v="3.8799999999999994E-2"/>
    <n v="1.04112"/>
    <n v="6243276.4714922393"/>
    <n v="256723.52850776073"/>
    <n v="62432.764714922392"/>
    <n v="194290.76379283832"/>
    <n v="2.9890886737359741E-2"/>
  </r>
  <r>
    <x v="0"/>
    <s v="49151FM49"/>
    <x v="18"/>
    <n v="0.05"/>
    <x v="67"/>
    <n v="5970000"/>
    <d v="2030-11-01T00:00:00"/>
    <d v="2030-11-01T00:00:00"/>
    <n v="5"/>
    <n v="0.05"/>
    <n v="3.8399999999999997E-2"/>
    <n v="1.0523100000000001"/>
    <n v="5673233.1727342699"/>
    <n v="296766.82726573013"/>
    <n v="56732.331727342702"/>
    <n v="240034.49553838742"/>
    <n v="4.0206783172259196E-2"/>
  </r>
  <r>
    <x v="0"/>
    <s v="49151FM64"/>
    <x v="18"/>
    <n v="0.05"/>
    <x v="68"/>
    <n v="7165000"/>
    <d v="2030-11-01T00:00:00"/>
    <d v="2030-11-01T00:00:00"/>
    <n v="6"/>
    <n v="0.05"/>
    <n v="3.9099999999999996E-2"/>
    <n v="1.05779"/>
    <n v="6773556.1879011905"/>
    <n v="391443.81209880952"/>
    <n v="67735.561879011904"/>
    <n v="323708.2502197976"/>
    <n v="4.5179099821325557E-2"/>
  </r>
  <r>
    <x v="0"/>
    <s v="49151FM72"/>
    <x v="18"/>
    <n v="0.05"/>
    <x v="69"/>
    <n v="7530000"/>
    <d v="2030-11-01T00:00:00"/>
    <d v="2030-11-01T00:00:00"/>
    <n v="7"/>
    <n v="0.05"/>
    <n v="3.9099999999999996E-2"/>
    <n v="1.0661799999999999"/>
    <n v="7062597.3100226987"/>
    <n v="467402.68997730128"/>
    <n v="70625.973100226984"/>
    <n v="396776.71687707433"/>
    <n v="5.2692791085932847E-2"/>
  </r>
  <r>
    <x v="0"/>
    <s v="49151FM80"/>
    <x v="18"/>
    <n v="0.05"/>
    <x v="70"/>
    <n v="7915000"/>
    <d v="2030-11-01T00:00:00"/>
    <d v="2030-11-01T00:00:00"/>
    <n v="8"/>
    <n v="0.05"/>
    <n v="3.9299999999999995E-2"/>
    <n v="1.07284"/>
    <n v="7377614.555758547"/>
    <n v="537385.44424145296"/>
    <n v="73776.145557585478"/>
    <n v="463609.2986838675"/>
    <n v="5.8573505834980104E-2"/>
  </r>
  <r>
    <x v="0"/>
    <s v="49151FM98"/>
    <x v="18"/>
    <n v="0.05"/>
    <x v="71"/>
    <n v="8325000"/>
    <d v="2030-11-01T00:00:00"/>
    <d v="2030-11-01T00:00:00"/>
    <n v="9"/>
    <n v="0.05"/>
    <n v="0.04"/>
    <n v="1.0749599999999999"/>
    <n v="7744474.2129939729"/>
    <n v="580525.78700602707"/>
    <n v="77444.742129939725"/>
    <n v="503081.04487608734"/>
    <n v="6.0430155540671153E-2"/>
  </r>
  <r>
    <x v="0"/>
    <s v="49151FL73"/>
    <x v="18"/>
    <n v="0.02"/>
    <x v="62"/>
    <n v="105000"/>
    <s v="Non Callable"/>
    <s v="Non Callable"/>
    <s v="NA"/>
    <s v="NA"/>
    <s v="NA"/>
    <s v="NA"/>
    <s v="NA"/>
    <s v="NA"/>
    <s v="NA"/>
    <s v="NA"/>
    <s v="NA"/>
  </r>
  <r>
    <x v="0"/>
    <s v="49151FM56"/>
    <x v="18"/>
    <n v="0.03"/>
    <x v="67"/>
    <n v="850000"/>
    <d v="2030-11-01T00:00:00"/>
    <d v="2030-11-01T00:00:00"/>
    <n v="5"/>
    <n v="0.05"/>
    <n v="3.8399999999999997E-2"/>
    <n v="0.96211000000000002"/>
    <n v="883474.86254170514"/>
    <n v="-33474.862541705137"/>
    <n v="8834.7486254170508"/>
    <n v="-42309.611167122188"/>
    <n v="-4.9776013137790807E-2"/>
  </r>
  <r>
    <x v="0"/>
    <s v="49151FN48"/>
    <x v="19"/>
    <n v="0.05"/>
    <x v="72"/>
    <n v="2080000"/>
    <s v="Non Callable"/>
    <s v="Non Callable"/>
    <s v="NA"/>
    <s v="NA"/>
    <s v="NA"/>
    <s v="NA"/>
    <s v="NA"/>
    <s v="NA"/>
    <s v="NA"/>
    <s v="NA"/>
    <s v="NA"/>
  </r>
  <r>
    <x v="0"/>
    <s v="49151FN89"/>
    <x v="20"/>
    <n v="6.7499999999999999E-3"/>
    <x v="72"/>
    <n v="8665000"/>
    <s v="Non Callable"/>
    <s v="Non Callable"/>
    <s v="NA"/>
    <s v="NA"/>
    <s v="NA"/>
    <s v="NA"/>
    <s v="NA"/>
    <s v="NA"/>
    <s v="NA"/>
    <s v="NA"/>
    <s v="NA"/>
  </r>
  <r>
    <x v="0"/>
    <s v="49151FN97"/>
    <x v="20"/>
    <n v="1.039E-2"/>
    <x v="73"/>
    <n v="8745000"/>
    <s v="Non Callable"/>
    <s v="Non Callable"/>
    <s v="NA"/>
    <s v="NA"/>
    <s v="NA"/>
    <s v="NA"/>
    <s v="NA"/>
    <s v="NA"/>
    <s v="NA"/>
    <s v="NA"/>
    <s v="NA"/>
  </r>
  <r>
    <x v="0"/>
    <s v="49151FP20"/>
    <x v="20"/>
    <n v="1.239E-2"/>
    <x v="74"/>
    <n v="8845000"/>
    <s v="Non Callable"/>
    <s v="Non Callable"/>
    <s v="NA"/>
    <s v="NA"/>
    <s v="NA"/>
    <s v="NA"/>
    <s v="NA"/>
    <s v="NA"/>
    <s v="NA"/>
    <s v="NA"/>
    <s v="NA"/>
  </r>
  <r>
    <x v="0"/>
    <s v="49151FP38"/>
    <x v="20"/>
    <n v="1.6959999999999999E-2"/>
    <x v="75"/>
    <n v="8980000"/>
    <s v="Non Callable"/>
    <s v="Non Callable"/>
    <s v="NA"/>
    <s v="NA"/>
    <s v="NA"/>
    <s v="NA"/>
    <s v="NA"/>
    <s v="NA"/>
    <s v="NA"/>
    <s v="NA"/>
    <s v="NA"/>
  </r>
  <r>
    <x v="0"/>
    <s v="49151FP46"/>
    <x v="20"/>
    <n v="1.8460000000000001E-2"/>
    <x v="76"/>
    <n v="9135000"/>
    <s v="Non Callable"/>
    <s v="Non Callable"/>
    <s v="NA"/>
    <s v="NA"/>
    <s v="NA"/>
    <s v="NA"/>
    <s v="NA"/>
    <s v="NA"/>
    <s v="NA"/>
    <s v="NA"/>
    <s v="NA"/>
  </r>
  <r>
    <x v="0"/>
    <s v="49151FP53"/>
    <x v="20"/>
    <n v="2.0230000000000001E-2"/>
    <x v="77"/>
    <n v="9310000"/>
    <s v="Non Callable"/>
    <s v="Non Callable"/>
    <s v="NA"/>
    <s v="NA"/>
    <s v="NA"/>
    <s v="NA"/>
    <s v="NA"/>
    <s v="NA"/>
    <s v="NA"/>
    <s v="NA"/>
    <s v="NA"/>
  </r>
  <r>
    <x v="0"/>
    <s v="49151FP61"/>
    <x v="20"/>
    <n v="2.1229999999999999E-2"/>
    <x v="78"/>
    <n v="9505000"/>
    <s v="Non Callable"/>
    <s v="Non Callable"/>
    <s v="NA"/>
    <s v="NA"/>
    <s v="NA"/>
    <s v="NA"/>
    <s v="NA"/>
    <s v="NA"/>
    <s v="NA"/>
    <s v="NA"/>
    <s v="NA"/>
  </r>
  <r>
    <x v="0"/>
    <s v="49151FP79"/>
    <x v="20"/>
    <n v="2.223E-2"/>
    <x v="79"/>
    <n v="9720000"/>
    <s v="Non Callable"/>
    <s v="Non Callable"/>
    <s v="NA"/>
    <s v="NA"/>
    <s v="NA"/>
    <s v="NA"/>
    <s v="NA"/>
    <s v="NA"/>
    <s v="NA"/>
    <s v="NA"/>
    <s v="NA"/>
  </r>
  <r>
    <x v="0"/>
    <s v="49151FP87"/>
    <x v="20"/>
    <n v="2.3230000000000001E-2"/>
    <x v="80"/>
    <n v="9940000"/>
    <d v="2031-09-01T00:00:00"/>
    <d v="2031-09-01T00:00:00"/>
    <n v="1"/>
    <n v="0.05"/>
    <n v="3.9900000000000005E-2"/>
    <n v="0.98380999999999996"/>
    <n v="10103576.910175746"/>
    <n v="-163576.91017574631"/>
    <n v="101035.76910175747"/>
    <n v="-264612.67927750375"/>
    <n v="-2.6620993891096956E-2"/>
  </r>
  <r>
    <x v="0"/>
    <s v="49151FP95"/>
    <x v="20"/>
    <n v="2.4230000000000002E-2"/>
    <x v="81"/>
    <n v="6900000"/>
    <d v="2031-09-01T00:00:00"/>
    <d v="2031-09-01T00:00:00"/>
    <n v="2"/>
    <n v="0.05"/>
    <n v="3.9100000000000003E-2"/>
    <n v="0.97165000000000001"/>
    <n v="7101322.4926671125"/>
    <n v="-201322.4926671125"/>
    <n v="71013.22492667113"/>
    <n v="-272335.71759378363"/>
    <n v="-3.9468944578809222E-2"/>
  </r>
  <r>
    <x v="0"/>
    <s v="49151FQ45"/>
    <x v="21"/>
    <n v="0.05"/>
    <x v="46"/>
    <n v="1800000"/>
    <s v="Non Callable"/>
    <s v="Non Callable"/>
    <s v="NA"/>
    <s v="NA"/>
    <s v="NA"/>
    <s v="NA"/>
    <s v="NA"/>
    <s v="NA"/>
    <s v="NA"/>
    <s v="NA"/>
    <s v="NA"/>
  </r>
  <r>
    <x v="0"/>
    <s v="49151FQ60"/>
    <x v="21"/>
    <n v="0.05"/>
    <x v="47"/>
    <n v="1915000"/>
    <s v="Non Callable"/>
    <s v="Non Callable"/>
    <s v="NA"/>
    <s v="NA"/>
    <s v="NA"/>
    <s v="NA"/>
    <s v="NA"/>
    <s v="NA"/>
    <s v="NA"/>
    <s v="NA"/>
    <s v="NA"/>
  </r>
  <r>
    <x v="0"/>
    <s v="49151FQ86"/>
    <x v="21"/>
    <n v="0.05"/>
    <x v="48"/>
    <n v="2045000"/>
    <s v="Non Callable"/>
    <s v="Non Callable"/>
    <s v="NA"/>
    <s v="NA"/>
    <s v="NA"/>
    <s v="NA"/>
    <s v="NA"/>
    <s v="NA"/>
    <s v="NA"/>
    <s v="NA"/>
    <s v="NA"/>
  </r>
  <r>
    <x v="0"/>
    <s v="49151FR28"/>
    <x v="21"/>
    <n v="0.05"/>
    <x v="49"/>
    <n v="2425000"/>
    <s v="Non Callable"/>
    <s v="Non Callable"/>
    <s v="NA"/>
    <s v="NA"/>
    <s v="NA"/>
    <s v="NA"/>
    <s v="NA"/>
    <s v="NA"/>
    <s v="NA"/>
    <s v="NA"/>
    <s v="NA"/>
  </r>
  <r>
    <x v="0"/>
    <s v="49151FR44"/>
    <x v="21"/>
    <n v="0.05"/>
    <x v="50"/>
    <n v="3320000"/>
    <s v="Non Callable"/>
    <s v="Non Callable"/>
    <s v="NA"/>
    <s v="NA"/>
    <s v="NA"/>
    <s v="NA"/>
    <s v="NA"/>
    <s v="NA"/>
    <s v="NA"/>
    <s v="NA"/>
    <s v="NA"/>
  </r>
  <r>
    <x v="0"/>
    <s v="49151FR51"/>
    <x v="21"/>
    <n v="0.05"/>
    <x v="51"/>
    <n v="3485000"/>
    <s v="Non Callable"/>
    <s v="Non Callable"/>
    <s v="NA"/>
    <s v="NA"/>
    <s v="NA"/>
    <s v="NA"/>
    <s v="NA"/>
    <s v="NA"/>
    <s v="NA"/>
    <s v="NA"/>
    <s v="NA"/>
  </r>
  <r>
    <x v="0"/>
    <s v="49151FR69"/>
    <x v="21"/>
    <n v="0.05"/>
    <x v="52"/>
    <n v="3660000"/>
    <s v="Non Callable"/>
    <s v="Non Callable"/>
    <s v="NA"/>
    <s v="NA"/>
    <s v="NA"/>
    <s v="NA"/>
    <s v="NA"/>
    <s v="NA"/>
    <s v="NA"/>
    <s v="NA"/>
    <s v="NA"/>
  </r>
  <r>
    <x v="0"/>
    <s v="49151FR85"/>
    <x v="21"/>
    <n v="0.05"/>
    <x v="53"/>
    <n v="3465000"/>
    <s v="Non Callable"/>
    <s v="Non Callable"/>
    <s v="NA"/>
    <s v="NA"/>
    <s v="NA"/>
    <s v="NA"/>
    <s v="NA"/>
    <s v="NA"/>
    <s v="NA"/>
    <s v="NA"/>
    <s v="NA"/>
  </r>
  <r>
    <x v="0"/>
    <s v="49151FR93"/>
    <x v="21"/>
    <n v="0.05"/>
    <x v="54"/>
    <n v="4025000"/>
    <s v="Non Callable"/>
    <s v="Non Callable"/>
    <s v="NA"/>
    <s v="NA"/>
    <s v="NA"/>
    <s v="NA"/>
    <s v="NA"/>
    <s v="NA"/>
    <s v="NA"/>
    <s v="NA"/>
    <s v="NA"/>
  </r>
  <r>
    <x v="0"/>
    <s v="49151FS27"/>
    <x v="21"/>
    <n v="0.05"/>
    <x v="55"/>
    <n v="4225000"/>
    <d v="2032-05-01T00:00:00"/>
    <d v="2032-05-01T00:00:00"/>
    <n v="1"/>
    <n v="0.05"/>
    <n v="3.9900000000000005E-2"/>
    <n v="1.0098"/>
    <n v="4183996.8310556547"/>
    <n v="41003.168944345322"/>
    <n v="41839.968310556549"/>
    <n v="-836.79936621122761"/>
    <n v="-1.9805902158845625E-4"/>
  </r>
  <r>
    <x v="0"/>
    <s v="49151FS35"/>
    <x v="21"/>
    <n v="0.05"/>
    <x v="56"/>
    <n v="4440000"/>
    <d v="2032-05-01T00:00:00"/>
    <d v="2032-05-01T00:00:00"/>
    <n v="2"/>
    <n v="0.05"/>
    <n v="3.9100000000000003E-2"/>
    <n v="1.02077"/>
    <n v="4349657.6114109941"/>
    <n v="90342.388589005917"/>
    <n v="43496.576114109943"/>
    <n v="46845.812474895974"/>
    <n v="1.0550858665517112E-2"/>
  </r>
  <r>
    <x v="0"/>
    <s v="49151FS43"/>
    <x v="21"/>
    <n v="0.05"/>
    <x v="57"/>
    <n v="4660000"/>
    <d v="2032-05-01T00:00:00"/>
    <d v="2032-05-01T00:00:00"/>
    <n v="3"/>
    <n v="0.05"/>
    <n v="3.8699999999999998E-2"/>
    <n v="1.0317099999999999"/>
    <n v="4516773.1242306465"/>
    <n v="143226.87576935347"/>
    <n v="45167.731242306465"/>
    <n v="98059.144527046999"/>
    <n v="2.1042734877048712E-2"/>
  </r>
  <r>
    <x v="0"/>
    <s v="49151FS50"/>
    <x v="21"/>
    <n v="0.05"/>
    <x v="58"/>
    <n v="4895000"/>
    <d v="2032-05-01T00:00:00"/>
    <d v="2032-05-01T00:00:00"/>
    <n v="4"/>
    <n v="0.05"/>
    <n v="3.8799999999999994E-2"/>
    <n v="1.04112"/>
    <n v="4701667.4350699242"/>
    <n v="193332.56493007578"/>
    <n v="47016.674350699242"/>
    <n v="146315.89057937654"/>
    <n v="2.9890886737359866E-2"/>
  </r>
  <r>
    <x v="0"/>
    <s v="49151FS76"/>
    <x v="21"/>
    <n v="0.05"/>
    <x v="59"/>
    <n v="1000000"/>
    <d v="2032-05-01T00:00:00"/>
    <d v="2032-05-01T00:00:00"/>
    <n v="5"/>
    <n v="0.05"/>
    <n v="3.8399999999999997E-2"/>
    <n v="1.0523100000000001"/>
    <n v="950290.31369083247"/>
    <n v="49709.686309167533"/>
    <n v="9502.9031369083241"/>
    <n v="40206.783172259209"/>
    <n v="4.020678317225921E-2"/>
  </r>
  <r>
    <x v="0"/>
    <s v="49151FS92"/>
    <x v="21"/>
    <n v="0.05"/>
    <x v="82"/>
    <n v="5565000"/>
    <d v="2032-05-01T00:00:00"/>
    <d v="2032-05-01T00:00:00"/>
    <n v="7"/>
    <n v="0.05"/>
    <n v="3.9099999999999996E-2"/>
    <n v="1.0661799999999999"/>
    <n v="5219568.9283235483"/>
    <n v="345431.07167645171"/>
    <n v="52195.689283235486"/>
    <n v="293235.38239321625"/>
    <n v="5.269279108593284E-2"/>
  </r>
  <r>
    <x v="0"/>
    <s v="49151FT26"/>
    <x v="21"/>
    <n v="0.05"/>
    <x v="83"/>
    <n v="5845000"/>
    <d v="2032-05-01T00:00:00"/>
    <d v="2032-05-01T00:00:00"/>
    <n v="8"/>
    <n v="0.05"/>
    <n v="3.9299999999999995E-2"/>
    <n v="1.07284"/>
    <n v="5448156.2954401402"/>
    <n v="396843.70455985982"/>
    <n v="54481.562954401401"/>
    <n v="342362.1416054584"/>
    <n v="5.8573505834980048E-2"/>
  </r>
  <r>
    <x v="0"/>
    <s v="49151FT34"/>
    <x v="21"/>
    <n v="0.05"/>
    <x v="84"/>
    <n v="6135000"/>
    <d v="2032-05-01T00:00:00"/>
    <d v="2032-05-01T00:00:00"/>
    <n v="9"/>
    <n v="0.05"/>
    <n v="0.04"/>
    <n v="1.0749599999999999"/>
    <n v="5707189.1047108732"/>
    <n v="427810.89528912678"/>
    <n v="57071.891047108737"/>
    <n v="370739.00424201804"/>
    <n v="6.0430155540671236E-2"/>
  </r>
  <r>
    <x v="0"/>
    <s v="49151FT42"/>
    <x v="21"/>
    <n v="0.05"/>
    <x v="85"/>
    <n v="4445000"/>
    <d v="2032-05-01T00:00:00"/>
    <d v="2032-05-01T00:00:00"/>
    <n v="10"/>
    <n v="0.05"/>
    <n v="4.0099999999999997E-2"/>
    <n v="1.0809"/>
    <n v="4112313.8125636047"/>
    <n v="332686.18743639532"/>
    <n v="41123.138125636047"/>
    <n v="291563.04931075929"/>
    <n v="6.5593486909057211E-2"/>
  </r>
  <r>
    <x v="0"/>
    <s v="49151FQ52"/>
    <x v="21"/>
    <n v="0.03"/>
    <x v="46"/>
    <n v="1000000"/>
    <s v="Non Callable"/>
    <s v="Non Callable"/>
    <s v="NA"/>
    <s v="NA"/>
    <s v="NA"/>
    <s v="NA"/>
    <s v="NA"/>
    <s v="NA"/>
    <s v="NA"/>
    <s v="NA"/>
    <s v="NA"/>
  </r>
  <r>
    <x v="0"/>
    <s v="49151FQ78"/>
    <x v="21"/>
    <n v="0.03"/>
    <x v="47"/>
    <n v="1000000"/>
    <s v="Non Callable"/>
    <s v="Non Callable"/>
    <s v="NA"/>
    <s v="NA"/>
    <s v="NA"/>
    <s v="NA"/>
    <s v="NA"/>
    <s v="NA"/>
    <s v="NA"/>
    <s v="NA"/>
    <s v="NA"/>
  </r>
  <r>
    <x v="0"/>
    <s v="49151FQ94"/>
    <x v="21"/>
    <n v="0.03"/>
    <x v="48"/>
    <n v="1000000"/>
    <s v="Non Callable"/>
    <s v="Non Callable"/>
    <s v="NA"/>
    <s v="NA"/>
    <s v="NA"/>
    <s v="NA"/>
    <s v="NA"/>
    <s v="NA"/>
    <s v="NA"/>
    <s v="NA"/>
    <s v="NA"/>
  </r>
  <r>
    <x v="0"/>
    <s v="49151FR36"/>
    <x v="21"/>
    <n v="0.03"/>
    <x v="49"/>
    <n v="750000"/>
    <s v="Non Callable"/>
    <s v="Non Callable"/>
    <s v="NA"/>
    <s v="NA"/>
    <s v="NA"/>
    <s v="NA"/>
    <s v="NA"/>
    <s v="NA"/>
    <s v="NA"/>
    <s v="NA"/>
    <s v="NA"/>
  </r>
  <r>
    <x v="0"/>
    <s v="49151FR77"/>
    <x v="21"/>
    <n v="2.5000000000000001E-2"/>
    <x v="53"/>
    <n v="375000"/>
    <s v="Non Callable"/>
    <s v="Non Callable"/>
    <s v="NA"/>
    <s v="NA"/>
    <s v="NA"/>
    <s v="NA"/>
    <s v="NA"/>
    <s v="NA"/>
    <s v="NA"/>
    <s v="NA"/>
    <s v="NA"/>
  </r>
  <r>
    <x v="0"/>
    <s v="49151FS68"/>
    <x v="21"/>
    <n v="0.04"/>
    <x v="59"/>
    <n v="4135000"/>
    <d v="2032-05-01T00:00:00"/>
    <d v="2032-05-01T00:00:00"/>
    <n v="5"/>
    <n v="0.05"/>
    <n v="3.8399999999999997E-2"/>
    <n v="1.0072099999999999"/>
    <n v="4105400.0655275467"/>
    <n v="29599.934472453315"/>
    <n v="41054.000655275471"/>
    <n v="-11454.066182822156"/>
    <n v="-2.7700280974176919E-3"/>
  </r>
  <r>
    <x v="0"/>
    <s v="49151FS84"/>
    <x v="21"/>
    <n v="0.04"/>
    <x v="60"/>
    <n v="5350000"/>
    <d v="2032-05-01T00:00:00"/>
    <d v="2032-05-01T00:00:00"/>
    <n v="6"/>
    <n v="0.05"/>
    <n v="3.9099999999999996E-2"/>
    <n v="1.0047699999999999"/>
    <n v="5324601.6501288852"/>
    <n v="25398.349871114828"/>
    <n v="53246.016501288854"/>
    <n v="-27847.666630174026"/>
    <n v="-5.2051713327428088E-3"/>
  </r>
  <r>
    <x v="0"/>
    <s v="49151FT59"/>
    <x v="21"/>
    <n v="0.04"/>
    <x v="85"/>
    <n v="2000000"/>
    <d v="2032-05-01T00:00:00"/>
    <d v="2032-05-01T00:00:00"/>
    <n v="10"/>
    <n v="0.05"/>
    <n v="4.0099999999999997E-2"/>
    <n v="0.99917999999999996"/>
    <n v="2001641.3459036411"/>
    <n v="-1641.3459036410786"/>
    <n v="20016.413459036412"/>
    <n v="-21657.759362677491"/>
    <n v="-1.0828879681338745E-2"/>
  </r>
  <r>
    <x v="0"/>
    <s v="49151FT75"/>
    <x v="22"/>
    <n v="0.05"/>
    <x v="86"/>
    <n v="7500000"/>
    <s v="Non Callable"/>
    <s v="Non Callable"/>
    <s v="NA"/>
    <s v="NA"/>
    <s v="NA"/>
    <s v="NA"/>
    <s v="NA"/>
    <s v="NA"/>
    <s v="NA"/>
    <s v="NA"/>
    <s v="NA"/>
  </r>
  <r>
    <x v="0"/>
    <s v="49151FT83"/>
    <x v="22"/>
    <n v="0.05"/>
    <x v="87"/>
    <n v="9535000"/>
    <s v="Non Callable"/>
    <s v="Non Callable"/>
    <s v="NA"/>
    <s v="NA"/>
    <s v="NA"/>
    <s v="NA"/>
    <s v="NA"/>
    <s v="NA"/>
    <s v="NA"/>
    <s v="NA"/>
    <s v="NA"/>
  </r>
  <r>
    <x v="0"/>
    <s v="49151FT91"/>
    <x v="22"/>
    <n v="0.05"/>
    <x v="88"/>
    <n v="10010000"/>
    <s v="Non Callable"/>
    <s v="Non Callable"/>
    <s v="NA"/>
    <s v="NA"/>
    <s v="NA"/>
    <s v="NA"/>
    <s v="NA"/>
    <s v="NA"/>
    <s v="NA"/>
    <s v="NA"/>
    <s v="NA"/>
  </r>
  <r>
    <x v="0"/>
    <s v="49151FU24"/>
    <x v="22"/>
    <n v="0.05"/>
    <x v="89"/>
    <n v="10510000"/>
    <s v="Non Callable"/>
    <s v="Non Callable"/>
    <s v="NA"/>
    <s v="NA"/>
    <s v="NA"/>
    <s v="NA"/>
    <s v="NA"/>
    <s v="NA"/>
    <s v="NA"/>
    <s v="NA"/>
    <s v="NA"/>
  </r>
  <r>
    <x v="0"/>
    <s v="49151FU32"/>
    <x v="22"/>
    <n v="0.05"/>
    <x v="90"/>
    <n v="10160000"/>
    <s v="Non Callable"/>
    <s v="Non Callable"/>
    <s v="NA"/>
    <s v="NA"/>
    <s v="NA"/>
    <s v="NA"/>
    <s v="NA"/>
    <s v="NA"/>
    <s v="NA"/>
    <s v="NA"/>
    <s v="NA"/>
  </r>
  <r>
    <x v="0"/>
    <s v="49151FU57"/>
    <x v="22"/>
    <n v="0.05"/>
    <x v="91"/>
    <n v="11575000"/>
    <d v="2032-06-01T00:00:00"/>
    <d v="2032-06-01T00:00:00"/>
    <n v="1"/>
    <n v="0.05"/>
    <n v="3.9900000000000005E-2"/>
    <n v="1.0098"/>
    <n v="11462665.87443058"/>
    <n v="112334.12556941994"/>
    <n v="114626.65874430581"/>
    <n v="-2292.5331748858734"/>
    <n v="-1.980590215884124E-4"/>
  </r>
  <r>
    <x v="0"/>
    <s v="49151FU65"/>
    <x v="22"/>
    <n v="0.05"/>
    <x v="92"/>
    <n v="12155000"/>
    <d v="2032-06-01T00:00:00"/>
    <d v="2032-06-01T00:00:00"/>
    <n v="2"/>
    <n v="0.05"/>
    <n v="3.9100000000000003E-2"/>
    <n v="1.02077"/>
    <n v="11907677.537545187"/>
    <n v="247322.4624548126"/>
    <n v="119076.77537545188"/>
    <n v="128245.68707936072"/>
    <n v="1.0550858665517131E-2"/>
  </r>
  <r>
    <x v="0"/>
    <s v="49151FU73"/>
    <x v="22"/>
    <n v="0.05"/>
    <x v="93"/>
    <n v="12760000"/>
    <d v="2032-06-01T00:00:00"/>
    <d v="2032-06-01T00:00:00"/>
    <n v="3"/>
    <n v="0.05"/>
    <n v="3.8699999999999998E-2"/>
    <n v="1.0317099999999999"/>
    <n v="12367816.537592929"/>
    <n v="392183.46240707114"/>
    <n v="123678.1653759293"/>
    <n v="268505.29703114182"/>
    <n v="2.1042734877048733E-2"/>
  </r>
  <r>
    <x v="0"/>
    <s v="49151FU81"/>
    <x v="22"/>
    <n v="0.05"/>
    <x v="94"/>
    <n v="13400000"/>
    <d v="2032-06-01T00:00:00"/>
    <d v="2032-06-01T00:00:00"/>
    <n v="4"/>
    <n v="0.05"/>
    <n v="3.8799999999999994E-2"/>
    <n v="1.04112"/>
    <n v="12870754.571999384"/>
    <n v="529245.42800061591"/>
    <n v="128707.54571999384"/>
    <n v="400537.88228062209"/>
    <n v="2.9890886737359856E-2"/>
  </r>
  <r>
    <x v="0"/>
    <s v="49151FU99"/>
    <x v="22"/>
    <n v="5.2499999999999998E-2"/>
    <x v="95"/>
    <n v="12505000"/>
    <d v="2032-06-01T00:00:00"/>
    <d v="2032-06-01T00:00:00"/>
    <n v="5"/>
    <n v="0.05"/>
    <n v="3.8399999999999997E-2"/>
    <n v="1.06359"/>
    <n v="11757350.106714053"/>
    <n v="747649.89328594692"/>
    <n v="117573.50106714053"/>
    <n v="630076.39221880643"/>
    <n v="5.0385956994706632E-2"/>
  </r>
  <r>
    <x v="0"/>
    <s v="49151FV31"/>
    <x v="22"/>
    <n v="5.2499999999999998E-2"/>
    <x v="96"/>
    <n v="14790000"/>
    <d v="2032-06-01T00:00:00"/>
    <d v="2032-06-01T00:00:00"/>
    <n v="6"/>
    <n v="0.05"/>
    <n v="3.9099999999999996E-2"/>
    <n v="1.0710500000000001"/>
    <n v="13808879.137295177"/>
    <n v="981120.86270482279"/>
    <n v="138088.79137295176"/>
    <n v="843032.07133187097"/>
    <n v="5.7000140049484178E-2"/>
  </r>
  <r>
    <x v="0"/>
    <s v="49151FV49"/>
    <x v="22"/>
    <n v="5.2499999999999998E-2"/>
    <x v="97"/>
    <n v="15565000"/>
    <d v="2032-06-01T00:00:00"/>
    <d v="2032-06-01T00:00:00"/>
    <n v="7"/>
    <n v="0.05"/>
    <n v="3.9099999999999996E-2"/>
    <n v="1.0813600000000001"/>
    <n v="14393911.370866315"/>
    <n v="1171088.6291336846"/>
    <n v="143939.11370866315"/>
    <n v="1027149.5154250214"/>
    <n v="6.5990974328623289E-2"/>
  </r>
  <r>
    <x v="0"/>
    <s v="49151FV56"/>
    <x v="22"/>
    <n v="5.2499999999999998E-2"/>
    <x v="98"/>
    <n v="16385000"/>
    <d v="2032-06-01T00:00:00"/>
    <d v="2032-06-01T00:00:00"/>
    <n v="8"/>
    <n v="0.05"/>
    <n v="3.9299999999999995E-2"/>
    <n v="1.0898600000000001"/>
    <n v="15034041.069495164"/>
    <n v="1350958.9305048361"/>
    <n v="150340.41069495163"/>
    <n v="1200618.5198098845"/>
    <n v="7.32754665736884E-2"/>
  </r>
  <r>
    <x v="0"/>
    <s v="49151FV64"/>
    <x v="22"/>
    <n v="5.2499999999999998E-2"/>
    <x v="99"/>
    <n v="17245000"/>
    <d v="2032-06-01T00:00:00"/>
    <d v="2032-06-01T00:00:00"/>
    <n v="9"/>
    <n v="0.05"/>
    <n v="0.04"/>
    <n v="1.0936999999999999"/>
    <n v="15767577.946420409"/>
    <n v="1477422.0535795912"/>
    <n v="157675.7794642041"/>
    <n v="1319746.2741153871"/>
    <n v="7.6529212764012006E-2"/>
  </r>
  <r>
    <x v="0"/>
    <s v="49151FV72"/>
    <x v="22"/>
    <n v="5.2499999999999998E-2"/>
    <x v="100"/>
    <n v="18150000"/>
    <d v="2032-06-01T00:00:00"/>
    <d v="2032-06-01T00:00:00"/>
    <n v="10"/>
    <n v="0.05"/>
    <n v="4.0099999999999997E-2"/>
    <n v="1.1013200000000001"/>
    <n v="16480223.731522173"/>
    <n v="1669776.2684778273"/>
    <n v="164802.23731522172"/>
    <n v="1504974.0311626056"/>
    <n v="8.2918679402898376E-2"/>
  </r>
  <r>
    <x v="0"/>
    <s v="49151FT67"/>
    <x v="22"/>
    <n v="3.5000000000000003E-2"/>
    <x v="86"/>
    <n v="610000"/>
    <s v="Non Callable"/>
    <s v="Non Callable"/>
    <s v="NA"/>
    <s v="NA"/>
    <s v="NA"/>
    <s v="NA"/>
    <s v="NA"/>
    <s v="NA"/>
    <s v="NA"/>
    <s v="NA"/>
    <s v="NA"/>
  </r>
  <r>
    <x v="0"/>
    <s v="49151FU40"/>
    <x v="22"/>
    <n v="3.5000000000000003E-2"/>
    <x v="90"/>
    <n v="875000"/>
    <s v="Non Callable"/>
    <s v="Non Callable"/>
    <s v="NA"/>
    <s v="NA"/>
    <s v="NA"/>
    <s v="NA"/>
    <s v="NA"/>
    <s v="NA"/>
    <s v="NA"/>
    <s v="NA"/>
    <s v="NA"/>
  </r>
  <r>
    <x v="0"/>
    <s v="49151FV23"/>
    <x v="22"/>
    <n v="0.04"/>
    <x v="95"/>
    <n v="1565000"/>
    <d v="2032-06-01T00:00:00"/>
    <d v="2032-06-01T00:00:00"/>
    <n v="5"/>
    <n v="0.05"/>
    <n v="3.8399999999999997E-2"/>
    <n v="1.0072099999999999"/>
    <n v="1553797.1227450087"/>
    <n v="11202.877254991326"/>
    <n v="15537.971227450087"/>
    <n v="-4335.0939724587606"/>
    <n v="-2.7700280974177383E-3"/>
  </r>
  <r>
    <x v="0"/>
    <s v="49151FV98"/>
    <x v="23"/>
    <n v="4.0869999999999997E-2"/>
    <x v="101"/>
    <n v="7700000"/>
    <s v="Non Callable"/>
    <s v="Non Callable"/>
    <s v="NA"/>
    <s v="NA"/>
    <s v="NA"/>
    <s v="NA"/>
    <s v="NA"/>
    <s v="NA"/>
    <s v="NA"/>
    <s v="NA"/>
    <s v="NA"/>
  </r>
  <r>
    <x v="0"/>
    <s v="49151FW22"/>
    <x v="23"/>
    <n v="4.19E-2"/>
    <x v="102"/>
    <n v="8015000"/>
    <s v="Non Callable"/>
    <s v="Non Callable"/>
    <s v="NA"/>
    <s v="NA"/>
    <s v="NA"/>
    <s v="NA"/>
    <s v="NA"/>
    <s v="NA"/>
    <s v="NA"/>
    <s v="NA"/>
    <s v="NA"/>
  </r>
  <r>
    <x v="0"/>
    <s v="49151FW30"/>
    <x v="23"/>
    <n v="4.2930000000000003E-2"/>
    <x v="103"/>
    <n v="8355000"/>
    <s v="Non Callable"/>
    <s v="Non Callable"/>
    <s v="NA"/>
    <s v="NA"/>
    <s v="NA"/>
    <s v="NA"/>
    <s v="NA"/>
    <s v="NA"/>
    <s v="NA"/>
    <s v="NA"/>
    <s v="NA"/>
  </r>
  <r>
    <x v="0"/>
    <s v="49151FW48"/>
    <x v="23"/>
    <n v="4.3929999999999997E-2"/>
    <x v="104"/>
    <n v="8710000"/>
    <s v="Non Callable"/>
    <s v="Non Callable"/>
    <s v="NA"/>
    <s v="NA"/>
    <s v="NA"/>
    <s v="NA"/>
    <s v="NA"/>
    <s v="NA"/>
    <s v="NA"/>
    <s v="NA"/>
    <s v="NA"/>
  </r>
  <r>
    <x v="0"/>
    <s v="49151FW55"/>
    <x v="23"/>
    <n v="4.5530000000000001E-2"/>
    <x v="86"/>
    <n v="985000"/>
    <s v="Non Callable"/>
    <s v="Non Callable"/>
    <s v="NA"/>
    <s v="NA"/>
    <s v="NA"/>
    <s v="NA"/>
    <s v="NA"/>
    <s v="NA"/>
    <s v="NA"/>
    <s v="NA"/>
    <s v="NA"/>
  </r>
  <r>
    <x v="0"/>
    <s v="49151FW63"/>
    <x v="24"/>
    <n v="0.05"/>
    <x v="1"/>
    <n v="4290000"/>
    <s v="Non Callable"/>
    <s v="Non Callable"/>
    <s v="NA"/>
    <s v="NA"/>
    <s v="NA"/>
    <s v="NA"/>
    <s v="NA"/>
    <s v="NA"/>
    <s v="NA"/>
    <s v="NA"/>
    <s v="NA"/>
  </r>
  <r>
    <x v="0"/>
    <s v="49151FW71"/>
    <x v="24"/>
    <n v="0.05"/>
    <x v="27"/>
    <n v="4510000"/>
    <s v="Non Callable"/>
    <s v="Non Callable"/>
    <s v="NA"/>
    <s v="NA"/>
    <s v="NA"/>
    <s v="NA"/>
    <s v="NA"/>
    <s v="NA"/>
    <s v="NA"/>
    <s v="NA"/>
    <s v="NA"/>
  </r>
  <r>
    <x v="0"/>
    <s v="49151FW89"/>
    <x v="24"/>
    <n v="0.05"/>
    <x v="28"/>
    <n v="4740000"/>
    <s v="Non Callable"/>
    <s v="Non Callable"/>
    <s v="NA"/>
    <s v="NA"/>
    <s v="NA"/>
    <s v="NA"/>
    <s v="NA"/>
    <s v="NA"/>
    <s v="NA"/>
    <s v="NA"/>
    <s v="NA"/>
  </r>
  <r>
    <x v="0"/>
    <s v="49151FW97"/>
    <x v="24"/>
    <n v="0.05"/>
    <x v="29"/>
    <n v="4980000"/>
    <s v="Non Callable"/>
    <s v="Non Callable"/>
    <s v="NA"/>
    <s v="NA"/>
    <s v="NA"/>
    <s v="NA"/>
    <s v="NA"/>
    <s v="NA"/>
    <s v="NA"/>
    <s v="NA"/>
    <s v="NA"/>
  </r>
  <r>
    <x v="0"/>
    <s v="49151FX21"/>
    <x v="24"/>
    <n v="0.05"/>
    <x v="30"/>
    <n v="5240000"/>
    <s v="Non Callable"/>
    <s v="Non Callable"/>
    <s v="NA"/>
    <s v="NA"/>
    <s v="NA"/>
    <s v="NA"/>
    <s v="NA"/>
    <s v="NA"/>
    <s v="NA"/>
    <s v="NA"/>
    <s v="NA"/>
  </r>
  <r>
    <x v="0"/>
    <s v="49151FX39"/>
    <x v="24"/>
    <n v="0.05"/>
    <x v="61"/>
    <n v="5505000"/>
    <s v="Non Callable"/>
    <s v="Non Callable"/>
    <s v="NA"/>
    <s v="NA"/>
    <s v="NA"/>
    <s v="NA"/>
    <s v="NA"/>
    <s v="NA"/>
    <s v="NA"/>
    <s v="NA"/>
    <s v="NA"/>
  </r>
  <r>
    <x v="0"/>
    <s v="49151FX47"/>
    <x v="24"/>
    <n v="0.05"/>
    <x v="62"/>
    <n v="5790000"/>
    <s v="Non Callable"/>
    <s v="Non Callable"/>
    <s v="NA"/>
    <s v="NA"/>
    <s v="NA"/>
    <s v="NA"/>
    <s v="NA"/>
    <s v="NA"/>
    <s v="NA"/>
    <s v="NA"/>
    <s v="NA"/>
  </r>
  <r>
    <x v="0"/>
    <s v="49151FX54"/>
    <x v="24"/>
    <n v="0.05"/>
    <x v="63"/>
    <n v="6085000"/>
    <s v="Non Callable"/>
    <s v="Non Callable"/>
    <s v="NA"/>
    <s v="NA"/>
    <s v="NA"/>
    <s v="NA"/>
    <s v="NA"/>
    <s v="NA"/>
    <s v="NA"/>
    <s v="NA"/>
    <s v="NA"/>
  </r>
  <r>
    <x v="0"/>
    <s v="49151FX62"/>
    <x v="24"/>
    <n v="0.05"/>
    <x v="64"/>
    <n v="6400000"/>
    <s v="Non Callable"/>
    <s v="Non Callable"/>
    <s v="NA"/>
    <s v="NA"/>
    <s v="NA"/>
    <s v="NA"/>
    <s v="NA"/>
    <s v="NA"/>
    <s v="NA"/>
    <s v="NA"/>
    <s v="NA"/>
  </r>
  <r>
    <x v="0"/>
    <s v="49151FX70"/>
    <x v="24"/>
    <n v="0.05"/>
    <x v="65"/>
    <n v="6725000"/>
    <s v="Non Callable"/>
    <s v="Non Callable"/>
    <s v="NA"/>
    <s v="NA"/>
    <s v="NA"/>
    <s v="NA"/>
    <s v="NA"/>
    <s v="NA"/>
    <s v="NA"/>
    <s v="NA"/>
    <s v="NA"/>
  </r>
  <r>
    <x v="0"/>
    <s v="49151FX88"/>
    <x v="24"/>
    <n v="0.05"/>
    <x v="66"/>
    <n v="7070000"/>
    <d v="2033-11-01T00:00:00"/>
    <d v="2033-11-01T00:00:00"/>
    <n v="1"/>
    <n v="0.05"/>
    <n v="3.9900000000000005E-2"/>
    <n v="1.0098"/>
    <n v="7001386.4131511189"/>
    <n v="68613.586848881096"/>
    <n v="70013.864131511189"/>
    <n v="-1400.2772826300934"/>
    <n v="-1.9805902158841492E-4"/>
  </r>
  <r>
    <x v="0"/>
    <s v="49151FX96"/>
    <x v="24"/>
    <n v="0.05"/>
    <x v="67"/>
    <n v="7435000"/>
    <d v="2033-11-01T00:00:00"/>
    <d v="2033-11-01T00:00:00"/>
    <n v="2"/>
    <n v="0.05"/>
    <n v="3.9100000000000003E-2"/>
    <n v="1.02077"/>
    <n v="7283717.1938830493"/>
    <n v="151282.8061169507"/>
    <n v="72837.171938830492"/>
    <n v="78445.634178120206"/>
    <n v="1.0550858665517176E-2"/>
  </r>
  <r>
    <x v="0"/>
    <s v="49151FY20"/>
    <x v="24"/>
    <n v="0.05"/>
    <x v="68"/>
    <n v="7815000"/>
    <d v="2033-11-01T00:00:00"/>
    <d v="2033-11-01T00:00:00"/>
    <n v="3"/>
    <n v="0.05"/>
    <n v="3.8699999999999998E-2"/>
    <n v="1.0317099999999999"/>
    <n v="7574802.9969662027"/>
    <n v="240197.00303379726"/>
    <n v="75748.029969662035"/>
    <n v="164448.97306413524"/>
    <n v="2.1042734877048656E-2"/>
  </r>
  <r>
    <x v="0"/>
    <s v="49151FY38"/>
    <x v="24"/>
    <n v="0.05"/>
    <x v="69"/>
    <n v="8215000"/>
    <d v="2033-11-01T00:00:00"/>
    <d v="2033-11-01T00:00:00"/>
    <n v="4"/>
    <n v="0.05"/>
    <n v="3.8799999999999994E-2"/>
    <n v="1.04112"/>
    <n v="7890540.9558936525"/>
    <n v="324459.04410634749"/>
    <n v="78905.409558936532"/>
    <n v="245553.63454741094"/>
    <n v="2.9890886737359821E-2"/>
  </r>
  <r>
    <x v="0"/>
    <s v="49151FY46"/>
    <x v="24"/>
    <n v="0.05"/>
    <x v="70"/>
    <n v="8635000"/>
    <d v="2033-11-01T00:00:00"/>
    <d v="2033-11-01T00:00:00"/>
    <n v="5"/>
    <n v="0.05"/>
    <n v="3.8399999999999997E-2"/>
    <n v="1.0523100000000001"/>
    <n v="8205756.8587203389"/>
    <n v="429243.1412796611"/>
    <n v="82057.568587203394"/>
    <n v="347185.5726924577"/>
    <n v="4.020678317225914E-2"/>
  </r>
  <r>
    <x v="0"/>
    <s v="49151FY53"/>
    <x v="24"/>
    <n v="0.05"/>
    <x v="71"/>
    <n v="9070000"/>
    <d v="2033-11-01T00:00:00"/>
    <d v="2033-11-01T00:00:00"/>
    <n v="6"/>
    <n v="0.05"/>
    <n v="3.9099999999999996E-2"/>
    <n v="1.05779"/>
    <n v="8574480.7570500765"/>
    <n v="495519.2429499235"/>
    <n v="85744.807570500765"/>
    <n v="409774.43537942274"/>
    <n v="4.517909982132555E-2"/>
  </r>
  <r>
    <x v="0"/>
    <s v="49151FY61"/>
    <x v="24"/>
    <n v="0.05"/>
    <x v="105"/>
    <n v="9545000"/>
    <d v="2033-11-01T00:00:00"/>
    <d v="2033-11-01T00:00:00"/>
    <n v="7"/>
    <n v="0.05"/>
    <n v="3.9099999999999996E-2"/>
    <n v="1.0661799999999999"/>
    <n v="8952522.0882027429"/>
    <n v="592477.91179725714"/>
    <n v="89525.220882027425"/>
    <n v="502952.69091522973"/>
    <n v="5.2692791085932923E-2"/>
  </r>
  <r>
    <x v="0"/>
    <s v="49151FY79"/>
    <x v="24"/>
    <n v="5.5E-2"/>
    <x v="106"/>
    <n v="10060000"/>
    <d v="2033-11-01T00:00:00"/>
    <d v="2033-11-01T00:00:00"/>
    <n v="8"/>
    <n v="0.05"/>
    <n v="3.9299999999999995E-2"/>
    <n v="1.1068800000000001"/>
    <n v="9088609.4246892165"/>
    <n v="971390.57531078346"/>
    <n v="90886.094246892171"/>
    <n v="880504.48106389132"/>
    <n v="8.7525296328418614E-2"/>
  </r>
  <r>
    <x v="0"/>
    <s v="49151FY87"/>
    <x v="24"/>
    <n v="5.5E-2"/>
    <x v="107"/>
    <n v="10630000"/>
    <d v="2033-11-01T00:00:00"/>
    <d v="2033-11-01T00:00:00"/>
    <n v="9"/>
    <n v="0.05"/>
    <n v="0.04"/>
    <n v="1.1124400000000001"/>
    <n v="9555571.5364424139"/>
    <n v="1074428.4635575861"/>
    <n v="95555.715364424148"/>
    <n v="978872.74819316191"/>
    <n v="9.2085865305095188E-2"/>
  </r>
  <r>
    <x v="0"/>
    <s v="49151FY95"/>
    <x v="24"/>
    <n v="5.5E-2"/>
    <x v="108"/>
    <n v="11230000"/>
    <d v="2033-11-01T00:00:00"/>
    <d v="2033-11-01T00:00:00"/>
    <n v="10"/>
    <n v="0.05"/>
    <n v="4.0099999999999997E-2"/>
    <n v="1.12175"/>
    <n v="10011143.302874971"/>
    <n v="1218856.6971250288"/>
    <n v="100111.43302874971"/>
    <n v="1118745.2640962792"/>
    <n v="9.9621127702251039E-2"/>
  </r>
  <r>
    <x v="0"/>
    <s v="49151E2Q5"/>
    <x v="25"/>
    <n v="6.5729999999999997E-2"/>
    <x v="2"/>
    <n v="20510000"/>
    <s v="Make Whole"/>
    <s v="Non Callable"/>
    <s v="NA"/>
    <s v="NA"/>
    <s v="NA"/>
    <s v="NA"/>
    <s v="NA"/>
    <s v="NA"/>
    <s v="NA"/>
    <s v="NA"/>
    <s v="NA"/>
  </r>
  <r>
    <x v="0"/>
    <s v="49151E2Q5"/>
    <x v="25"/>
    <n v="6.5729999999999997E-2"/>
    <x v="3"/>
    <n v="21400000"/>
    <s v="Make Whole"/>
    <s v="Non Callable"/>
    <s v="NA"/>
    <s v="NA"/>
    <s v="NA"/>
    <s v="NA"/>
    <s v="NA"/>
    <s v="NA"/>
    <s v="NA"/>
    <s v="NA"/>
    <s v="NA"/>
  </r>
  <r>
    <x v="0"/>
    <s v="49151E2Q5"/>
    <x v="25"/>
    <n v="6.5729999999999997E-2"/>
    <x v="4"/>
    <n v="22330000"/>
    <s v="Make Whole"/>
    <s v="Non Callable"/>
    <s v="NA"/>
    <s v="NA"/>
    <s v="NA"/>
    <s v="NA"/>
    <s v="NA"/>
    <s v="NA"/>
    <s v="NA"/>
    <s v="NA"/>
    <s v="NA"/>
  </r>
  <r>
    <x v="0"/>
    <s v="49151E2Q5"/>
    <x v="25"/>
    <n v="6.5729999999999997E-2"/>
    <x v="5"/>
    <n v="23305000"/>
    <s v="Make Whole"/>
    <s v="Non Callable"/>
    <s v="NA"/>
    <s v="NA"/>
    <s v="NA"/>
    <s v="NA"/>
    <s v="NA"/>
    <s v="NA"/>
    <s v="NA"/>
    <s v="NA"/>
    <s v="NA"/>
  </r>
  <r>
    <x v="0"/>
    <s v="49151E2Q5"/>
    <x v="25"/>
    <n v="6.5729999999999997E-2"/>
    <x v="6"/>
    <n v="24315000"/>
    <s v="Make Whole"/>
    <s v="Non Callable"/>
    <s v="NA"/>
    <s v="NA"/>
    <s v="NA"/>
    <s v="NA"/>
    <s v="NA"/>
    <s v="NA"/>
    <s v="NA"/>
    <s v="NA"/>
    <s v="NA"/>
  </r>
  <r>
    <x v="0"/>
    <s v="49151E2Q5"/>
    <x v="25"/>
    <n v="6.5729999999999997E-2"/>
    <x v="7"/>
    <n v="25375000"/>
    <s v="Make Whole"/>
    <s v="Non Callable"/>
    <s v="NA"/>
    <s v="NA"/>
    <s v="NA"/>
    <s v="NA"/>
    <s v="NA"/>
    <s v="NA"/>
    <s v="NA"/>
    <s v="NA"/>
    <s v="NA"/>
  </r>
  <r>
    <x v="0"/>
    <s v="49151E4G5"/>
    <x v="26"/>
    <n v="6.1550000000000001E-2"/>
    <x v="1"/>
    <n v="23930000"/>
    <s v="Make Whole"/>
    <s v="Non Callable"/>
    <s v="NA"/>
    <s v="NA"/>
    <s v="NA"/>
    <s v="NA"/>
    <s v="NA"/>
    <s v="NA"/>
    <s v="NA"/>
    <s v="NA"/>
    <s v="NA"/>
  </r>
  <r>
    <x v="0"/>
    <s v="49151E4G5"/>
    <x v="26"/>
    <n v="6.1550000000000001E-2"/>
    <x v="27"/>
    <n v="21985000"/>
    <s v="Make Whole"/>
    <s v="Non Callable"/>
    <s v="NA"/>
    <s v="NA"/>
    <s v="NA"/>
    <s v="NA"/>
    <s v="NA"/>
    <s v="NA"/>
    <s v="NA"/>
    <s v="NA"/>
    <s v="NA"/>
  </r>
  <r>
    <x v="0"/>
    <s v="49151E4G5"/>
    <x v="26"/>
    <n v="6.1550000000000001E-2"/>
    <x v="28"/>
    <n v="22885000"/>
    <s v="Make Whole"/>
    <s v="Non Callable"/>
    <s v="NA"/>
    <s v="NA"/>
    <s v="NA"/>
    <s v="NA"/>
    <s v="NA"/>
    <s v="NA"/>
    <s v="NA"/>
    <s v="NA"/>
    <s v="NA"/>
  </r>
  <r>
    <x v="0"/>
    <s v="49151E4G5"/>
    <x v="26"/>
    <n v="6.1550000000000001E-2"/>
    <x v="29"/>
    <n v="23830000"/>
    <s v="Make Whole"/>
    <s v="Non Callable"/>
    <s v="NA"/>
    <s v="NA"/>
    <s v="NA"/>
    <s v="NA"/>
    <s v="NA"/>
    <s v="NA"/>
    <s v="NA"/>
    <s v="NA"/>
    <s v="NA"/>
  </r>
  <r>
    <x v="0"/>
    <s v="49151E4G5"/>
    <x v="26"/>
    <n v="6.1550000000000001E-2"/>
    <x v="30"/>
    <n v="24810000"/>
    <s v="Make Whole"/>
    <s v="Non Callable"/>
    <s v="NA"/>
    <s v="NA"/>
    <s v="NA"/>
    <s v="NA"/>
    <s v="NA"/>
    <s v="NA"/>
    <s v="NA"/>
    <s v="NA"/>
    <s v="NA"/>
  </r>
  <r>
    <x v="0"/>
    <s v="49151E4G5"/>
    <x v="26"/>
    <n v="6.1550000000000001E-2"/>
    <x v="61"/>
    <n v="25835000"/>
    <s v="Make Whole"/>
    <s v="Non Callable"/>
    <s v="NA"/>
    <s v="NA"/>
    <s v="NA"/>
    <s v="NA"/>
    <s v="NA"/>
    <s v="NA"/>
    <s v="NA"/>
    <s v="NA"/>
    <s v="NA"/>
  </r>
  <r>
    <x v="0"/>
    <s v="49151E7C1"/>
    <x v="27"/>
    <n v="5.373E-2"/>
    <x v="1"/>
    <n v="18765000"/>
    <s v="Make Whole"/>
    <s v="Non Callable"/>
    <s v="NA"/>
    <s v="NA"/>
    <s v="NA"/>
    <s v="NA"/>
    <s v="NA"/>
    <s v="NA"/>
    <s v="NA"/>
    <s v="NA"/>
    <s v="NA"/>
  </r>
  <r>
    <x v="0"/>
    <s v="49151E7C1"/>
    <x v="27"/>
    <n v="5.373E-2"/>
    <x v="27"/>
    <n v="19450000"/>
    <s v="Make Whole"/>
    <s v="Non Callable"/>
    <s v="NA"/>
    <s v="NA"/>
    <s v="NA"/>
    <s v="NA"/>
    <s v="NA"/>
    <s v="NA"/>
    <s v="NA"/>
    <s v="NA"/>
    <s v="NA"/>
  </r>
  <r>
    <x v="0"/>
    <s v="49151E7B3"/>
    <x v="27"/>
    <n v="5.9209999999999999E-2"/>
    <x v="28"/>
    <n v="20220000"/>
    <s v="Make Whole"/>
    <s v="Non Callable"/>
    <s v="NA"/>
    <s v="NA"/>
    <s v="NA"/>
    <s v="NA"/>
    <s v="NA"/>
    <s v="NA"/>
    <s v="NA"/>
    <s v="NA"/>
    <s v="NA"/>
  </r>
  <r>
    <x v="0"/>
    <s v="49151E7B3"/>
    <x v="27"/>
    <n v="5.9209999999999999E-2"/>
    <x v="29"/>
    <n v="21030000"/>
    <s v="Make Whole"/>
    <s v="Non Callable"/>
    <s v="NA"/>
    <s v="NA"/>
    <s v="NA"/>
    <s v="NA"/>
    <s v="NA"/>
    <s v="NA"/>
    <s v="NA"/>
    <s v="NA"/>
    <s v="NA"/>
  </r>
  <r>
    <x v="0"/>
    <s v="49151E7B3"/>
    <x v="27"/>
    <n v="5.9209999999999999E-2"/>
    <x v="30"/>
    <n v="21880000"/>
    <s v="Make Whole"/>
    <s v="Non Callable"/>
    <s v="NA"/>
    <s v="NA"/>
    <s v="NA"/>
    <s v="NA"/>
    <s v="NA"/>
    <s v="NA"/>
    <s v="NA"/>
    <s v="NA"/>
    <s v="NA"/>
  </r>
  <r>
    <x v="0"/>
    <s v="49151E7B3"/>
    <x v="27"/>
    <n v="5.9209999999999999E-2"/>
    <x v="61"/>
    <n v="22760000"/>
    <s v="Make Whole"/>
    <s v="Non Callable"/>
    <s v="NA"/>
    <s v="NA"/>
    <s v="NA"/>
    <s v="NA"/>
    <s v="NA"/>
    <s v="NA"/>
    <s v="NA"/>
    <s v="NA"/>
    <s v="NA"/>
  </r>
  <r>
    <x v="0"/>
    <s v="49151E7B3"/>
    <x v="27"/>
    <n v="5.9209999999999999E-2"/>
    <x v="62"/>
    <n v="23675000"/>
    <s v="Make Whole"/>
    <s v="Non Callable"/>
    <s v="NA"/>
    <s v="NA"/>
    <s v="NA"/>
    <s v="NA"/>
    <s v="NA"/>
    <s v="NA"/>
    <s v="NA"/>
    <s v="NA"/>
    <s v="NA"/>
  </r>
  <r>
    <x v="1"/>
    <m/>
    <x v="0"/>
    <m/>
    <x v="0"/>
    <m/>
    <m/>
    <m/>
    <m/>
    <m/>
    <m/>
    <m/>
    <m/>
    <m/>
    <m/>
    <m/>
    <m/>
  </r>
  <r>
    <x v="1"/>
    <s v="491189GC4"/>
    <x v="28"/>
    <n v="0.05"/>
    <x v="1"/>
    <n v="20000000"/>
    <s v="Non Callable"/>
    <s v="Non Callable"/>
    <s v="NA"/>
    <s v="NA"/>
    <s v="NA"/>
    <s v="NA"/>
    <s v="NA"/>
    <s v="NA"/>
    <s v="NA"/>
    <s v="NA"/>
    <s v="NA"/>
  </r>
  <r>
    <x v="1"/>
    <s v="491189GD2"/>
    <x v="28"/>
    <n v="0.05"/>
    <x v="27"/>
    <n v="19590000"/>
    <s v="Non Callable"/>
    <s v="Non Callable"/>
    <s v="NA"/>
    <s v="NA"/>
    <s v="NA"/>
    <s v="NA"/>
    <s v="NA"/>
    <s v="NA"/>
    <s v="NA"/>
    <s v="NA"/>
    <s v="NA"/>
  </r>
  <r>
    <x v="1"/>
    <s v="491189GE0"/>
    <x v="28"/>
    <n v="0.05"/>
    <x v="28"/>
    <n v="4800000"/>
    <s v="Non Callable"/>
    <s v="Non Callable"/>
    <s v="NA"/>
    <s v="NA"/>
    <s v="NA"/>
    <s v="NA"/>
    <s v="NA"/>
    <s v="NA"/>
    <s v="NA"/>
    <s v="NA"/>
    <s v="NA"/>
  </r>
  <r>
    <x v="1"/>
    <s v="491189GF7"/>
    <x v="28"/>
    <n v="0.05"/>
    <x v="29"/>
    <n v="5050000"/>
    <s v="Non Callable"/>
    <s v="Non Callable"/>
    <s v="NA"/>
    <s v="NA"/>
    <s v="NA"/>
    <s v="NA"/>
    <s v="NA"/>
    <s v="NA"/>
    <s v="NA"/>
    <s v="NA"/>
    <s v="NA"/>
  </r>
  <r>
    <x v="2"/>
    <m/>
    <x v="0"/>
    <m/>
    <x v="0"/>
    <m/>
    <m/>
    <m/>
    <m/>
    <m/>
    <m/>
    <m/>
    <m/>
    <m/>
    <m/>
    <m/>
    <m/>
  </r>
  <r>
    <x v="2"/>
    <s v="No CUSIP"/>
    <x v="29"/>
    <n v="2.7699999999999999E-2"/>
    <x v="101"/>
    <n v="7465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102"/>
    <n v="7670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103"/>
    <n v="7885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104"/>
    <n v="8100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86"/>
    <n v="8325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87"/>
    <n v="8555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88"/>
    <n v="8790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89"/>
    <n v="9035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90"/>
    <n v="9290000"/>
    <s v="Non Callable"/>
    <s v="Non Callable"/>
    <s v="NA"/>
    <s v="NA"/>
    <s v="NA"/>
    <s v="NA"/>
    <s v="NA"/>
    <s v="NA"/>
    <s v="NA"/>
    <s v="NA"/>
    <s v="NA"/>
  </r>
  <r>
    <x v="2"/>
    <s v="No CUSIP"/>
    <x v="29"/>
    <n v="2.7699999999999999E-2"/>
    <x v="91"/>
    <n v="9540000"/>
    <s v="Non Callable"/>
    <s v="Non Callable"/>
    <s v="NA"/>
    <s v="NA"/>
    <s v="NA"/>
    <s v="NA"/>
    <s v="NA"/>
    <s v="NA"/>
    <s v="NA"/>
    <s v="NA"/>
    <s v="NA"/>
  </r>
  <r>
    <x v="3"/>
    <m/>
    <x v="0"/>
    <m/>
    <x v="0"/>
    <m/>
    <m/>
    <m/>
    <m/>
    <m/>
    <m/>
    <m/>
    <m/>
    <m/>
    <m/>
    <m/>
    <m/>
  </r>
  <r>
    <x v="3"/>
    <s v="491449AH7"/>
    <x v="30"/>
    <n v="0.04"/>
    <x v="109"/>
    <n v="1400000"/>
    <s v="Non Callable"/>
    <s v="Non Callable"/>
    <s v="NA"/>
    <s v="NA"/>
    <s v="NA"/>
    <s v="NA"/>
    <s v="NA"/>
    <s v="NA"/>
    <s v="NA"/>
    <s v="NA"/>
    <s v="NA"/>
  </r>
  <r>
    <x v="3"/>
    <s v="491449AJ3"/>
    <x v="30"/>
    <n v="0.05"/>
    <x v="110"/>
    <n v="1440000"/>
    <s v="Non Callable"/>
    <s v="Non Callable"/>
    <s v="NA"/>
    <s v="NA"/>
    <s v="NA"/>
    <s v="NA"/>
    <s v="NA"/>
    <s v="NA"/>
    <s v="NA"/>
    <s v="NA"/>
    <s v="NA"/>
  </r>
  <r>
    <x v="3"/>
    <s v="491449AK0"/>
    <x v="30"/>
    <n v="0.03"/>
    <x v="111"/>
    <n v="1500000"/>
    <d v="2025-06-15T00:00:00"/>
    <d v="2025-06-15T00:00:00"/>
    <n v="1"/>
    <n v="0.05"/>
    <n v="3.9900000000000005E-2"/>
    <n v="0.99038000000000004"/>
    <n v="1514570.1649871767"/>
    <n v="-14570.164987176657"/>
    <n v="15145.701649871768"/>
    <n v="-29715.866637048424"/>
    <n v="-1.9810577758032282E-2"/>
  </r>
  <r>
    <x v="3"/>
    <s v="491449AL8"/>
    <x v="30"/>
    <n v="0.03"/>
    <x v="112"/>
    <n v="1525000"/>
    <d v="2025-06-15T00:00:00"/>
    <d v="2025-06-15T00:00:00"/>
    <n v="2"/>
    <n v="0.05"/>
    <n v="3.9100000000000003E-2"/>
    <n v="0.98265000000000002"/>
    <n v="1551925.9146186332"/>
    <n v="-26925.914618633222"/>
    <n v="15519.259146186332"/>
    <n v="-42445.173764819556"/>
    <n v="-2.7832900829389873E-2"/>
  </r>
  <r>
    <x v="3"/>
    <s v="491449AM6"/>
    <x v="30"/>
    <n v="3.2500000000000001E-2"/>
    <x v="113"/>
    <n v="1555000"/>
    <d v="2025-06-15T00:00:00"/>
    <d v="2025-06-15T00:00:00"/>
    <n v="3"/>
    <n v="0.05"/>
    <n v="3.8699999999999998E-2"/>
    <n v="0.98258999999999996"/>
    <n v="1582552.2344009201"/>
    <n v="-27552.234400920104"/>
    <n v="15825.522344009201"/>
    <n v="-43377.756744929306"/>
    <n v="-2.7895663501562255E-2"/>
  </r>
  <r>
    <x v="3"/>
    <s v="491449AN4"/>
    <x v="30"/>
    <n v="3.3750000000000002E-2"/>
    <x v="114"/>
    <n v="1590000"/>
    <d v="2025-06-15T00:00:00"/>
    <d v="2025-06-15T00:00:00"/>
    <n v="4"/>
    <n v="0.05"/>
    <n v="3.8799999999999994E-2"/>
    <n v="0.98145000000000004"/>
    <n v="1620051.9639309184"/>
    <n v="-30051.963930918369"/>
    <n v="16200.519639309185"/>
    <n v="-46252.483570227552"/>
    <n v="-2.9089612308319215E-2"/>
  </r>
  <r>
    <x v="3"/>
    <s v="491449AP9"/>
    <x v="30"/>
    <n v="3.5000000000000003E-2"/>
    <x v="115"/>
    <n v="1625000"/>
    <d v="2025-06-15T00:00:00"/>
    <d v="2025-06-15T00:00:00"/>
    <n v="5"/>
    <n v="0.05"/>
    <n v="3.8399999999999997E-2"/>
    <n v="0.98465999999999998"/>
    <n v="1650315.8450632705"/>
    <n v="-25315.845063270535"/>
    <n v="16503.158450632705"/>
    <n v="-41819.003513903241"/>
    <n v="-2.5734771393171225E-2"/>
  </r>
  <r>
    <x v="3"/>
    <s v="491449AQ7"/>
    <x v="30"/>
    <n v="0.04"/>
    <x v="116"/>
    <n v="1660000"/>
    <d v="2025-06-15T00:00:00"/>
    <d v="2025-06-15T00:00:00"/>
    <n v="6"/>
    <n v="0.05"/>
    <n v="3.9099999999999996E-2"/>
    <n v="1.0047699999999999"/>
    <n v="1652119.3905072804"/>
    <n v="7880.6094927196391"/>
    <n v="16521.193905072803"/>
    <n v="-8640.5844123531642"/>
    <n v="-5.2051713327428703E-3"/>
  </r>
  <r>
    <x v="3"/>
    <s v="491449AQ7"/>
    <x v="30"/>
    <n v="0.04"/>
    <x v="117"/>
    <n v="1710000"/>
    <d v="2025-06-15T00:00:00"/>
    <d v="2025-06-15T00:00:00"/>
    <n v="7"/>
    <n v="0.05"/>
    <n v="3.9099999999999996E-2"/>
    <n v="1.00546"/>
    <n v="1700714.1010084937"/>
    <n v="9285.8989915063139"/>
    <n v="17007.141010084939"/>
    <n v="-7721.242018578625"/>
    <n v="-4.5153462096951024E-3"/>
  </r>
  <r>
    <x v="3"/>
    <s v="491449AR5"/>
    <x v="30"/>
    <n v="0.05"/>
    <x v="118"/>
    <n v="1755000"/>
    <d v="2025-06-15T00:00:00"/>
    <d v="2025-06-15T00:00:00"/>
    <n v="8"/>
    <n v="0.05"/>
    <n v="3.9299999999999995E-2"/>
    <n v="1.07284"/>
    <n v="1635845.046791693"/>
    <n v="119154.95320830704"/>
    <n v="16358.450467916929"/>
    <n v="102796.5027403901"/>
    <n v="5.8573505834980118E-2"/>
  </r>
  <r>
    <x v="3"/>
    <s v="491449AR5"/>
    <x v="30"/>
    <n v="0.05"/>
    <x v="119"/>
    <n v="1825000"/>
    <d v="2025-06-15T00:00:00"/>
    <d v="2025-06-15T00:00:00"/>
    <n v="9"/>
    <n v="0.05"/>
    <n v="0.04"/>
    <n v="1.0749599999999999"/>
    <n v="1697737.590235916"/>
    <n v="127262.40976408403"/>
    <n v="16977.375902359159"/>
    <n v="110285.03386172488"/>
    <n v="6.0430155540671167E-2"/>
  </r>
  <r>
    <x v="3"/>
    <s v="491449AV6"/>
    <x v="30"/>
    <n v="0.05"/>
    <x v="120"/>
    <n v="1895000"/>
    <d v="2025-06-15T00:00:00"/>
    <d v="2025-06-15T00:00:00"/>
    <n v="10"/>
    <n v="0.05"/>
    <n v="4.0099999999999997E-2"/>
    <n v="1.0809"/>
    <n v="1753168.6557498381"/>
    <n v="141831.3442501619"/>
    <n v="17531.686557498382"/>
    <n v="124299.65769266352"/>
    <n v="6.5593486909057266E-2"/>
  </r>
  <r>
    <x v="3"/>
    <s v="491449AV6"/>
    <x v="30"/>
    <n v="0.05"/>
    <x v="121"/>
    <n v="1970000"/>
    <d v="2025-06-15T00:00:00"/>
    <d v="2025-06-15T00:00:00"/>
    <n v="11"/>
    <n v="0.05"/>
    <n v="4.1299999999999996E-2"/>
    <n v="1.07629"/>
    <n v="1830361.7054882979"/>
    <n v="139638.29451170214"/>
    <n v="18303.61705488298"/>
    <n v="121334.67745681916"/>
    <n v="6.1591206830872672E-2"/>
  </r>
  <r>
    <x v="3"/>
    <s v="491449AV6"/>
    <x v="30"/>
    <n v="0.05"/>
    <x v="122"/>
    <n v="2045000"/>
    <d v="2025-06-15T00:00:00"/>
    <d v="2025-06-15T00:00:00"/>
    <n v="12"/>
    <n v="0.05"/>
    <n v="4.2299999999999997E-2"/>
    <n v="1.0718700000000001"/>
    <n v="1907880.6198512877"/>
    <n v="137119.38014871231"/>
    <n v="19078.806198512877"/>
    <n v="118040.57395019944"/>
    <n v="5.7721552053887258E-2"/>
  </r>
  <r>
    <x v="3"/>
    <s v="491449AV6"/>
    <x v="30"/>
    <n v="0.05"/>
    <x v="123"/>
    <n v="2125000"/>
    <d v="2025-06-15T00:00:00"/>
    <d v="2025-06-15T00:00:00"/>
    <n v="13"/>
    <n v="0.05"/>
    <n v="4.3500000000000004E-2"/>
    <n v="1.06402"/>
    <n v="1997142.9108475405"/>
    <n v="127857.08915245952"/>
    <n v="19971.429108475404"/>
    <n v="107885.66004398411"/>
    <n v="5.0769722373639581E-2"/>
  </r>
  <r>
    <x v="3"/>
    <s v="491449AS3"/>
    <x v="30"/>
    <n v="0.04"/>
    <x v="124"/>
    <n v="2205000"/>
    <d v="2025-06-15T00:00:00"/>
    <d v="2025-06-15T00:00:00"/>
    <n v="14"/>
    <n v="0.05"/>
    <n v="4.4600000000000001E-2"/>
    <n v="0.95247999999999999"/>
    <n v="2315009.2390391398"/>
    <n v="-110009.23903913982"/>
    <n v="23150.092390391397"/>
    <n v="-133159.33142953122"/>
    <n v="-6.0389719469175152E-2"/>
  </r>
  <r>
    <x v="3"/>
    <s v="491449AS3"/>
    <x v="30"/>
    <n v="0.04"/>
    <x v="125"/>
    <n v="2270000"/>
    <d v="2025-06-15T00:00:00"/>
    <d v="2025-06-15T00:00:00"/>
    <n v="15"/>
    <n v="0.05"/>
    <n v="4.6100000000000002E-2"/>
    <n v="0.93447000000000002"/>
    <n v="2429184.457499973"/>
    <n v="-159184.45749997301"/>
    <n v="24291.84457499973"/>
    <n v="-183476.30207497274"/>
    <n v="-8.0826564790736896E-2"/>
  </r>
  <r>
    <x v="3"/>
    <s v="491449AT1"/>
    <x v="30"/>
    <n v="0.04"/>
    <x v="126"/>
    <n v="2335000"/>
    <d v="2025-06-15T00:00:00"/>
    <d v="2025-06-15T00:00:00"/>
    <n v="16"/>
    <n v="0.05"/>
    <n v="4.7E-2"/>
    <n v="0.92188000000000003"/>
    <n v="2532867.6183451209"/>
    <n v="-197867.61834512092"/>
    <n v="25328.676183451211"/>
    <n v="-223196.29452857212"/>
    <n v="-9.5587278170694692E-2"/>
  </r>
  <r>
    <x v="3"/>
    <s v="491449AT1"/>
    <x v="30"/>
    <n v="0.04"/>
    <x v="127"/>
    <n v="2400000"/>
    <d v="2025-06-15T00:00:00"/>
    <d v="2025-06-15T00:00:00"/>
    <n v="17"/>
    <n v="0.05"/>
    <n v="4.7500000000000001E-2"/>
    <n v="0.91317999999999999"/>
    <n v="2628178.45331698"/>
    <n v="-228178.45331698004"/>
    <n v="26281.784533169801"/>
    <n v="-254460.23785014983"/>
    <n v="-0.1060250991042291"/>
  </r>
  <r>
    <x v="3"/>
    <s v="491449AT1"/>
    <x v="30"/>
    <n v="0.04"/>
    <x v="128"/>
    <n v="2470000"/>
    <d v="2025-06-15T00:00:00"/>
    <d v="2025-06-15T00:00:00"/>
    <n v="18"/>
    <n v="0.05"/>
    <n v="4.8000000000000001E-2"/>
    <n v="0.90429000000000004"/>
    <n v="2731424.6535956385"/>
    <n v="-261424.65359563846"/>
    <n v="27314.246535956387"/>
    <n v="-288738.90013159486"/>
    <n v="-0.11689834013424893"/>
  </r>
  <r>
    <x v="3"/>
    <s v="491449AT1"/>
    <x v="30"/>
    <n v="0.04"/>
    <x v="129"/>
    <n v="2540000"/>
    <d v="2025-06-15T00:00:00"/>
    <d v="2025-06-15T00:00:00"/>
    <n v="19"/>
    <n v="0.05"/>
    <n v="4.8499999999999995E-2"/>
    <n v="0.89524999999999999"/>
    <n v="2837196.3138788049"/>
    <n v="-297196.31387880491"/>
    <n v="28371.963138788051"/>
    <n v="-325568.27701759298"/>
    <n v="-0.12817648701480039"/>
  </r>
  <r>
    <x v="3"/>
    <s v="491449AT1"/>
    <x v="30"/>
    <n v="0.04"/>
    <x v="130"/>
    <n v="2615000"/>
    <d v="2025-06-15T00:00:00"/>
    <d v="2025-06-15T00:00:00"/>
    <n v="20"/>
    <n v="0.05"/>
    <n v="4.8799999999999996E-2"/>
    <n v="0.88841999999999999"/>
    <n v="2943427.6580896424"/>
    <n v="-328427.65808964241"/>
    <n v="29434.276580896425"/>
    <n v="-357861.93467053882"/>
    <n v="-0.13684968821053109"/>
  </r>
  <r>
    <x v="3"/>
    <s v="491449AW4"/>
    <x v="30"/>
    <n v="0.04"/>
    <x v="131"/>
    <n v="2690000"/>
    <d v="2025-06-15T00:00:00"/>
    <d v="2025-06-15T00:00:00"/>
    <n v="21"/>
    <n v="0.05"/>
    <n v="4.8799999999999996E-2"/>
    <n v="0.88517999999999997"/>
    <n v="3038929.935154432"/>
    <n v="-348929.93515443197"/>
    <n v="30389.29935154432"/>
    <n v="-379319.23450597626"/>
    <n v="-0.14101086784608782"/>
  </r>
  <r>
    <x v="3"/>
    <s v="491449AW4"/>
    <x v="30"/>
    <n v="0.04"/>
    <x v="132"/>
    <n v="2770000"/>
    <d v="2025-06-15T00:00:00"/>
    <d v="2025-06-15T00:00:00"/>
    <n v="22"/>
    <n v="0.05"/>
    <n v="4.8799999999999996E-2"/>
    <n v="0.8821"/>
    <n v="3140233.5336129689"/>
    <n v="-370233.53361296887"/>
    <n v="31402.33533612969"/>
    <n v="-401635.86894909857"/>
    <n v="-0.14499489853758071"/>
  </r>
  <r>
    <x v="3"/>
    <s v="491449AU8"/>
    <x v="30"/>
    <n v="4.1250000000000002E-2"/>
    <x v="133"/>
    <n v="2850000"/>
    <d v="2025-06-15T00:00:00"/>
    <d v="2025-06-15T00:00:00"/>
    <n v="23"/>
    <n v="0.05"/>
    <n v="4.8799999999999996E-2"/>
    <n v="0.89632000000000001"/>
    <n v="3179667.975722956"/>
    <n v="-329667.97572295601"/>
    <n v="31796.679757229562"/>
    <n v="-361464.65548018558"/>
    <n v="-0.1268297036772581"/>
  </r>
  <r>
    <x v="3"/>
    <s v="491449AU8"/>
    <x v="30"/>
    <n v="4.1250000000000002E-2"/>
    <x v="134"/>
    <n v="2935000"/>
    <d v="2025-06-15T00:00:00"/>
    <d v="2025-06-15T00:00:00"/>
    <n v="24"/>
    <n v="0.05"/>
    <n v="4.8799999999999996E-2"/>
    <n v="0.89392000000000005"/>
    <n v="3283291.5697154105"/>
    <n v="-348291.56971541047"/>
    <n v="32832.915697154109"/>
    <n v="-381124.48541256459"/>
    <n v="-0.12985502058349729"/>
  </r>
  <r>
    <x v="3"/>
    <s v="491449AU8"/>
    <x v="30"/>
    <n v="4.1250000000000002E-2"/>
    <x v="135"/>
    <n v="3020000"/>
    <d v="2025-06-15T00:00:00"/>
    <d v="2025-06-15T00:00:00"/>
    <n v="25"/>
    <n v="0.05"/>
    <n v="4.8799999999999996E-2"/>
    <n v="0.89163000000000003"/>
    <n v="3387055.1686237562"/>
    <n v="-367055.16862375615"/>
    <n v="33870.551686237559"/>
    <n v="-400925.72030999372"/>
    <n v="-0.13275686102979925"/>
  </r>
  <r>
    <x v="3"/>
    <s v="491449AU8"/>
    <x v="30"/>
    <n v="4.1250000000000002E-2"/>
    <x v="136"/>
    <n v="3110000"/>
    <d v="2025-06-15T00:00:00"/>
    <d v="2025-06-15T00:00:00"/>
    <n v="26"/>
    <n v="0.05"/>
    <n v="4.8799999999999996E-2"/>
    <n v="0.88944999999999996"/>
    <n v="3496542.8073528586"/>
    <n v="-386542.8073528586"/>
    <n v="34965.428073528587"/>
    <n v="-421508.23542638717"/>
    <n v="-0.13553319467086405"/>
  </r>
  <r>
    <x v="3"/>
    <s v="491449AZ7"/>
    <x v="31"/>
    <n v="0.04"/>
    <x v="137"/>
    <n v="2485000"/>
    <s v="Non Callable"/>
    <s v="Non Callable"/>
    <s v="NA"/>
    <s v="NA"/>
    <s v="NA"/>
    <s v="NA"/>
    <s v="NA"/>
    <s v="NA"/>
    <s v="NA"/>
    <s v="NA"/>
    <s v="NA"/>
  </r>
  <r>
    <x v="3"/>
    <s v="491449BA1"/>
    <x v="31"/>
    <n v="0.04"/>
    <x v="138"/>
    <n v="2555000"/>
    <s v="Non Callable"/>
    <s v="Non Callable"/>
    <s v="NA"/>
    <s v="NA"/>
    <s v="NA"/>
    <s v="NA"/>
    <s v="NA"/>
    <s v="NA"/>
    <s v="NA"/>
    <s v="NA"/>
    <s v="NA"/>
  </r>
  <r>
    <x v="3"/>
    <s v="491449BB9"/>
    <x v="31"/>
    <n v="0.04"/>
    <x v="139"/>
    <n v="2635000"/>
    <s v="Non Callable"/>
    <s v="Non Callable"/>
    <s v="NA"/>
    <s v="NA"/>
    <s v="NA"/>
    <s v="NA"/>
    <s v="NA"/>
    <s v="NA"/>
    <s v="NA"/>
    <s v="NA"/>
    <s v="NA"/>
  </r>
  <r>
    <x v="3"/>
    <s v="491449BC7"/>
    <x v="31"/>
    <n v="0.04"/>
    <x v="140"/>
    <n v="2710000"/>
    <s v="Non Callable"/>
    <s v="Non Callable"/>
    <s v="NA"/>
    <s v="NA"/>
    <s v="NA"/>
    <s v="NA"/>
    <s v="NA"/>
    <s v="NA"/>
    <s v="NA"/>
    <s v="NA"/>
    <s v="NA"/>
  </r>
  <r>
    <x v="3"/>
    <s v="491449BD5"/>
    <x v="31"/>
    <n v="0.04"/>
    <x v="141"/>
    <n v="2795000"/>
    <s v="Non Callable"/>
    <s v="Non Callable"/>
    <s v="NA"/>
    <s v="NA"/>
    <s v="NA"/>
    <s v="NA"/>
    <s v="NA"/>
    <s v="NA"/>
    <s v="NA"/>
    <s v="NA"/>
    <s v="NA"/>
  </r>
  <r>
    <x v="3"/>
    <s v="491449BE3"/>
    <x v="31"/>
    <n v="0.04"/>
    <x v="142"/>
    <n v="2875000"/>
    <d v="2028-04-15T00:00:00"/>
    <d v="2028-04-15T00:00:00"/>
    <n v="1"/>
    <n v="0.05"/>
    <n v="3.9900000000000005E-2"/>
    <n v="1.0000899999999999"/>
    <n v="2874741.2732854043"/>
    <n v="258.72671459568664"/>
    <n v="28747.412732854045"/>
    <n v="-28488.686018258359"/>
    <n v="-9.9091081802637777E-3"/>
  </r>
  <r>
    <x v="3"/>
    <s v="491449BF0"/>
    <x v="31"/>
    <n v="0.04"/>
    <x v="143"/>
    <n v="2965000"/>
    <d v="2028-04-15T00:00:00"/>
    <d v="2028-04-15T00:00:00"/>
    <n v="2"/>
    <n v="0.05"/>
    <n v="3.9100000000000003E-2"/>
    <n v="1.0017100000000001"/>
    <n v="2959938.5051561827"/>
    <n v="5061.494843817316"/>
    <n v="29599.385051561829"/>
    <n v="-24537.890207744513"/>
    <n v="-8.2758482994079296E-3"/>
  </r>
  <r>
    <x v="3"/>
    <s v="491449BG8"/>
    <x v="31"/>
    <n v="0.04"/>
    <x v="144"/>
    <n v="3050000"/>
    <d v="2028-04-15T00:00:00"/>
    <d v="2028-04-15T00:00:00"/>
    <n v="3"/>
    <n v="0.05"/>
    <n v="3.8699999999999998E-2"/>
    <n v="1.0036400000000001"/>
    <n v="3038938.264716432"/>
    <n v="11061.735283568036"/>
    <n v="30389.382647164319"/>
    <n v="-19327.647363596283"/>
    <n v="-6.3369335618348472E-3"/>
  </r>
  <r>
    <x v="3"/>
    <s v="491449BH6"/>
    <x v="31"/>
    <n v="3.5000000000000003E-2"/>
    <x v="145"/>
    <n v="3145000"/>
    <d v="2028-04-15T00:00:00"/>
    <d v="2028-04-15T00:00:00"/>
    <n v="4"/>
    <n v="0.05"/>
    <n v="3.8799999999999994E-2"/>
    <n v="0.98604000000000003"/>
    <n v="3189525.7798872255"/>
    <n v="-44525.779887225479"/>
    <n v="31895.257798872255"/>
    <n v="-76421.037686097727"/>
    <n v="-2.4299217070301343E-2"/>
  </r>
  <r>
    <x v="3"/>
    <s v="491449BJ2"/>
    <x v="31"/>
    <n v="3.5000000000000003E-2"/>
    <x v="146"/>
    <n v="3220000"/>
    <d v="2028-04-15T00:00:00"/>
    <d v="2028-04-15T00:00:00"/>
    <n v="5"/>
    <n v="0.05"/>
    <n v="3.8399999999999997E-2"/>
    <n v="0.98465999999999998"/>
    <n v="3270164.3206792194"/>
    <n v="-50164.32067921944"/>
    <n v="32701.643206792196"/>
    <n v="-82865.963886011639"/>
    <n v="-2.5734771393171315E-2"/>
  </r>
  <r>
    <x v="3"/>
    <s v="491449BL7"/>
    <x v="31"/>
    <n v="3.7499999999999999E-2"/>
    <x v="147"/>
    <n v="4015000"/>
    <d v="2028-04-15T00:00:00"/>
    <d v="2028-04-15T00:00:00"/>
    <n v="11"/>
    <n v="0.05"/>
    <n v="4.1299999999999996E-2"/>
    <n v="0.96667000000000003"/>
    <n v="4153433.9536760217"/>
    <n v="-138433.95367602166"/>
    <n v="41534.339536760221"/>
    <n v="-179968.29321278189"/>
    <n v="-4.4823983365574568E-2"/>
  </r>
  <r>
    <x v="3"/>
    <s v="491449BM5"/>
    <x v="31"/>
    <n v="3.7499999999999999E-2"/>
    <x v="148"/>
    <n v="4130000"/>
    <d v="2028-04-15T00:00:00"/>
    <d v="2028-04-15T00:00:00"/>
    <n v="12"/>
    <n v="0.05"/>
    <n v="4.2299999999999997E-2"/>
    <n v="0.95518999999999998"/>
    <n v="4323747.1079052333"/>
    <n v="-193747.10790523328"/>
    <n v="43237.471079052331"/>
    <n v="-236984.57898428562"/>
    <n v="-5.7381253991352452E-2"/>
  </r>
  <r>
    <x v="3"/>
    <s v="491449BK9"/>
    <x v="31"/>
    <n v="0.05"/>
    <x v="149"/>
    <n v="3300000"/>
    <d v="2028-04-15T00:00:00"/>
    <d v="2028-04-15T00:00:00"/>
    <n v="6"/>
    <n v="0.05"/>
    <n v="3.9099999999999996E-2"/>
    <n v="1.05779"/>
    <n v="3119711.852068936"/>
    <n v="180288.14793106401"/>
    <n v="31197.118520689361"/>
    <n v="149091.02941037464"/>
    <n v="4.5179099821325647E-2"/>
  </r>
  <r>
    <x v="3"/>
    <s v="491449BK9"/>
    <x v="31"/>
    <n v="0.05"/>
    <x v="150"/>
    <n v="3430000"/>
    <d v="2028-04-15T00:00:00"/>
    <d v="2028-04-15T00:00:00"/>
    <n v="7"/>
    <n v="0.05"/>
    <n v="3.9099999999999996E-2"/>
    <n v="1.0661799999999999"/>
    <n v="3217092.7985893567"/>
    <n v="212907.20141064329"/>
    <n v="32170.927985893566"/>
    <n v="180736.27342474973"/>
    <n v="5.2692791085932868E-2"/>
  </r>
  <r>
    <x v="3"/>
    <s v="491449BK9"/>
    <x v="31"/>
    <n v="0.05"/>
    <x v="151"/>
    <n v="3570000"/>
    <d v="2028-04-15T00:00:00"/>
    <d v="2028-04-15T00:00:00"/>
    <n v="8"/>
    <n v="0.05"/>
    <n v="3.9299999999999995E-2"/>
    <n v="1.07284"/>
    <n v="3327616.4199694269"/>
    <n v="242383.58003057307"/>
    <n v="33276.164199694271"/>
    <n v="209107.4158308788"/>
    <n v="5.8573505834980055E-2"/>
  </r>
  <r>
    <x v="3"/>
    <s v="491449BK9"/>
    <x v="31"/>
    <n v="0.05"/>
    <x v="152"/>
    <n v="3710000"/>
    <d v="2028-04-15T00:00:00"/>
    <d v="2028-04-15T00:00:00"/>
    <n v="9"/>
    <n v="0.05"/>
    <n v="0.04"/>
    <n v="1.0749599999999999"/>
    <n v="3451291.2108357521"/>
    <n v="258708.78916424792"/>
    <n v="34512.912108357523"/>
    <n v="224195.87705589039"/>
    <n v="6.0430155540671264E-2"/>
  </r>
  <r>
    <x v="3"/>
    <s v="491449BK9"/>
    <x v="31"/>
    <n v="0.05"/>
    <x v="153"/>
    <n v="3860000"/>
    <d v="2028-04-15T00:00:00"/>
    <d v="2028-04-15T00:00:00"/>
    <n v="10"/>
    <n v="0.05"/>
    <n v="4.0099999999999997E-2"/>
    <n v="1.0809"/>
    <n v="3571098.1589416228"/>
    <n v="288901.84105837718"/>
    <n v="35710.981589416231"/>
    <n v="253190.85946896096"/>
    <n v="6.5593486909057239E-2"/>
  </r>
  <r>
    <x v="3"/>
    <s v="491449BN3"/>
    <x v="31"/>
    <n v="0.04"/>
    <x v="154"/>
    <n v="4240000"/>
    <d v="2028-04-15T00:00:00"/>
    <d v="2028-04-15T00:00:00"/>
    <n v="13"/>
    <n v="0.05"/>
    <n v="4.3500000000000004E-2"/>
    <n v="0.96552000000000004"/>
    <n v="4391416.0245256443"/>
    <n v="-151416.02452564426"/>
    <n v="43914.16024525644"/>
    <n v="-195330.1847709007"/>
    <n v="-4.6068439804457711E-2"/>
  </r>
  <r>
    <x v="3"/>
    <s v="491449BN3"/>
    <x v="31"/>
    <n v="0.04"/>
    <x v="155"/>
    <n v="4370000"/>
    <d v="2028-04-15T00:00:00"/>
    <d v="2028-04-15T00:00:00"/>
    <n v="14"/>
    <n v="0.05"/>
    <n v="4.4600000000000001E-2"/>
    <n v="0.95247999999999999"/>
    <n v="4588022.8456240548"/>
    <n v="-218022.84562405478"/>
    <n v="45880.228456240548"/>
    <n v="-263903.07408029534"/>
    <n v="-6.0389719469175138E-2"/>
  </r>
  <r>
    <x v="3"/>
    <s v="491449BN3"/>
    <x v="31"/>
    <n v="0.04"/>
    <x v="156"/>
    <n v="4505000"/>
    <d v="2028-04-15T00:00:00"/>
    <d v="2028-04-15T00:00:00"/>
    <n v="15"/>
    <n v="0.05"/>
    <n v="4.6100000000000002E-2"/>
    <n v="0.93447000000000002"/>
    <n v="4820914.5290913563"/>
    <n v="-315914.52909135632"/>
    <n v="48209.145290913562"/>
    <n v="-364123.67438226991"/>
    <n v="-8.0826564790736938E-2"/>
  </r>
  <r>
    <x v="3"/>
    <s v="491449BN3"/>
    <x v="31"/>
    <n v="0.04"/>
    <x v="157"/>
    <n v="4640000"/>
    <d v="2028-04-15T00:00:00"/>
    <d v="2028-04-15T00:00:00"/>
    <n v="16"/>
    <n v="0.05"/>
    <n v="4.7E-2"/>
    <n v="0.92188000000000003"/>
    <n v="5033193.0403089337"/>
    <n v="-393193.04030893371"/>
    <n v="50331.93040308934"/>
    <n v="-443524.97071202303"/>
    <n v="-9.5587278170694623E-2"/>
  </r>
  <r>
    <x v="3"/>
    <s v="491449BN3"/>
    <x v="31"/>
    <n v="0.04"/>
    <x v="158"/>
    <n v="4780000"/>
    <d v="2028-04-15T00:00:00"/>
    <d v="2028-04-15T00:00:00"/>
    <n v="17"/>
    <n v="0.05"/>
    <n v="4.7500000000000001E-2"/>
    <n v="0.91317999999999999"/>
    <n v="5234455.4195229858"/>
    <n v="-454455.41952298582"/>
    <n v="52344.554195229859"/>
    <n v="-506799.97371821565"/>
    <n v="-0.10602509910422922"/>
  </r>
  <r>
    <x v="3"/>
    <s v="491449BN3"/>
    <x v="31"/>
    <n v="0.04"/>
    <x v="159"/>
    <n v="4925000"/>
    <d v="2028-04-15T00:00:00"/>
    <d v="2028-04-15T00:00:00"/>
    <n v="18"/>
    <n v="0.05"/>
    <n v="4.8000000000000001E-2"/>
    <n v="0.90429000000000004"/>
    <n v="5446261.7080803718"/>
    <n v="-521261.70808037184"/>
    <n v="54462.61708080372"/>
    <n v="-575724.32516117557"/>
    <n v="-0.11689834013424885"/>
  </r>
  <r>
    <x v="3"/>
    <s v="491449BN3"/>
    <x v="31"/>
    <n v="0.04"/>
    <x v="160"/>
    <n v="5075000"/>
    <d v="2028-04-15T00:00:00"/>
    <d v="2028-04-15T00:00:00"/>
    <n v="19"/>
    <n v="0.05"/>
    <n v="4.8499999999999995E-2"/>
    <n v="0.89524999999999999"/>
    <n v="5668807.595643675"/>
    <n v="-593807.59564367495"/>
    <n v="56688.075956436747"/>
    <n v="-650495.67160011176"/>
    <n v="-0.12817648701480033"/>
  </r>
  <r>
    <x v="3"/>
    <s v="491449BN3"/>
    <x v="31"/>
    <n v="0.04"/>
    <x v="161"/>
    <n v="5225000"/>
    <d v="2028-04-15T00:00:00"/>
    <d v="2028-04-15T00:00:00"/>
    <n v="20"/>
    <n v="0.05"/>
    <n v="4.8799999999999996E-2"/>
    <n v="0.88841999999999999"/>
    <n v="5881227.3474257672"/>
    <n v="-656227.34742576722"/>
    <n v="58812.273474257672"/>
    <n v="-715039.62090002489"/>
    <n v="-0.13684968821053109"/>
  </r>
  <r>
    <x v="3"/>
    <s v="491449BP8"/>
    <x v="31"/>
    <n v="0.04"/>
    <x v="162"/>
    <n v="5385000"/>
    <d v="2028-04-15T00:00:00"/>
    <d v="2028-04-15T00:00:00"/>
    <n v="21"/>
    <n v="0.05"/>
    <n v="4.8799999999999996E-2"/>
    <n v="0.88517999999999997"/>
    <n v="6083508.4389615674"/>
    <n v="-698508.43896156736"/>
    <n v="60835.084389615673"/>
    <n v="-759343.52335118304"/>
    <n v="-0.14101086784608785"/>
  </r>
  <r>
    <x v="3"/>
    <s v="491449BP8"/>
    <x v="31"/>
    <n v="0.04"/>
    <x v="163"/>
    <n v="1020000"/>
    <d v="2028-04-15T00:00:00"/>
    <d v="2028-04-15T00:00:00"/>
    <n v="22"/>
    <n v="0.05"/>
    <n v="4.8799999999999996E-2"/>
    <n v="0.8821"/>
    <n v="1156331.4816914182"/>
    <n v="-136331.48169141822"/>
    <n v="11563.314816914182"/>
    <n v="-147894.79650833239"/>
    <n v="-0.14499489853758077"/>
  </r>
  <r>
    <x v="4"/>
    <m/>
    <x v="0"/>
    <m/>
    <x v="0"/>
    <m/>
    <m/>
    <m/>
    <m/>
    <m/>
    <m/>
    <m/>
    <m/>
    <m/>
    <m/>
    <m/>
    <m/>
  </r>
  <r>
    <x v="4"/>
    <s v="491211AY4"/>
    <x v="32"/>
    <n v="0.05"/>
    <x v="72"/>
    <n v="1865000"/>
    <s v="Non Callable"/>
    <s v="Non Callable"/>
    <s v="NA"/>
    <s v="NA"/>
    <s v="NA"/>
    <s v="NA"/>
    <s v="NA"/>
    <s v="NA"/>
    <s v="NA"/>
    <s v="NA"/>
    <s v="NA"/>
  </r>
  <r>
    <x v="4"/>
    <s v="491211AZ1"/>
    <x v="32"/>
    <n v="0.05"/>
    <x v="73"/>
    <n v="1960000"/>
    <s v="Non Callable"/>
    <s v="Non Callable"/>
    <s v="NA"/>
    <s v="NA"/>
    <s v="NA"/>
    <s v="NA"/>
    <s v="NA"/>
    <s v="NA"/>
    <s v="NA"/>
    <s v="NA"/>
    <s v="NA"/>
  </r>
  <r>
    <x v="4"/>
    <s v="491211BA5"/>
    <x v="32"/>
    <n v="0.05"/>
    <x v="74"/>
    <n v="2060000"/>
    <s v="Non Callable"/>
    <s v="Non Callable"/>
    <s v="NA"/>
    <s v="NA"/>
    <s v="NA"/>
    <s v="NA"/>
    <s v="NA"/>
    <s v="NA"/>
    <s v="NA"/>
    <s v="NA"/>
    <s v="NA"/>
  </r>
  <r>
    <x v="4"/>
    <s v="491211BB3"/>
    <x v="32"/>
    <n v="0.05"/>
    <x v="75"/>
    <n v="2165000"/>
    <s v="Non Callable"/>
    <s v="Non Callable"/>
    <s v="NA"/>
    <s v="NA"/>
    <s v="NA"/>
    <s v="NA"/>
    <s v="NA"/>
    <s v="NA"/>
    <s v="NA"/>
    <s v="NA"/>
    <s v="NA"/>
  </r>
  <r>
    <x v="4"/>
    <s v="491211BC1"/>
    <x v="32"/>
    <n v="0.05"/>
    <x v="76"/>
    <n v="2275000"/>
    <s v="Non Callable"/>
    <s v="Non Callable"/>
    <s v="NA"/>
    <s v="NA"/>
    <s v="NA"/>
    <s v="NA"/>
    <s v="NA"/>
    <s v="NA"/>
    <s v="NA"/>
    <s v="NA"/>
    <s v="NA"/>
  </r>
  <r>
    <x v="4"/>
    <s v="491211BD9"/>
    <x v="32"/>
    <n v="0.05"/>
    <x v="77"/>
    <n v="2395000"/>
    <s v="Non Callable"/>
    <s v="Non Callable"/>
    <s v="NA"/>
    <s v="NA"/>
    <s v="NA"/>
    <s v="NA"/>
    <s v="NA"/>
    <s v="NA"/>
    <s v="NA"/>
    <s v="NA"/>
    <s v="NA"/>
  </r>
  <r>
    <x v="4"/>
    <s v="491211BE7"/>
    <x v="32"/>
    <n v="0.05"/>
    <x v="78"/>
    <n v="2515000"/>
    <s v="Non Callable"/>
    <s v="Non Callable"/>
    <s v="NA"/>
    <s v="NA"/>
    <s v="NA"/>
    <s v="NA"/>
    <s v="NA"/>
    <s v="NA"/>
    <s v="NA"/>
    <s v="NA"/>
    <s v="NA"/>
  </r>
  <r>
    <x v="4"/>
    <s v="491211BF4"/>
    <x v="32"/>
    <n v="0.05"/>
    <x v="79"/>
    <n v="2645000"/>
    <d v="2030-03-01T00:00:00"/>
    <d v="2030-03-01T00:00:00"/>
    <n v="1.5"/>
    <n v="0.05"/>
    <n v="3.9100000000000003E-2"/>
    <n v="1.01573"/>
    <n v="2604038.4747915291"/>
    <n v="40961.525208470877"/>
    <n v="26040.38474791529"/>
    <n v="14921.140460555587"/>
    <n v="5.641262934047481E-3"/>
  </r>
  <r>
    <x v="4"/>
    <s v="491211BG2"/>
    <x v="32"/>
    <n v="0.05"/>
    <x v="80"/>
    <n v="2780000"/>
    <d v="2030-03-01T00:00:00"/>
    <d v="2030-03-01T00:00:00"/>
    <n v="2.5"/>
    <n v="0.05"/>
    <n v="3.8699999999999998E-2"/>
    <n v="1.02668"/>
    <n v="2707757.0421163361"/>
    <n v="72242.957883663941"/>
    <n v="27077.57042116336"/>
    <n v="45165.387462500585"/>
    <n v="1.6246542252698053E-2"/>
  </r>
  <r>
    <x v="4"/>
    <s v="491211BH0"/>
    <x v="32"/>
    <n v="0.05"/>
    <x v="81"/>
    <n v="2925000"/>
    <d v="2030-03-01T00:00:00"/>
    <d v="2030-03-01T00:00:00"/>
    <n v="3.5"/>
    <n v="0.05"/>
    <n v="3.8799999999999994E-2"/>
    <n v="1.0363199999999999"/>
    <n v="2822487.2626215843"/>
    <n v="102512.73737841565"/>
    <n v="28224.872626215845"/>
    <n v="74287.864752199806"/>
    <n v="2.5397560599042669E-2"/>
  </r>
  <r>
    <x v="4"/>
    <s v="491211BJ6"/>
    <x v="32"/>
    <n v="0.05"/>
    <x v="164"/>
    <n v="3070000"/>
    <d v="2030-03-01T00:00:00"/>
    <d v="2030-03-01T00:00:00"/>
    <n v="4.5"/>
    <n v="0.05"/>
    <n v="3.8399999999999997E-2"/>
    <n v="1.04752"/>
    <n v="2930731.63280892"/>
    <n v="139268.36719108"/>
    <n v="29307.3163280892"/>
    <n v="109961.0508629908"/>
    <n v="3.5817931877195702E-2"/>
  </r>
  <r>
    <x v="4"/>
    <s v="491211BK3"/>
    <x v="32"/>
    <n v="0.05"/>
    <x v="165"/>
    <n v="3230000"/>
    <d v="2030-03-01T00:00:00"/>
    <d v="2030-03-01T00:00:00"/>
    <n v="5.5"/>
    <n v="0.05"/>
    <n v="3.9099999999999996E-2"/>
    <n v="1.0534699999999999"/>
    <n v="3066057.8848946816"/>
    <n v="163942.11510531837"/>
    <n v="30660.578848946818"/>
    <n v="133281.53625637156"/>
    <n v="4.1263633515904508E-2"/>
  </r>
  <r>
    <x v="4"/>
    <s v="491211BL1"/>
    <x v="32"/>
    <n v="0.05"/>
    <x v="166"/>
    <n v="3395000"/>
    <d v="2030-03-01T00:00:00"/>
    <d v="2030-03-01T00:00:00"/>
    <n v="6.5"/>
    <n v="0.05"/>
    <n v="3.9099999999999996E-2"/>
    <n v="1.06203"/>
    <n v="3196708.1909173941"/>
    <n v="198291.80908260588"/>
    <n v="31967.081909173943"/>
    <n v="166324.72717343192"/>
    <n v="4.8991083114412935E-2"/>
  </r>
  <r>
    <x v="4"/>
    <s v="491211BM9"/>
    <x v="32"/>
    <n v="0.05"/>
    <x v="167"/>
    <n v="3570000"/>
    <d v="2030-03-01T00:00:00"/>
    <d v="2030-03-01T00:00:00"/>
    <n v="7.5"/>
    <n v="0.05"/>
    <n v="3.9299999999999995E-2"/>
    <n v="1.0689200000000001"/>
    <n v="3339819.6310294499"/>
    <n v="230180.36897055013"/>
    <n v="33398.196310294501"/>
    <n v="196782.17266025563"/>
    <n v="5.5121056767578606E-2"/>
  </r>
  <r>
    <x v="4"/>
    <s v="491211BN7"/>
    <x v="32"/>
    <n v="0.05"/>
    <x v="168"/>
    <n v="3755000"/>
    <d v="2030-03-01T00:00:00"/>
    <d v="2030-03-01T00:00:00"/>
    <n v="8.5"/>
    <n v="0.05"/>
    <n v="0.04"/>
    <n v="1.07145"/>
    <n v="3504596.5747351721"/>
    <n v="250403.42526482791"/>
    <n v="35045.965747351722"/>
    <n v="215357.45951747618"/>
    <n v="5.7352186289607504E-2"/>
  </r>
  <r>
    <x v="4"/>
    <s v="491211BP2"/>
    <x v="32"/>
    <n v="0.05"/>
    <x v="169"/>
    <n v="3945000"/>
    <d v="2030-03-01T00:00:00"/>
    <d v="2030-03-01T00:00:00"/>
    <n v="9.5"/>
    <n v="0.05"/>
    <n v="4.0099999999999997E-2"/>
    <n v="1.0775699999999999"/>
    <n v="3661015.0616665278"/>
    <n v="283984.93833347224"/>
    <n v="36610.150616665276"/>
    <n v="247374.78771680695"/>
    <n v="6.2705903096782492E-2"/>
  </r>
  <r>
    <x v="4"/>
    <s v="491211BQ0"/>
    <x v="32"/>
    <n v="0.05"/>
    <x v="170"/>
    <n v="22975000"/>
    <d v="2030-03-01T00:00:00"/>
    <d v="2030-03-01T00:00:00"/>
    <n v="14.5"/>
    <n v="0.05"/>
    <n v="4.6100000000000002E-2"/>
    <n v="1.04091"/>
    <n v="22072033.1248619"/>
    <n v="902966.87513810024"/>
    <n v="220720.33124861901"/>
    <n v="682246.54388948123"/>
    <n v="2.9695170571903427E-2"/>
  </r>
  <r>
    <x v="4"/>
    <s v="491211BR8"/>
    <x v="32"/>
    <n v="0.05"/>
    <x v="171"/>
    <n v="29505000"/>
    <d v="2030-03-01T00:00:00"/>
    <d v="2030-03-01T00:00:00"/>
    <n v="19.5"/>
    <n v="0.05"/>
    <n v="4.8799999999999996E-2"/>
    <n v="1.01498"/>
    <n v="29069538.316025931"/>
    <n v="435461.68397406861"/>
    <n v="290695.38316025934"/>
    <n v="144766.30081380927"/>
    <n v="4.906500620701890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48" firstHeaderRow="1" firstDataRow="1" firstDataCol="1"/>
  <pivotFields count="19">
    <pivotField axis="axisRow" showAll="0">
      <items count="14">
        <item x="0"/>
        <item m="1" x="10"/>
        <item m="1" x="6"/>
        <item m="1" x="12"/>
        <item x="2"/>
        <item m="1" x="8"/>
        <item x="3"/>
        <item m="1" x="7"/>
        <item m="1" x="11"/>
        <item m="1" x="5"/>
        <item m="1" x="9"/>
        <item x="1"/>
        <item x="4"/>
        <item t="default"/>
      </items>
    </pivotField>
    <pivotField showAll="0"/>
    <pivotField axis="axisRow" showAll="0">
      <items count="34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30"/>
        <item x="31"/>
        <item x="32"/>
        <item x="29"/>
        <item x="2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showAll="0">
      <items count="31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x="20"/>
        <item x="21"/>
        <item x="22"/>
        <item x="23"/>
        <item x="24"/>
        <item x="25"/>
        <item x="26"/>
        <item x="27"/>
        <item x="28"/>
        <item x="29"/>
        <item x="0"/>
        <item t="default"/>
      </items>
    </pivotField>
  </pivotFields>
  <rowFields count="2">
    <field x="0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32"/>
    </i>
    <i>
      <x v="4"/>
    </i>
    <i r="1">
      <x/>
    </i>
    <i r="1">
      <x v="31"/>
    </i>
    <i>
      <x v="6"/>
    </i>
    <i r="1">
      <x/>
    </i>
    <i r="1">
      <x v="28"/>
    </i>
    <i r="1">
      <x v="29"/>
    </i>
    <i>
      <x v="11"/>
    </i>
    <i r="1">
      <x/>
    </i>
    <i r="1">
      <x v="27"/>
    </i>
    <i>
      <x v="12"/>
    </i>
    <i r="1">
      <x/>
    </i>
    <i r="1">
      <x v="30"/>
    </i>
    <i t="grand">
      <x/>
    </i>
  </rowItems>
  <colItems count="1">
    <i/>
  </colItems>
  <dataFields count="1">
    <dataField name="Sum of Maturity Amount" fld="5" baseField="0" baseItem="0" numFmtId="6"/>
  </dataFields>
  <formats count="16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76">
      <pivotArea dataOnly="0" labelOnly="1" outline="0" axis="axisValues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4" firstHeaderRow="1" firstDataRow="1" firstDataCol="1"/>
  <pivotFields count="19">
    <pivotField axis="axisRow" showAll="0">
      <items count="3">
        <item x="1"/>
        <item x="0"/>
        <item t="default"/>
      </items>
    </pivotField>
    <pivotField showAll="0"/>
    <pivotField axis="axisRow" showAll="0">
      <items count="17">
        <item x="1"/>
        <item m="1" x="1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n=" " x="0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/>
      </items>
    </pivotField>
  </pivotFields>
  <rowFields count="2">
    <field x="0"/>
    <field x="2"/>
  </rowFields>
  <rowItems count="19">
    <i>
      <x/>
    </i>
    <i r="1">
      <x v="13"/>
    </i>
    <i r="1">
      <x v="14"/>
    </i>
    <i r="1">
      <x v="15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t="grand">
      <x/>
    </i>
  </rowItems>
  <colItems count="1">
    <i/>
  </colItems>
  <dataFields count="1">
    <dataField name="Sum of Maturity Amount" fld="5" baseField="0" baseItem="0" numFmtId="6"/>
  </dataFields>
  <formats count="18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0" count="1" selected="0">
            <x v="0"/>
          </reference>
          <reference field="2" count="3">
            <x v="13"/>
            <x v="14"/>
            <x v="15"/>
          </reference>
        </references>
      </pivotArea>
    </format>
    <format dxfId="67">
      <pivotArea dataOnly="0" labelOnly="1" fieldPosition="0">
        <references count="2">
          <reference field="0" count="1" selected="0">
            <x v="1"/>
          </reference>
          <reference field="2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5"/>
          </reference>
        </references>
      </pivotArea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0" count="1" selected="0">
            <x v="0"/>
          </reference>
          <reference field="2" count="3">
            <x v="13"/>
            <x v="14"/>
            <x v="15"/>
          </reference>
        </references>
      </pivotArea>
    </format>
    <format dxfId="59">
      <pivotArea dataOnly="0" labelOnly="1" fieldPosition="0">
        <references count="2">
          <reference field="0" count="1" selected="0">
            <x v="1"/>
          </reference>
          <reference field="2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5"/>
          </reference>
        </references>
      </pivotArea>
    </format>
    <format dxfId="58">
      <pivotArea dataOnly="0" labelOnly="1" outline="0" axis="axisValues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2" firstHeaderRow="1" firstDataRow="1" firstDataCol="1"/>
  <pivotFields count="19">
    <pivotField axis="axisRow" showAll="0">
      <items count="3">
        <item x="0"/>
        <item m="1" x="1"/>
        <item t="default"/>
      </items>
    </pivotField>
    <pivotField showAll="0"/>
    <pivotField axis="axisRow" showAll="0">
      <items count="6">
        <item n=" " x="0"/>
        <item x="1"/>
        <item x="2"/>
        <item x="3"/>
        <item x="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aturity Amount" fld="5" baseField="0" baseItem="0" numFmtId="6"/>
  </dataFields>
  <formats count="14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0" type="button" dataOnly="0" labelOnly="1" outline="0" axis="axisRow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1" firstHeaderRow="1" firstDataRow="1" firstDataCol="1"/>
  <pivotFields count="19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9">
        <item n=" "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8">
        <item sd="0" x="1"/>
        <item sd="0" x="2"/>
        <item sd="0" x="3"/>
        <item sd="0"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0"/>
    <field x="2"/>
  </rowFields>
  <rowItems count="16">
    <i>
      <x/>
    </i>
    <i r="1">
      <x/>
    </i>
    <i r="1">
      <x v="1"/>
    </i>
    <i>
      <x v="1"/>
    </i>
    <i r="1">
      <x/>
    </i>
    <i r="1">
      <x v="2"/>
    </i>
    <i r="1">
      <x v="3"/>
    </i>
    <i>
      <x v="2"/>
    </i>
    <i r="1">
      <x/>
    </i>
    <i r="1">
      <x v="4"/>
    </i>
    <i r="1">
      <x v="5"/>
    </i>
    <i r="1">
      <x v="6"/>
    </i>
    <i>
      <x v="3"/>
    </i>
    <i r="1">
      <x/>
    </i>
    <i r="1">
      <x v="7"/>
    </i>
    <i t="grand">
      <x/>
    </i>
  </rowItems>
  <colItems count="1">
    <i/>
  </colItems>
  <dataFields count="1">
    <dataField name="Sum of Maturity Amount" fld="5" baseField="0" baseItem="0" numFmtId="6"/>
  </dataFields>
  <formats count="14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2" firstHeaderRow="1" firstDataRow="1" firstDataCol="1"/>
  <pivotFields count="19">
    <pivotField axis="axisRow" showAll="0">
      <items count="2">
        <item x="0"/>
        <item t="default"/>
      </items>
    </pivotField>
    <pivotField showAll="0"/>
    <pivotField axis="axisRow" showAll="0">
      <items count="6">
        <item n=" " x="0"/>
        <item x="1"/>
        <item x="2"/>
        <item x="3"/>
        <item x="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30"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2">
    <field x="0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Maturity Amount" fld="5" baseField="0" baseItem="0" numFmtId="6"/>
  </dataFields>
  <formats count="14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3" firstHeaderRow="1" firstDataRow="1" firstDataCol="1"/>
  <pivotFields count="19">
    <pivotField axis="axisRow" showAll="0">
      <items count="2">
        <item x="0"/>
        <item t="default"/>
      </items>
    </pivotField>
    <pivotField showAll="0"/>
    <pivotField axis="axisRow" showAll="0">
      <items count="7">
        <item n=" " x="0"/>
        <item x="1"/>
        <item x="2"/>
        <item x="3"/>
        <item x="4"/>
        <item x="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2">
        <item sd="0" x="4"/>
        <item x="5"/>
        <item x="6"/>
        <item x="7"/>
        <item x="8"/>
        <item x="9"/>
        <item x="0"/>
        <item x="1"/>
        <item x="2"/>
        <item x="3"/>
        <item x="10"/>
        <item t="default"/>
      </items>
    </pivotField>
  </pivotFields>
  <rowFields count="2">
    <field x="0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Maturity Amount" fld="5" baseField="0" baseItem="0" numFmtId="6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O8" sqref="O8"/>
    </sheetView>
  </sheetViews>
  <sheetFormatPr defaultColWidth="8.85546875" defaultRowHeight="12.75"/>
  <cols>
    <col min="1" max="2" width="8.85546875" style="9"/>
    <col min="3" max="3" width="10.140625" style="9" bestFit="1" customWidth="1"/>
    <col min="4" max="10" width="8.85546875" style="9"/>
    <col min="11" max="11" width="2.140625" style="31" customWidth="1"/>
    <col min="12" max="16" width="8.85546875" style="9"/>
    <col min="17" max="17" width="10.5703125" style="9" bestFit="1" customWidth="1"/>
    <col min="18" max="18" width="24.5703125" style="9" bestFit="1" customWidth="1"/>
    <col min="19" max="19" width="9.140625" style="9" bestFit="1" customWidth="1"/>
    <col min="20" max="16384" width="8.85546875" style="9"/>
  </cols>
  <sheetData>
    <row r="1" spans="1:19">
      <c r="A1" s="49" t="s">
        <v>708</v>
      </c>
      <c r="R1" s="49"/>
    </row>
    <row r="4" spans="1:19">
      <c r="A4" s="49" t="s">
        <v>695</v>
      </c>
      <c r="C4" s="112">
        <v>45275</v>
      </c>
      <c r="L4" s="49" t="s">
        <v>709</v>
      </c>
      <c r="R4" s="49" t="s">
        <v>696</v>
      </c>
    </row>
    <row r="5" spans="1:19" ht="15" customHeight="1">
      <c r="A5" s="115"/>
      <c r="C5" s="115" t="s">
        <v>29</v>
      </c>
      <c r="D5" s="115" t="s">
        <v>30</v>
      </c>
      <c r="E5" s="115" t="s">
        <v>31</v>
      </c>
      <c r="F5" s="115" t="s">
        <v>32</v>
      </c>
      <c r="G5" s="115" t="s">
        <v>33</v>
      </c>
      <c r="H5" s="115" t="s">
        <v>34</v>
      </c>
      <c r="I5" s="115" t="s">
        <v>35</v>
      </c>
      <c r="J5" s="115" t="s">
        <v>36</v>
      </c>
      <c r="L5" s="15" t="s">
        <v>93</v>
      </c>
      <c r="M5" s="15" t="s">
        <v>37</v>
      </c>
      <c r="N5" s="15" t="s">
        <v>0</v>
      </c>
      <c r="O5" s="15" t="s">
        <v>28</v>
      </c>
      <c r="P5" s="15" t="s">
        <v>443</v>
      </c>
      <c r="R5" s="91" t="s">
        <v>699</v>
      </c>
      <c r="S5" s="91"/>
    </row>
    <row r="6" spans="1:19" ht="15" customHeight="1">
      <c r="A6" s="116">
        <f>A43</f>
        <v>1</v>
      </c>
      <c r="B6" s="116">
        <f t="shared" ref="B6:J6" si="0">B43</f>
        <v>2024</v>
      </c>
      <c r="C6" s="117">
        <f t="shared" si="0"/>
        <v>2.73</v>
      </c>
      <c r="D6" s="117">
        <f t="shared" si="0"/>
        <v>2.79</v>
      </c>
      <c r="E6" s="117">
        <f t="shared" si="0"/>
        <v>2.82</v>
      </c>
      <c r="F6" s="117">
        <f t="shared" si="0"/>
        <v>2.74</v>
      </c>
      <c r="G6" s="117">
        <f t="shared" si="0"/>
        <v>2.8</v>
      </c>
      <c r="H6" s="117">
        <f t="shared" si="0"/>
        <v>3.19</v>
      </c>
      <c r="I6" s="116">
        <f t="shared" si="0"/>
        <v>5</v>
      </c>
      <c r="J6" s="116">
        <f t="shared" si="0"/>
        <v>5</v>
      </c>
      <c r="K6" s="90"/>
      <c r="O6" s="71"/>
      <c r="P6" s="71"/>
      <c r="R6" s="9" t="s">
        <v>697</v>
      </c>
      <c r="S6" s="68">
        <v>45266</v>
      </c>
    </row>
    <row r="7" spans="1:19">
      <c r="A7" s="118">
        <f t="shared" ref="A7:J7" si="1">A44</f>
        <v>2</v>
      </c>
      <c r="B7" s="118">
        <f t="shared" si="1"/>
        <v>2025</v>
      </c>
      <c r="C7" s="119">
        <f t="shared" si="1"/>
        <v>2.58</v>
      </c>
      <c r="D7" s="119">
        <f t="shared" si="1"/>
        <v>2.64</v>
      </c>
      <c r="E7" s="119">
        <f t="shared" si="1"/>
        <v>2.71</v>
      </c>
      <c r="F7" s="119">
        <f t="shared" si="1"/>
        <v>2.59</v>
      </c>
      <c r="G7" s="119">
        <f t="shared" si="1"/>
        <v>2.69</v>
      </c>
      <c r="H7" s="119">
        <f t="shared" si="1"/>
        <v>3.05</v>
      </c>
      <c r="I7" s="118">
        <f t="shared" si="1"/>
        <v>5</v>
      </c>
      <c r="J7" s="118">
        <f t="shared" si="1"/>
        <v>5</v>
      </c>
      <c r="K7" s="90"/>
      <c r="L7" s="16">
        <f t="shared" ref="L7:L26" si="2">B6</f>
        <v>2024</v>
      </c>
      <c r="M7" s="17">
        <v>3.5000000000000001E-3</v>
      </c>
      <c r="N7" s="9">
        <v>1</v>
      </c>
      <c r="O7" s="71">
        <f>C6/100+M7</f>
        <v>3.0800000000000001E-2</v>
      </c>
      <c r="P7" s="17">
        <v>0.05</v>
      </c>
      <c r="R7" s="9" t="s">
        <v>698</v>
      </c>
      <c r="S7" s="17">
        <v>0.01</v>
      </c>
    </row>
    <row r="8" spans="1:19">
      <c r="A8" s="116">
        <f t="shared" ref="A8:J8" si="3">A45</f>
        <v>3</v>
      </c>
      <c r="B8" s="116">
        <f t="shared" si="3"/>
        <v>2026</v>
      </c>
      <c r="C8" s="117">
        <f t="shared" si="3"/>
        <v>2.44</v>
      </c>
      <c r="D8" s="117">
        <f t="shared" si="3"/>
        <v>2.5</v>
      </c>
      <c r="E8" s="117">
        <f t="shared" si="3"/>
        <v>2.57</v>
      </c>
      <c r="F8" s="117">
        <f t="shared" si="3"/>
        <v>2.46</v>
      </c>
      <c r="G8" s="117">
        <f t="shared" si="3"/>
        <v>2.56</v>
      </c>
      <c r="H8" s="117">
        <f t="shared" si="3"/>
        <v>2.91</v>
      </c>
      <c r="I8" s="116">
        <f t="shared" si="3"/>
        <v>5</v>
      </c>
      <c r="J8" s="116">
        <f t="shared" si="3"/>
        <v>5</v>
      </c>
      <c r="K8" s="90"/>
      <c r="L8" s="16">
        <f t="shared" si="2"/>
        <v>2025</v>
      </c>
      <c r="M8" s="17">
        <v>3.5000000000000001E-3</v>
      </c>
      <c r="N8" s="9">
        <f>N7+1</f>
        <v>2</v>
      </c>
      <c r="O8" s="71">
        <f t="shared" ref="O8:O16" si="4">C7/100+M8</f>
        <v>2.93E-2</v>
      </c>
      <c r="P8" s="17">
        <v>0.05</v>
      </c>
      <c r="R8" s="9" t="s">
        <v>733</v>
      </c>
      <c r="S8" s="121">
        <f>S7*1000</f>
        <v>10</v>
      </c>
    </row>
    <row r="9" spans="1:19">
      <c r="A9" s="118">
        <f t="shared" ref="A9:J9" si="5">A46</f>
        <v>4</v>
      </c>
      <c r="B9" s="118">
        <f t="shared" si="5"/>
        <v>2027</v>
      </c>
      <c r="C9" s="119">
        <f t="shared" si="5"/>
        <v>2.36</v>
      </c>
      <c r="D9" s="119">
        <f t="shared" si="5"/>
        <v>2.42</v>
      </c>
      <c r="E9" s="119">
        <f t="shared" si="5"/>
        <v>2.5</v>
      </c>
      <c r="F9" s="119">
        <f t="shared" si="5"/>
        <v>2.38</v>
      </c>
      <c r="G9" s="119">
        <f t="shared" si="5"/>
        <v>2.5</v>
      </c>
      <c r="H9" s="119">
        <f t="shared" si="5"/>
        <v>2.87</v>
      </c>
      <c r="I9" s="118">
        <f t="shared" si="5"/>
        <v>5</v>
      </c>
      <c r="J9" s="118">
        <f t="shared" si="5"/>
        <v>5</v>
      </c>
      <c r="K9" s="90"/>
      <c r="L9" s="16">
        <f t="shared" si="2"/>
        <v>2026</v>
      </c>
      <c r="M9" s="17">
        <v>4.4999999999999997E-3</v>
      </c>
      <c r="N9" s="9">
        <f t="shared" ref="N9:N26" si="6">N8+1</f>
        <v>3</v>
      </c>
      <c r="O9" s="71">
        <f t="shared" si="4"/>
        <v>2.8899999999999999E-2</v>
      </c>
      <c r="P9" s="17">
        <v>0.05</v>
      </c>
    </row>
    <row r="10" spans="1:19">
      <c r="A10" s="116">
        <f t="shared" ref="A10:J10" si="7">A47</f>
        <v>5</v>
      </c>
      <c r="B10" s="116">
        <f t="shared" si="7"/>
        <v>2028</v>
      </c>
      <c r="C10" s="117">
        <f t="shared" si="7"/>
        <v>2.33</v>
      </c>
      <c r="D10" s="117">
        <f t="shared" si="7"/>
        <v>2.39</v>
      </c>
      <c r="E10" s="117">
        <f t="shared" si="7"/>
        <v>2.4700000000000002</v>
      </c>
      <c r="F10" s="117">
        <f t="shared" si="7"/>
        <v>2.36</v>
      </c>
      <c r="G10" s="117">
        <f t="shared" si="7"/>
        <v>2.48</v>
      </c>
      <c r="H10" s="117">
        <f t="shared" si="7"/>
        <v>2.89</v>
      </c>
      <c r="I10" s="116">
        <f t="shared" si="7"/>
        <v>5</v>
      </c>
      <c r="J10" s="116">
        <f t="shared" si="7"/>
        <v>5</v>
      </c>
      <c r="K10" s="90"/>
      <c r="L10" s="16">
        <f t="shared" si="2"/>
        <v>2027</v>
      </c>
      <c r="M10" s="17">
        <v>5.0000000000000001E-3</v>
      </c>
      <c r="N10" s="9">
        <f t="shared" si="6"/>
        <v>4</v>
      </c>
      <c r="O10" s="71">
        <f t="shared" si="4"/>
        <v>2.86E-2</v>
      </c>
      <c r="P10" s="17">
        <v>0.05</v>
      </c>
      <c r="R10" s="91" t="s">
        <v>700</v>
      </c>
      <c r="S10" s="91"/>
    </row>
    <row r="11" spans="1:19">
      <c r="A11" s="118">
        <f t="shared" ref="A11:J11" si="8">A48</f>
        <v>6</v>
      </c>
      <c r="B11" s="118">
        <f t="shared" si="8"/>
        <v>2029</v>
      </c>
      <c r="C11" s="119">
        <f t="shared" si="8"/>
        <v>2.3199999999999998</v>
      </c>
      <c r="D11" s="119">
        <f t="shared" si="8"/>
        <v>2.38</v>
      </c>
      <c r="E11" s="119">
        <f t="shared" si="8"/>
        <v>2.4700000000000002</v>
      </c>
      <c r="F11" s="119">
        <f t="shared" si="8"/>
        <v>2.36</v>
      </c>
      <c r="G11" s="119">
        <f t="shared" si="8"/>
        <v>2.5299999999999998</v>
      </c>
      <c r="H11" s="119">
        <f t="shared" si="8"/>
        <v>2.95</v>
      </c>
      <c r="I11" s="118">
        <f t="shared" si="8"/>
        <v>5</v>
      </c>
      <c r="J11" s="118">
        <f t="shared" si="8"/>
        <v>5</v>
      </c>
      <c r="K11" s="90"/>
      <c r="L11" s="16">
        <f t="shared" si="2"/>
        <v>2028</v>
      </c>
      <c r="M11" s="17">
        <v>5.0000000000000001E-3</v>
      </c>
      <c r="N11" s="9">
        <f t="shared" si="6"/>
        <v>5</v>
      </c>
      <c r="O11" s="71">
        <f t="shared" si="4"/>
        <v>2.8300000000000002E-2</v>
      </c>
      <c r="P11" s="17">
        <v>0.05</v>
      </c>
      <c r="R11" s="9" t="s">
        <v>702</v>
      </c>
      <c r="S11" s="17">
        <v>4.0000000000000002E-4</v>
      </c>
    </row>
    <row r="12" spans="1:19">
      <c r="A12" s="116">
        <f t="shared" ref="A12:J12" si="9">A49</f>
        <v>7</v>
      </c>
      <c r="B12" s="116">
        <f t="shared" si="9"/>
        <v>2030</v>
      </c>
      <c r="C12" s="117">
        <f t="shared" si="9"/>
        <v>2.33</v>
      </c>
      <c r="D12" s="117">
        <f t="shared" si="9"/>
        <v>2.39</v>
      </c>
      <c r="E12" s="117">
        <f t="shared" si="9"/>
        <v>2.5</v>
      </c>
      <c r="F12" s="117">
        <f t="shared" si="9"/>
        <v>2.37</v>
      </c>
      <c r="G12" s="117">
        <f t="shared" si="9"/>
        <v>2.56</v>
      </c>
      <c r="H12" s="117">
        <f t="shared" si="9"/>
        <v>3.07</v>
      </c>
      <c r="I12" s="116">
        <f t="shared" si="9"/>
        <v>5</v>
      </c>
      <c r="J12" s="116">
        <f t="shared" si="9"/>
        <v>5</v>
      </c>
      <c r="K12" s="90"/>
      <c r="L12" s="16">
        <f t="shared" si="2"/>
        <v>2029</v>
      </c>
      <c r="M12" s="17">
        <v>5.4999999999999997E-3</v>
      </c>
      <c r="N12" s="9">
        <f t="shared" si="6"/>
        <v>6</v>
      </c>
      <c r="O12" s="71">
        <f t="shared" si="4"/>
        <v>2.8699999999999996E-2</v>
      </c>
      <c r="P12" s="17">
        <v>0.05</v>
      </c>
      <c r="R12" s="9" t="s">
        <v>734</v>
      </c>
      <c r="S12" s="122">
        <f>S11*100</f>
        <v>0.04</v>
      </c>
    </row>
    <row r="13" spans="1:19">
      <c r="A13" s="118">
        <f t="shared" ref="A13:J13" si="10">A50</f>
        <v>8</v>
      </c>
      <c r="B13" s="118">
        <f t="shared" si="10"/>
        <v>2031</v>
      </c>
      <c r="C13" s="119">
        <f t="shared" si="10"/>
        <v>2.34</v>
      </c>
      <c r="D13" s="119">
        <f t="shared" si="10"/>
        <v>2.4</v>
      </c>
      <c r="E13" s="119">
        <f t="shared" si="10"/>
        <v>2.52</v>
      </c>
      <c r="F13" s="119">
        <f t="shared" si="10"/>
        <v>2.39</v>
      </c>
      <c r="G13" s="119">
        <f t="shared" si="10"/>
        <v>2.58</v>
      </c>
      <c r="H13" s="119">
        <f t="shared" si="10"/>
        <v>3.1</v>
      </c>
      <c r="I13" s="118">
        <f t="shared" si="10"/>
        <v>5</v>
      </c>
      <c r="J13" s="118">
        <f t="shared" si="10"/>
        <v>5</v>
      </c>
      <c r="K13" s="90"/>
      <c r="L13" s="16">
        <f t="shared" si="2"/>
        <v>2030</v>
      </c>
      <c r="M13" s="17">
        <v>5.4999999999999997E-3</v>
      </c>
      <c r="N13" s="9">
        <f t="shared" si="6"/>
        <v>7</v>
      </c>
      <c r="O13" s="71">
        <f t="shared" si="4"/>
        <v>2.8799999999999999E-2</v>
      </c>
      <c r="P13" s="17">
        <v>0.05</v>
      </c>
    </row>
    <row r="14" spans="1:19">
      <c r="A14" s="116">
        <f t="shared" ref="A14:J14" si="11">A51</f>
        <v>9</v>
      </c>
      <c r="B14" s="116">
        <f t="shared" si="11"/>
        <v>2032</v>
      </c>
      <c r="C14" s="117">
        <f t="shared" si="11"/>
        <v>2.36</v>
      </c>
      <c r="D14" s="117">
        <f t="shared" si="11"/>
        <v>0</v>
      </c>
      <c r="E14" s="117">
        <f t="shared" si="11"/>
        <v>2.62</v>
      </c>
      <c r="F14" s="117">
        <f t="shared" si="11"/>
        <v>2.42</v>
      </c>
      <c r="G14" s="117">
        <f t="shared" si="11"/>
        <v>2.65</v>
      </c>
      <c r="H14" s="117">
        <f t="shared" si="11"/>
        <v>3.16</v>
      </c>
      <c r="I14" s="116">
        <f t="shared" si="11"/>
        <v>5</v>
      </c>
      <c r="J14" s="116">
        <f t="shared" si="11"/>
        <v>5</v>
      </c>
      <c r="K14" s="90"/>
      <c r="L14" s="16">
        <f t="shared" si="2"/>
        <v>2031</v>
      </c>
      <c r="M14" s="17">
        <v>5.4999999999999997E-3</v>
      </c>
      <c r="N14" s="9">
        <f t="shared" si="6"/>
        <v>8</v>
      </c>
      <c r="O14" s="71">
        <f t="shared" si="4"/>
        <v>2.8899999999999995E-2</v>
      </c>
      <c r="P14" s="17">
        <v>0.05</v>
      </c>
    </row>
    <row r="15" spans="1:19">
      <c r="A15" s="118">
        <f t="shared" ref="A15:J15" si="12">A52</f>
        <v>10</v>
      </c>
      <c r="B15" s="118">
        <f t="shared" si="12"/>
        <v>2033</v>
      </c>
      <c r="C15" s="119">
        <f t="shared" si="12"/>
        <v>2.36</v>
      </c>
      <c r="D15" s="119">
        <f t="shared" si="12"/>
        <v>0</v>
      </c>
      <c r="E15" s="119">
        <f t="shared" si="12"/>
        <v>2.61</v>
      </c>
      <c r="F15" s="119">
        <f t="shared" si="12"/>
        <v>2.4300000000000002</v>
      </c>
      <c r="G15" s="119">
        <f t="shared" si="12"/>
        <v>2.63</v>
      </c>
      <c r="H15" s="119">
        <f t="shared" si="12"/>
        <v>3.19</v>
      </c>
      <c r="I15" s="118">
        <f t="shared" si="12"/>
        <v>5</v>
      </c>
      <c r="J15" s="118">
        <f t="shared" si="12"/>
        <v>5</v>
      </c>
      <c r="K15" s="90"/>
      <c r="L15" s="16">
        <f t="shared" si="2"/>
        <v>2032</v>
      </c>
      <c r="M15" s="17">
        <v>6.0000000000000001E-3</v>
      </c>
      <c r="N15" s="9">
        <f t="shared" si="6"/>
        <v>9</v>
      </c>
      <c r="O15" s="71">
        <f t="shared" si="4"/>
        <v>2.9600000000000001E-2</v>
      </c>
      <c r="P15" s="17">
        <v>0.05</v>
      </c>
    </row>
    <row r="16" spans="1:19">
      <c r="A16" s="116">
        <f t="shared" ref="A16:J16" si="13">A53</f>
        <v>11</v>
      </c>
      <c r="B16" s="116">
        <f t="shared" si="13"/>
        <v>2034</v>
      </c>
      <c r="C16" s="117">
        <f t="shared" si="13"/>
        <v>2.4300000000000002</v>
      </c>
      <c r="D16" s="117">
        <f t="shared" si="13"/>
        <v>0</v>
      </c>
      <c r="E16" s="117">
        <f t="shared" si="13"/>
        <v>2.7</v>
      </c>
      <c r="F16" s="117">
        <f t="shared" si="13"/>
        <v>2.52</v>
      </c>
      <c r="G16" s="117">
        <f t="shared" si="13"/>
        <v>2.77</v>
      </c>
      <c r="H16" s="117">
        <f t="shared" si="13"/>
        <v>3.28</v>
      </c>
      <c r="I16" s="116">
        <f t="shared" si="13"/>
        <v>5</v>
      </c>
      <c r="J16" s="116">
        <f t="shared" si="13"/>
        <v>5</v>
      </c>
      <c r="K16" s="90"/>
      <c r="L16" s="16">
        <f t="shared" si="2"/>
        <v>2033</v>
      </c>
      <c r="M16" s="17">
        <v>6.0000000000000001E-3</v>
      </c>
      <c r="N16" s="9">
        <f t="shared" si="6"/>
        <v>10</v>
      </c>
      <c r="O16" s="71">
        <f t="shared" si="4"/>
        <v>2.9600000000000001E-2</v>
      </c>
      <c r="P16" s="17">
        <v>0.05</v>
      </c>
    </row>
    <row r="17" spans="1:16">
      <c r="A17" s="118">
        <f t="shared" ref="A17:J17" si="14">A54</f>
        <v>12</v>
      </c>
      <c r="B17" s="118">
        <f t="shared" si="14"/>
        <v>2035</v>
      </c>
      <c r="C17" s="119">
        <f t="shared" si="14"/>
        <v>2.5299999999999998</v>
      </c>
      <c r="D17" s="119">
        <f t="shared" si="14"/>
        <v>0</v>
      </c>
      <c r="E17" s="119">
        <f t="shared" si="14"/>
        <v>2.8</v>
      </c>
      <c r="F17" s="119">
        <f t="shared" si="14"/>
        <v>2.63</v>
      </c>
      <c r="G17" s="119">
        <f t="shared" si="14"/>
        <v>2.87</v>
      </c>
      <c r="H17" s="119">
        <f t="shared" si="14"/>
        <v>3.39</v>
      </c>
      <c r="I17" s="118">
        <f t="shared" si="14"/>
        <v>5</v>
      </c>
      <c r="J17" s="118">
        <f t="shared" si="14"/>
        <v>5</v>
      </c>
      <c r="K17" s="90"/>
      <c r="L17" s="16">
        <f t="shared" si="2"/>
        <v>2034</v>
      </c>
      <c r="M17" s="17">
        <v>6.4999999999999997E-3</v>
      </c>
      <c r="N17" s="9">
        <f t="shared" si="6"/>
        <v>11</v>
      </c>
      <c r="O17" s="71">
        <f t="shared" ref="O17:O26" si="15">C16/100+M17</f>
        <v>3.0800000000000001E-2</v>
      </c>
      <c r="P17" s="17">
        <v>0.05</v>
      </c>
    </row>
    <row r="18" spans="1:16">
      <c r="A18" s="116">
        <f t="shared" ref="A18:J18" si="16">A55</f>
        <v>13</v>
      </c>
      <c r="B18" s="116">
        <f t="shared" si="16"/>
        <v>2036</v>
      </c>
      <c r="C18" s="117">
        <f t="shared" si="16"/>
        <v>2.66</v>
      </c>
      <c r="D18" s="117">
        <f t="shared" si="16"/>
        <v>0</v>
      </c>
      <c r="E18" s="117">
        <f t="shared" si="16"/>
        <v>2.95</v>
      </c>
      <c r="F18" s="117">
        <f t="shared" si="16"/>
        <v>2.78</v>
      </c>
      <c r="G18" s="117">
        <f t="shared" si="16"/>
        <v>3.03</v>
      </c>
      <c r="H18" s="117">
        <f t="shared" si="16"/>
        <v>3.52</v>
      </c>
      <c r="I18" s="116">
        <f t="shared" si="16"/>
        <v>5</v>
      </c>
      <c r="J18" s="116">
        <f t="shared" si="16"/>
        <v>5</v>
      </c>
      <c r="K18" s="90"/>
      <c r="L18" s="16">
        <f t="shared" si="2"/>
        <v>2035</v>
      </c>
      <c r="M18" s="17">
        <v>6.4999999999999997E-3</v>
      </c>
      <c r="N18" s="9">
        <f t="shared" si="6"/>
        <v>12</v>
      </c>
      <c r="O18" s="71">
        <f t="shared" si="15"/>
        <v>3.1800000000000002E-2</v>
      </c>
      <c r="P18" s="17">
        <v>0.05</v>
      </c>
    </row>
    <row r="19" spans="1:16">
      <c r="A19" s="118">
        <f t="shared" ref="A19:J19" si="17">A56</f>
        <v>14</v>
      </c>
      <c r="B19" s="118">
        <f t="shared" si="17"/>
        <v>2037</v>
      </c>
      <c r="C19" s="119">
        <f t="shared" si="17"/>
        <v>2.79</v>
      </c>
      <c r="D19" s="119">
        <f t="shared" si="17"/>
        <v>0</v>
      </c>
      <c r="E19" s="119">
        <f t="shared" si="17"/>
        <v>3.1</v>
      </c>
      <c r="F19" s="119">
        <f t="shared" si="17"/>
        <v>2.93</v>
      </c>
      <c r="G19" s="119">
        <f t="shared" si="17"/>
        <v>3.17</v>
      </c>
      <c r="H19" s="119">
        <f t="shared" si="17"/>
        <v>3.65</v>
      </c>
      <c r="I19" s="118">
        <f t="shared" si="17"/>
        <v>5</v>
      </c>
      <c r="J19" s="118">
        <f t="shared" si="17"/>
        <v>5</v>
      </c>
      <c r="K19" s="90"/>
      <c r="L19" s="16">
        <f t="shared" si="2"/>
        <v>2036</v>
      </c>
      <c r="M19" s="17">
        <v>6.4999999999999997E-3</v>
      </c>
      <c r="N19" s="9">
        <f t="shared" si="6"/>
        <v>13</v>
      </c>
      <c r="O19" s="71">
        <f t="shared" si="15"/>
        <v>3.3100000000000004E-2</v>
      </c>
      <c r="P19" s="17">
        <v>0.05</v>
      </c>
    </row>
    <row r="20" spans="1:16">
      <c r="A20" s="116">
        <f t="shared" ref="A20:J20" si="18">A57</f>
        <v>15</v>
      </c>
      <c r="B20" s="116">
        <f t="shared" si="18"/>
        <v>2038</v>
      </c>
      <c r="C20" s="117">
        <f t="shared" si="18"/>
        <v>2.89</v>
      </c>
      <c r="D20" s="117">
        <f t="shared" si="18"/>
        <v>0</v>
      </c>
      <c r="E20" s="117">
        <f t="shared" si="18"/>
        <v>3.22</v>
      </c>
      <c r="F20" s="117">
        <f t="shared" si="18"/>
        <v>3.04</v>
      </c>
      <c r="G20" s="117">
        <f t="shared" si="18"/>
        <v>3.27</v>
      </c>
      <c r="H20" s="117">
        <f t="shared" si="18"/>
        <v>3.76</v>
      </c>
      <c r="I20" s="116">
        <f t="shared" si="18"/>
        <v>5</v>
      </c>
      <c r="J20" s="116">
        <f t="shared" si="18"/>
        <v>5</v>
      </c>
      <c r="K20" s="90"/>
      <c r="L20" s="16">
        <f t="shared" si="2"/>
        <v>2037</v>
      </c>
      <c r="M20" s="17">
        <v>6.4999999999999997E-3</v>
      </c>
      <c r="N20" s="9">
        <f t="shared" si="6"/>
        <v>14</v>
      </c>
      <c r="O20" s="71">
        <f t="shared" si="15"/>
        <v>3.44E-2</v>
      </c>
      <c r="P20" s="17">
        <v>0.05</v>
      </c>
    </row>
    <row r="21" spans="1:16">
      <c r="A21" s="118">
        <f t="shared" ref="A21:J21" si="19">A58</f>
        <v>16</v>
      </c>
      <c r="B21" s="118">
        <f t="shared" si="19"/>
        <v>2039</v>
      </c>
      <c r="C21" s="119">
        <f t="shared" si="19"/>
        <v>2.97</v>
      </c>
      <c r="D21" s="119">
        <f t="shared" si="19"/>
        <v>0</v>
      </c>
      <c r="E21" s="119">
        <f t="shared" si="19"/>
        <v>3.3</v>
      </c>
      <c r="F21" s="119">
        <f t="shared" si="19"/>
        <v>3.12</v>
      </c>
      <c r="G21" s="119">
        <f t="shared" si="19"/>
        <v>3.36</v>
      </c>
      <c r="H21" s="119">
        <f t="shared" si="19"/>
        <v>3.84</v>
      </c>
      <c r="I21" s="118">
        <f t="shared" si="19"/>
        <v>5</v>
      </c>
      <c r="J21" s="118">
        <f t="shared" si="19"/>
        <v>5</v>
      </c>
      <c r="K21" s="90"/>
      <c r="L21" s="16">
        <f t="shared" si="2"/>
        <v>2038</v>
      </c>
      <c r="M21" s="17">
        <v>7.0000000000000001E-3</v>
      </c>
      <c r="N21" s="9">
        <f t="shared" si="6"/>
        <v>15</v>
      </c>
      <c r="O21" s="71">
        <f t="shared" si="15"/>
        <v>3.5900000000000001E-2</v>
      </c>
      <c r="P21" s="17">
        <v>0.05</v>
      </c>
    </row>
    <row r="22" spans="1:16">
      <c r="A22" s="116">
        <f t="shared" ref="A22:J22" si="20">A59</f>
        <v>17</v>
      </c>
      <c r="B22" s="116">
        <f t="shared" si="20"/>
        <v>2040</v>
      </c>
      <c r="C22" s="117">
        <f t="shared" si="20"/>
        <v>3.03</v>
      </c>
      <c r="D22" s="117">
        <f t="shared" si="20"/>
        <v>0</v>
      </c>
      <c r="E22" s="117">
        <f t="shared" si="20"/>
        <v>3.35</v>
      </c>
      <c r="F22" s="117">
        <f t="shared" si="20"/>
        <v>3.19</v>
      </c>
      <c r="G22" s="117">
        <f t="shared" si="20"/>
        <v>3.42</v>
      </c>
      <c r="H22" s="117">
        <f t="shared" si="20"/>
        <v>3.9</v>
      </c>
      <c r="I22" s="116">
        <f t="shared" si="20"/>
        <v>5</v>
      </c>
      <c r="J22" s="116">
        <f t="shared" si="20"/>
        <v>5</v>
      </c>
      <c r="K22" s="90"/>
      <c r="L22" s="16">
        <f t="shared" si="2"/>
        <v>2039</v>
      </c>
      <c r="M22" s="17">
        <v>7.4999999999999997E-3</v>
      </c>
      <c r="N22" s="9">
        <f t="shared" si="6"/>
        <v>16</v>
      </c>
      <c r="O22" s="71">
        <f t="shared" si="15"/>
        <v>3.7199999999999997E-2</v>
      </c>
      <c r="P22" s="17">
        <v>0.05</v>
      </c>
    </row>
    <row r="23" spans="1:16">
      <c r="A23" s="118">
        <f t="shared" ref="A23:J23" si="21">A60</f>
        <v>18</v>
      </c>
      <c r="B23" s="118">
        <f t="shared" si="21"/>
        <v>2041</v>
      </c>
      <c r="C23" s="119">
        <f t="shared" si="21"/>
        <v>3.08</v>
      </c>
      <c r="D23" s="119">
        <f t="shared" si="21"/>
        <v>0</v>
      </c>
      <c r="E23" s="119">
        <f t="shared" si="21"/>
        <v>3.41</v>
      </c>
      <c r="F23" s="119">
        <f t="shared" si="21"/>
        <v>3.24</v>
      </c>
      <c r="G23" s="119">
        <f t="shared" si="21"/>
        <v>3.47</v>
      </c>
      <c r="H23" s="119">
        <f t="shared" si="21"/>
        <v>3.96</v>
      </c>
      <c r="I23" s="118">
        <f t="shared" si="21"/>
        <v>5</v>
      </c>
      <c r="J23" s="118">
        <f t="shared" si="21"/>
        <v>5</v>
      </c>
      <c r="K23" s="90"/>
      <c r="L23" s="16">
        <f t="shared" si="2"/>
        <v>2040</v>
      </c>
      <c r="M23" s="17">
        <v>7.4999999999999997E-3</v>
      </c>
      <c r="N23" s="9">
        <f t="shared" si="6"/>
        <v>17</v>
      </c>
      <c r="O23" s="71">
        <f t="shared" si="15"/>
        <v>3.78E-2</v>
      </c>
      <c r="P23" s="17">
        <v>0.05</v>
      </c>
    </row>
    <row r="24" spans="1:16">
      <c r="A24" s="116">
        <f t="shared" ref="A24:J24" si="22">A61</f>
        <v>19</v>
      </c>
      <c r="B24" s="116">
        <f t="shared" si="22"/>
        <v>2042</v>
      </c>
      <c r="C24" s="117">
        <f t="shared" si="22"/>
        <v>3.15</v>
      </c>
      <c r="D24" s="117">
        <f t="shared" si="22"/>
        <v>0</v>
      </c>
      <c r="E24" s="117">
        <f t="shared" si="22"/>
        <v>3.5</v>
      </c>
      <c r="F24" s="117">
        <f t="shared" si="22"/>
        <v>3.32</v>
      </c>
      <c r="G24" s="117">
        <f t="shared" si="22"/>
        <v>3.54</v>
      </c>
      <c r="H24" s="117">
        <f t="shared" si="22"/>
        <v>4.03</v>
      </c>
      <c r="I24" s="116">
        <f t="shared" si="22"/>
        <v>5</v>
      </c>
      <c r="J24" s="116">
        <f t="shared" si="22"/>
        <v>5</v>
      </c>
      <c r="K24" s="90"/>
      <c r="L24" s="16">
        <f t="shared" si="2"/>
        <v>2041</v>
      </c>
      <c r="M24" s="17">
        <v>7.4999999999999997E-3</v>
      </c>
      <c r="N24" s="9">
        <f t="shared" si="6"/>
        <v>18</v>
      </c>
      <c r="O24" s="71">
        <f t="shared" si="15"/>
        <v>3.8300000000000001E-2</v>
      </c>
      <c r="P24" s="17">
        <v>0.05</v>
      </c>
    </row>
    <row r="25" spans="1:16">
      <c r="A25" s="118">
        <f t="shared" ref="A25:J25" si="23">A62</f>
        <v>20</v>
      </c>
      <c r="B25" s="118">
        <f t="shared" si="23"/>
        <v>2043</v>
      </c>
      <c r="C25" s="119">
        <f t="shared" si="23"/>
        <v>3.2</v>
      </c>
      <c r="D25" s="119">
        <f t="shared" si="23"/>
        <v>0</v>
      </c>
      <c r="E25" s="119">
        <f t="shared" si="23"/>
        <v>3.56</v>
      </c>
      <c r="F25" s="119">
        <f t="shared" si="23"/>
        <v>3.37</v>
      </c>
      <c r="G25" s="119">
        <f t="shared" si="23"/>
        <v>3.6</v>
      </c>
      <c r="H25" s="119">
        <f t="shared" si="23"/>
        <v>4.0999999999999996</v>
      </c>
      <c r="I25" s="118">
        <f t="shared" si="23"/>
        <v>5</v>
      </c>
      <c r="J25" s="118">
        <f t="shared" si="23"/>
        <v>5</v>
      </c>
      <c r="K25" s="90"/>
      <c r="L25" s="16">
        <f t="shared" si="2"/>
        <v>2042</v>
      </c>
      <c r="M25" s="17">
        <v>7.4999999999999997E-3</v>
      </c>
      <c r="N25" s="9">
        <f t="shared" si="6"/>
        <v>19</v>
      </c>
      <c r="O25" s="71">
        <f t="shared" si="15"/>
        <v>3.9E-2</v>
      </c>
      <c r="P25" s="17">
        <v>0.05</v>
      </c>
    </row>
    <row r="26" spans="1:16">
      <c r="A26" s="116">
        <f t="shared" ref="A26:J26" si="24">A63</f>
        <v>21</v>
      </c>
      <c r="B26" s="116">
        <f t="shared" si="24"/>
        <v>2044</v>
      </c>
      <c r="C26" s="117">
        <f t="shared" si="24"/>
        <v>3.25</v>
      </c>
      <c r="D26" s="117">
        <f t="shared" si="24"/>
        <v>0</v>
      </c>
      <c r="E26" s="117">
        <f t="shared" si="24"/>
        <v>3.63</v>
      </c>
      <c r="F26" s="117">
        <f t="shared" si="24"/>
        <v>3.43</v>
      </c>
      <c r="G26" s="117">
        <f t="shared" si="24"/>
        <v>3.67</v>
      </c>
      <c r="H26" s="117">
        <f t="shared" si="24"/>
        <v>4.1500000000000004</v>
      </c>
      <c r="I26" s="116">
        <f t="shared" si="24"/>
        <v>5</v>
      </c>
      <c r="J26" s="116">
        <f t="shared" si="24"/>
        <v>5</v>
      </c>
      <c r="K26" s="90"/>
      <c r="L26" s="16">
        <f t="shared" si="2"/>
        <v>2043</v>
      </c>
      <c r="M26" s="17">
        <v>7.4999999999999997E-3</v>
      </c>
      <c r="N26" s="9">
        <f t="shared" si="6"/>
        <v>20</v>
      </c>
      <c r="O26" s="71">
        <f t="shared" si="15"/>
        <v>3.95E-2</v>
      </c>
      <c r="P26" s="17">
        <v>0.05</v>
      </c>
    </row>
    <row r="27" spans="1:16">
      <c r="A27" s="118">
        <f t="shared" ref="A27:J27" si="25">A64</f>
        <v>22</v>
      </c>
      <c r="B27" s="118">
        <f t="shared" si="25"/>
        <v>2045</v>
      </c>
      <c r="C27" s="119">
        <f t="shared" si="25"/>
        <v>3.3</v>
      </c>
      <c r="D27" s="119">
        <f t="shared" si="25"/>
        <v>0</v>
      </c>
      <c r="E27" s="119">
        <f t="shared" si="25"/>
        <v>3.67</v>
      </c>
      <c r="F27" s="119">
        <f t="shared" si="25"/>
        <v>3.47</v>
      </c>
      <c r="G27" s="119">
        <f t="shared" si="25"/>
        <v>3.71</v>
      </c>
      <c r="H27" s="119">
        <f t="shared" si="25"/>
        <v>4.21</v>
      </c>
      <c r="I27" s="118">
        <f t="shared" si="25"/>
        <v>5</v>
      </c>
      <c r="J27" s="118">
        <f t="shared" si="25"/>
        <v>5</v>
      </c>
      <c r="K27" s="90"/>
    </row>
    <row r="28" spans="1:16">
      <c r="A28" s="116">
        <f t="shared" ref="A28:J28" si="26">A65</f>
        <v>23</v>
      </c>
      <c r="B28" s="116">
        <f t="shared" si="26"/>
        <v>2046</v>
      </c>
      <c r="C28" s="117">
        <f t="shared" si="26"/>
        <v>3.36</v>
      </c>
      <c r="D28" s="117">
        <f t="shared" si="26"/>
        <v>0</v>
      </c>
      <c r="E28" s="117">
        <f t="shared" si="26"/>
        <v>3.73</v>
      </c>
      <c r="F28" s="117">
        <f t="shared" si="26"/>
        <v>3.53</v>
      </c>
      <c r="G28" s="117">
        <f t="shared" si="26"/>
        <v>3.77</v>
      </c>
      <c r="H28" s="117">
        <f t="shared" si="26"/>
        <v>4.2699999999999996</v>
      </c>
      <c r="I28" s="116">
        <f t="shared" si="26"/>
        <v>5</v>
      </c>
      <c r="J28" s="116">
        <f t="shared" si="26"/>
        <v>5</v>
      </c>
      <c r="K28" s="90"/>
    </row>
    <row r="29" spans="1:16">
      <c r="A29" s="118">
        <f t="shared" ref="A29:J29" si="27">A66</f>
        <v>24</v>
      </c>
      <c r="B29" s="118">
        <f t="shared" si="27"/>
        <v>2047</v>
      </c>
      <c r="C29" s="119">
        <f t="shared" si="27"/>
        <v>3.41</v>
      </c>
      <c r="D29" s="119">
        <f t="shared" si="27"/>
        <v>0</v>
      </c>
      <c r="E29" s="119">
        <f t="shared" si="27"/>
        <v>3.78</v>
      </c>
      <c r="F29" s="119">
        <f t="shared" si="27"/>
        <v>3.58</v>
      </c>
      <c r="G29" s="119">
        <f t="shared" si="27"/>
        <v>3.82</v>
      </c>
      <c r="H29" s="119">
        <f t="shared" si="27"/>
        <v>4.33</v>
      </c>
      <c r="I29" s="118">
        <f t="shared" si="27"/>
        <v>5</v>
      </c>
      <c r="J29" s="118">
        <f t="shared" si="27"/>
        <v>5</v>
      </c>
      <c r="K29" s="90"/>
    </row>
    <row r="30" spans="1:16">
      <c r="A30" s="116">
        <f t="shared" ref="A30:J30" si="28">A67</f>
        <v>25</v>
      </c>
      <c r="B30" s="116">
        <f t="shared" si="28"/>
        <v>2048</v>
      </c>
      <c r="C30" s="117">
        <f t="shared" si="28"/>
        <v>3.46</v>
      </c>
      <c r="D30" s="117">
        <f t="shared" si="28"/>
        <v>0</v>
      </c>
      <c r="E30" s="117">
        <f t="shared" si="28"/>
        <v>3.83</v>
      </c>
      <c r="F30" s="117">
        <f t="shared" si="28"/>
        <v>3.64</v>
      </c>
      <c r="G30" s="117">
        <f t="shared" si="28"/>
        <v>3.87</v>
      </c>
      <c r="H30" s="117">
        <f t="shared" si="28"/>
        <v>4.38</v>
      </c>
      <c r="I30" s="116">
        <f t="shared" si="28"/>
        <v>5</v>
      </c>
      <c r="J30" s="116">
        <f t="shared" si="28"/>
        <v>5</v>
      </c>
      <c r="K30" s="90"/>
    </row>
    <row r="31" spans="1:16">
      <c r="A31" s="118">
        <f t="shared" ref="A31:J31" si="29">A68</f>
        <v>26</v>
      </c>
      <c r="B31" s="118">
        <f t="shared" si="29"/>
        <v>2049</v>
      </c>
      <c r="C31" s="119">
        <f t="shared" si="29"/>
        <v>3.5</v>
      </c>
      <c r="D31" s="119">
        <f t="shared" si="29"/>
        <v>0</v>
      </c>
      <c r="E31" s="119">
        <f t="shared" si="29"/>
        <v>3.87</v>
      </c>
      <c r="F31" s="119">
        <f t="shared" si="29"/>
        <v>3.68</v>
      </c>
      <c r="G31" s="119">
        <f t="shared" si="29"/>
        <v>3.91</v>
      </c>
      <c r="H31" s="119">
        <f t="shared" si="29"/>
        <v>4.42</v>
      </c>
      <c r="I31" s="118">
        <f t="shared" si="29"/>
        <v>5</v>
      </c>
      <c r="J31" s="118">
        <f t="shared" si="29"/>
        <v>5</v>
      </c>
      <c r="K31" s="90"/>
    </row>
    <row r="32" spans="1:16">
      <c r="A32" s="116">
        <f t="shared" ref="A32:J32" si="30">A69</f>
        <v>27</v>
      </c>
      <c r="B32" s="116">
        <f t="shared" si="30"/>
        <v>2050</v>
      </c>
      <c r="C32" s="117">
        <f t="shared" si="30"/>
        <v>3.52</v>
      </c>
      <c r="D32" s="117">
        <f t="shared" si="30"/>
        <v>0</v>
      </c>
      <c r="E32" s="117">
        <f t="shared" si="30"/>
        <v>3.89</v>
      </c>
      <c r="F32" s="117">
        <f t="shared" si="30"/>
        <v>3.7</v>
      </c>
      <c r="G32" s="117">
        <f t="shared" si="30"/>
        <v>3.93</v>
      </c>
      <c r="H32" s="117">
        <f t="shared" si="30"/>
        <v>4.4400000000000004</v>
      </c>
      <c r="I32" s="116">
        <f t="shared" si="30"/>
        <v>5</v>
      </c>
      <c r="J32" s="116">
        <f t="shared" si="30"/>
        <v>5</v>
      </c>
      <c r="K32" s="90"/>
    </row>
    <row r="33" spans="1:11">
      <c r="A33" s="118">
        <f t="shared" ref="A33:J33" si="31">A70</f>
        <v>28</v>
      </c>
      <c r="B33" s="118">
        <f t="shared" si="31"/>
        <v>2051</v>
      </c>
      <c r="C33" s="119">
        <f t="shared" si="31"/>
        <v>3.53</v>
      </c>
      <c r="D33" s="119">
        <f t="shared" si="31"/>
        <v>0</v>
      </c>
      <c r="E33" s="119">
        <f t="shared" si="31"/>
        <v>3.9</v>
      </c>
      <c r="F33" s="119">
        <f t="shared" si="31"/>
        <v>3.71</v>
      </c>
      <c r="G33" s="119">
        <f t="shared" si="31"/>
        <v>3.94</v>
      </c>
      <c r="H33" s="119">
        <f t="shared" si="31"/>
        <v>4.45</v>
      </c>
      <c r="I33" s="118">
        <f t="shared" si="31"/>
        <v>5</v>
      </c>
      <c r="J33" s="118">
        <f t="shared" si="31"/>
        <v>5</v>
      </c>
      <c r="K33" s="90"/>
    </row>
    <row r="34" spans="1:11">
      <c r="A34" s="116">
        <f t="shared" ref="A34:J34" si="32">A71</f>
        <v>29</v>
      </c>
      <c r="B34" s="116">
        <f t="shared" si="32"/>
        <v>2052</v>
      </c>
      <c r="C34" s="117">
        <f t="shared" si="32"/>
        <v>3.54</v>
      </c>
      <c r="D34" s="117">
        <f t="shared" si="32"/>
        <v>0</v>
      </c>
      <c r="E34" s="117">
        <f t="shared" si="32"/>
        <v>3.91</v>
      </c>
      <c r="F34" s="117">
        <f t="shared" si="32"/>
        <v>3.72</v>
      </c>
      <c r="G34" s="117">
        <f t="shared" si="32"/>
        <v>3.95</v>
      </c>
      <c r="H34" s="117">
        <f t="shared" si="32"/>
        <v>4.46</v>
      </c>
      <c r="I34" s="116">
        <f t="shared" si="32"/>
        <v>5</v>
      </c>
      <c r="J34" s="116">
        <f t="shared" si="32"/>
        <v>5</v>
      </c>
      <c r="K34" s="90"/>
    </row>
    <row r="35" spans="1:11">
      <c r="A35" s="118">
        <f t="shared" ref="A35:I35" si="33">A72</f>
        <v>30</v>
      </c>
      <c r="B35" s="118">
        <f t="shared" si="33"/>
        <v>2053</v>
      </c>
      <c r="C35" s="119">
        <f t="shared" si="33"/>
        <v>3.57</v>
      </c>
      <c r="D35" s="119">
        <f t="shared" si="33"/>
        <v>0</v>
      </c>
      <c r="E35" s="119">
        <f t="shared" si="33"/>
        <v>3.94</v>
      </c>
      <c r="F35" s="119">
        <f t="shared" si="33"/>
        <v>3.75</v>
      </c>
      <c r="G35" s="119">
        <f t="shared" si="33"/>
        <v>3.98</v>
      </c>
      <c r="H35" s="119">
        <f t="shared" si="33"/>
        <v>4.49</v>
      </c>
      <c r="I35" s="118">
        <f t="shared" si="33"/>
        <v>5</v>
      </c>
      <c r="J35" s="118">
        <f>J72</f>
        <v>5</v>
      </c>
      <c r="K35" s="90"/>
    </row>
    <row r="41" spans="1:11">
      <c r="A41" s="9" t="s">
        <v>736</v>
      </c>
      <c r="B41" s="9" t="s">
        <v>737</v>
      </c>
    </row>
    <row r="42" spans="1:11">
      <c r="C42" s="9" t="s">
        <v>738</v>
      </c>
      <c r="D42" s="9" t="s">
        <v>30</v>
      </c>
      <c r="E42" s="9" t="s">
        <v>31</v>
      </c>
      <c r="F42" s="9" t="s">
        <v>739</v>
      </c>
      <c r="G42" s="9" t="s">
        <v>740</v>
      </c>
      <c r="H42" s="9" t="s">
        <v>741</v>
      </c>
      <c r="I42" s="9" t="s">
        <v>742</v>
      </c>
      <c r="J42" s="9" t="s">
        <v>743</v>
      </c>
    </row>
    <row r="43" spans="1:11">
      <c r="A43" s="9">
        <v>1</v>
      </c>
      <c r="B43" s="9">
        <v>2024</v>
      </c>
      <c r="C43" s="9">
        <v>2.73</v>
      </c>
      <c r="D43" s="9">
        <v>2.79</v>
      </c>
      <c r="E43" s="9">
        <v>2.82</v>
      </c>
      <c r="F43" s="9">
        <v>2.74</v>
      </c>
      <c r="G43" s="9">
        <v>2.8</v>
      </c>
      <c r="H43" s="9">
        <v>3.19</v>
      </c>
      <c r="I43" s="9">
        <v>5</v>
      </c>
      <c r="J43" s="9">
        <v>5</v>
      </c>
    </row>
    <row r="44" spans="1:11">
      <c r="A44" s="9">
        <v>2</v>
      </c>
      <c r="B44" s="9">
        <v>2025</v>
      </c>
      <c r="C44" s="9">
        <v>2.58</v>
      </c>
      <c r="D44" s="9">
        <v>2.64</v>
      </c>
      <c r="E44" s="9">
        <v>2.71</v>
      </c>
      <c r="F44" s="9">
        <v>2.59</v>
      </c>
      <c r="G44" s="9">
        <v>2.69</v>
      </c>
      <c r="H44" s="9">
        <v>3.05</v>
      </c>
      <c r="I44" s="9">
        <v>5</v>
      </c>
      <c r="J44" s="9">
        <v>5</v>
      </c>
    </row>
    <row r="45" spans="1:11">
      <c r="A45" s="9">
        <v>3</v>
      </c>
      <c r="B45" s="9">
        <v>2026</v>
      </c>
      <c r="C45" s="9">
        <v>2.44</v>
      </c>
      <c r="D45" s="9">
        <v>2.5</v>
      </c>
      <c r="E45" s="9">
        <v>2.57</v>
      </c>
      <c r="F45" s="9">
        <v>2.46</v>
      </c>
      <c r="G45" s="9">
        <v>2.56</v>
      </c>
      <c r="H45" s="9">
        <v>2.91</v>
      </c>
      <c r="I45" s="9">
        <v>5</v>
      </c>
      <c r="J45" s="9">
        <v>5</v>
      </c>
    </row>
    <row r="46" spans="1:11">
      <c r="A46" s="9">
        <v>4</v>
      </c>
      <c r="B46" s="9">
        <v>2027</v>
      </c>
      <c r="C46" s="9">
        <v>2.36</v>
      </c>
      <c r="D46" s="9">
        <v>2.42</v>
      </c>
      <c r="E46" s="9">
        <v>2.5</v>
      </c>
      <c r="F46" s="9">
        <v>2.38</v>
      </c>
      <c r="G46" s="9">
        <v>2.5</v>
      </c>
      <c r="H46" s="9">
        <v>2.87</v>
      </c>
      <c r="I46" s="9">
        <v>5</v>
      </c>
      <c r="J46" s="9">
        <v>5</v>
      </c>
    </row>
    <row r="47" spans="1:11">
      <c r="A47" s="9">
        <v>5</v>
      </c>
      <c r="B47" s="9">
        <v>2028</v>
      </c>
      <c r="C47" s="9">
        <v>2.33</v>
      </c>
      <c r="D47" s="9">
        <v>2.39</v>
      </c>
      <c r="E47" s="9">
        <v>2.4700000000000002</v>
      </c>
      <c r="F47" s="9">
        <v>2.36</v>
      </c>
      <c r="G47" s="9">
        <v>2.48</v>
      </c>
      <c r="H47" s="9">
        <v>2.89</v>
      </c>
      <c r="I47" s="9">
        <v>5</v>
      </c>
      <c r="J47" s="9">
        <v>5</v>
      </c>
    </row>
    <row r="48" spans="1:11">
      <c r="A48" s="9">
        <v>6</v>
      </c>
      <c r="B48" s="9">
        <v>2029</v>
      </c>
      <c r="C48" s="9">
        <v>2.3199999999999998</v>
      </c>
      <c r="D48" s="9">
        <v>2.38</v>
      </c>
      <c r="E48" s="9">
        <v>2.4700000000000002</v>
      </c>
      <c r="F48" s="9">
        <v>2.36</v>
      </c>
      <c r="G48" s="9">
        <v>2.5299999999999998</v>
      </c>
      <c r="H48" s="9">
        <v>2.95</v>
      </c>
      <c r="I48" s="9">
        <v>5</v>
      </c>
      <c r="J48" s="9">
        <v>5</v>
      </c>
    </row>
    <row r="49" spans="1:10">
      <c r="A49" s="9">
        <v>7</v>
      </c>
      <c r="B49" s="9">
        <v>2030</v>
      </c>
      <c r="C49" s="9">
        <v>2.33</v>
      </c>
      <c r="D49" s="9">
        <v>2.39</v>
      </c>
      <c r="E49" s="9">
        <v>2.5</v>
      </c>
      <c r="F49" s="9">
        <v>2.37</v>
      </c>
      <c r="G49" s="9">
        <v>2.56</v>
      </c>
      <c r="H49" s="9">
        <v>3.07</v>
      </c>
      <c r="I49" s="9">
        <v>5</v>
      </c>
      <c r="J49" s="9">
        <v>5</v>
      </c>
    </row>
    <row r="50" spans="1:10">
      <c r="A50" s="9">
        <v>8</v>
      </c>
      <c r="B50" s="9">
        <v>2031</v>
      </c>
      <c r="C50" s="9">
        <v>2.34</v>
      </c>
      <c r="D50" s="9">
        <v>2.4</v>
      </c>
      <c r="E50" s="9">
        <v>2.52</v>
      </c>
      <c r="F50" s="9">
        <v>2.39</v>
      </c>
      <c r="G50" s="9">
        <v>2.58</v>
      </c>
      <c r="H50" s="9">
        <v>3.1</v>
      </c>
      <c r="I50" s="9">
        <v>5</v>
      </c>
      <c r="J50" s="9">
        <v>5</v>
      </c>
    </row>
    <row r="51" spans="1:10">
      <c r="A51" s="9">
        <v>9</v>
      </c>
      <c r="B51" s="9">
        <v>2032</v>
      </c>
      <c r="C51" s="9">
        <v>2.36</v>
      </c>
      <c r="E51" s="9">
        <v>2.62</v>
      </c>
      <c r="F51" s="9">
        <v>2.42</v>
      </c>
      <c r="G51" s="9">
        <v>2.65</v>
      </c>
      <c r="H51" s="9">
        <v>3.16</v>
      </c>
      <c r="I51" s="9">
        <v>5</v>
      </c>
      <c r="J51" s="9">
        <v>5</v>
      </c>
    </row>
    <row r="52" spans="1:10">
      <c r="A52" s="9">
        <v>10</v>
      </c>
      <c r="B52" s="9">
        <v>2033</v>
      </c>
      <c r="C52" s="9">
        <v>2.36</v>
      </c>
      <c r="E52" s="9">
        <v>2.61</v>
      </c>
      <c r="F52" s="9">
        <v>2.4300000000000002</v>
      </c>
      <c r="G52" s="9">
        <v>2.63</v>
      </c>
      <c r="H52" s="9">
        <v>3.19</v>
      </c>
      <c r="I52" s="9">
        <v>5</v>
      </c>
      <c r="J52" s="9">
        <v>5</v>
      </c>
    </row>
    <row r="53" spans="1:10">
      <c r="A53" s="9">
        <v>11</v>
      </c>
      <c r="B53" s="9">
        <v>2034</v>
      </c>
      <c r="C53" s="9">
        <v>2.4300000000000002</v>
      </c>
      <c r="E53" s="9">
        <v>2.7</v>
      </c>
      <c r="F53" s="9">
        <v>2.52</v>
      </c>
      <c r="G53" s="9">
        <v>2.77</v>
      </c>
      <c r="H53" s="9">
        <v>3.28</v>
      </c>
      <c r="I53" s="9">
        <v>5</v>
      </c>
      <c r="J53" s="9">
        <v>5</v>
      </c>
    </row>
    <row r="54" spans="1:10">
      <c r="A54" s="9">
        <v>12</v>
      </c>
      <c r="B54" s="9">
        <v>2035</v>
      </c>
      <c r="C54" s="9">
        <v>2.5299999999999998</v>
      </c>
      <c r="E54" s="9">
        <v>2.8</v>
      </c>
      <c r="F54" s="9">
        <v>2.63</v>
      </c>
      <c r="G54" s="9">
        <v>2.87</v>
      </c>
      <c r="H54" s="9">
        <v>3.39</v>
      </c>
      <c r="I54" s="9">
        <v>5</v>
      </c>
      <c r="J54" s="9">
        <v>5</v>
      </c>
    </row>
    <row r="55" spans="1:10">
      <c r="A55" s="9">
        <v>13</v>
      </c>
      <c r="B55" s="9">
        <v>2036</v>
      </c>
      <c r="C55" s="9">
        <v>2.66</v>
      </c>
      <c r="E55" s="9">
        <v>2.95</v>
      </c>
      <c r="F55" s="9">
        <v>2.78</v>
      </c>
      <c r="G55" s="9">
        <v>3.03</v>
      </c>
      <c r="H55" s="9">
        <v>3.52</v>
      </c>
      <c r="I55" s="9">
        <v>5</v>
      </c>
      <c r="J55" s="9">
        <v>5</v>
      </c>
    </row>
    <row r="56" spans="1:10">
      <c r="A56" s="9">
        <v>14</v>
      </c>
      <c r="B56" s="9">
        <v>2037</v>
      </c>
      <c r="C56" s="9">
        <v>2.79</v>
      </c>
      <c r="E56" s="9">
        <v>3.1</v>
      </c>
      <c r="F56" s="9">
        <v>2.93</v>
      </c>
      <c r="G56" s="9">
        <v>3.17</v>
      </c>
      <c r="H56" s="9">
        <v>3.65</v>
      </c>
      <c r="I56" s="9">
        <v>5</v>
      </c>
      <c r="J56" s="9">
        <v>5</v>
      </c>
    </row>
    <row r="57" spans="1:10">
      <c r="A57" s="9">
        <v>15</v>
      </c>
      <c r="B57" s="9">
        <v>2038</v>
      </c>
      <c r="C57" s="9">
        <v>2.89</v>
      </c>
      <c r="E57" s="9">
        <v>3.22</v>
      </c>
      <c r="F57" s="9">
        <v>3.04</v>
      </c>
      <c r="G57" s="9">
        <v>3.27</v>
      </c>
      <c r="H57" s="9">
        <v>3.76</v>
      </c>
      <c r="I57" s="9">
        <v>5</v>
      </c>
      <c r="J57" s="9">
        <v>5</v>
      </c>
    </row>
    <row r="58" spans="1:10">
      <c r="A58" s="9">
        <v>16</v>
      </c>
      <c r="B58" s="9">
        <v>2039</v>
      </c>
      <c r="C58" s="9">
        <v>2.97</v>
      </c>
      <c r="E58" s="9">
        <v>3.3</v>
      </c>
      <c r="F58" s="9">
        <v>3.12</v>
      </c>
      <c r="G58" s="9">
        <v>3.36</v>
      </c>
      <c r="H58" s="9">
        <v>3.84</v>
      </c>
      <c r="I58" s="9">
        <v>5</v>
      </c>
      <c r="J58" s="9">
        <v>5</v>
      </c>
    </row>
    <row r="59" spans="1:10">
      <c r="A59" s="9">
        <v>17</v>
      </c>
      <c r="B59" s="9">
        <v>2040</v>
      </c>
      <c r="C59" s="9">
        <v>3.03</v>
      </c>
      <c r="E59" s="9">
        <v>3.35</v>
      </c>
      <c r="F59" s="9">
        <v>3.19</v>
      </c>
      <c r="G59" s="9">
        <v>3.42</v>
      </c>
      <c r="H59" s="9">
        <v>3.9</v>
      </c>
      <c r="I59" s="9">
        <v>5</v>
      </c>
      <c r="J59" s="9">
        <v>5</v>
      </c>
    </row>
    <row r="60" spans="1:10">
      <c r="A60" s="9">
        <v>18</v>
      </c>
      <c r="B60" s="9">
        <v>2041</v>
      </c>
      <c r="C60" s="9">
        <v>3.08</v>
      </c>
      <c r="E60" s="9">
        <v>3.41</v>
      </c>
      <c r="F60" s="9">
        <v>3.24</v>
      </c>
      <c r="G60" s="9">
        <v>3.47</v>
      </c>
      <c r="H60" s="9">
        <v>3.96</v>
      </c>
      <c r="I60" s="9">
        <v>5</v>
      </c>
      <c r="J60" s="9">
        <v>5</v>
      </c>
    </row>
    <row r="61" spans="1:10">
      <c r="A61" s="9">
        <v>19</v>
      </c>
      <c r="B61" s="9">
        <v>2042</v>
      </c>
      <c r="C61" s="9">
        <v>3.15</v>
      </c>
      <c r="E61" s="9">
        <v>3.5</v>
      </c>
      <c r="F61" s="9">
        <v>3.32</v>
      </c>
      <c r="G61" s="9">
        <v>3.54</v>
      </c>
      <c r="H61" s="9">
        <v>4.03</v>
      </c>
      <c r="I61" s="9">
        <v>5</v>
      </c>
      <c r="J61" s="9">
        <v>5</v>
      </c>
    </row>
    <row r="62" spans="1:10">
      <c r="A62" s="9">
        <v>20</v>
      </c>
      <c r="B62" s="9">
        <v>2043</v>
      </c>
      <c r="C62" s="9">
        <v>3.2</v>
      </c>
      <c r="E62" s="9">
        <v>3.56</v>
      </c>
      <c r="F62" s="9">
        <v>3.37</v>
      </c>
      <c r="G62" s="9">
        <v>3.6</v>
      </c>
      <c r="H62" s="9">
        <v>4.0999999999999996</v>
      </c>
      <c r="I62" s="9">
        <v>5</v>
      </c>
      <c r="J62" s="9">
        <v>5</v>
      </c>
    </row>
    <row r="63" spans="1:10">
      <c r="A63" s="9">
        <v>21</v>
      </c>
      <c r="B63" s="9">
        <v>2044</v>
      </c>
      <c r="C63" s="9">
        <v>3.25</v>
      </c>
      <c r="E63" s="9">
        <v>3.63</v>
      </c>
      <c r="F63" s="9">
        <v>3.43</v>
      </c>
      <c r="G63" s="9">
        <v>3.67</v>
      </c>
      <c r="H63" s="9">
        <v>4.1500000000000004</v>
      </c>
      <c r="I63" s="9">
        <v>5</v>
      </c>
      <c r="J63" s="9">
        <v>5</v>
      </c>
    </row>
    <row r="64" spans="1:10">
      <c r="A64" s="9">
        <v>22</v>
      </c>
      <c r="B64" s="9">
        <v>2045</v>
      </c>
      <c r="C64" s="9">
        <v>3.3</v>
      </c>
      <c r="E64" s="9">
        <v>3.67</v>
      </c>
      <c r="F64" s="9">
        <v>3.47</v>
      </c>
      <c r="G64" s="9">
        <v>3.71</v>
      </c>
      <c r="H64" s="9">
        <v>4.21</v>
      </c>
      <c r="I64" s="9">
        <v>5</v>
      </c>
      <c r="J64" s="9">
        <v>5</v>
      </c>
    </row>
    <row r="65" spans="1:10">
      <c r="A65" s="9">
        <v>23</v>
      </c>
      <c r="B65" s="9">
        <v>2046</v>
      </c>
      <c r="C65" s="9">
        <v>3.36</v>
      </c>
      <c r="E65" s="9">
        <v>3.73</v>
      </c>
      <c r="F65" s="9">
        <v>3.53</v>
      </c>
      <c r="G65" s="9">
        <v>3.77</v>
      </c>
      <c r="H65" s="9">
        <v>4.2699999999999996</v>
      </c>
      <c r="I65" s="9">
        <v>5</v>
      </c>
      <c r="J65" s="9">
        <v>5</v>
      </c>
    </row>
    <row r="66" spans="1:10">
      <c r="A66" s="9">
        <v>24</v>
      </c>
      <c r="B66" s="9">
        <v>2047</v>
      </c>
      <c r="C66" s="9">
        <v>3.41</v>
      </c>
      <c r="E66" s="9">
        <v>3.78</v>
      </c>
      <c r="F66" s="9">
        <v>3.58</v>
      </c>
      <c r="G66" s="9">
        <v>3.82</v>
      </c>
      <c r="H66" s="9">
        <v>4.33</v>
      </c>
      <c r="I66" s="9">
        <v>5</v>
      </c>
      <c r="J66" s="9">
        <v>5</v>
      </c>
    </row>
    <row r="67" spans="1:10">
      <c r="A67" s="9">
        <v>25</v>
      </c>
      <c r="B67" s="9">
        <v>2048</v>
      </c>
      <c r="C67" s="9">
        <v>3.46</v>
      </c>
      <c r="E67" s="9">
        <v>3.83</v>
      </c>
      <c r="F67" s="9">
        <v>3.64</v>
      </c>
      <c r="G67" s="9">
        <v>3.87</v>
      </c>
      <c r="H67" s="9">
        <v>4.38</v>
      </c>
      <c r="I67" s="9">
        <v>5</v>
      </c>
      <c r="J67" s="9">
        <v>5</v>
      </c>
    </row>
    <row r="68" spans="1:10">
      <c r="A68" s="9">
        <v>26</v>
      </c>
      <c r="B68" s="9">
        <v>2049</v>
      </c>
      <c r="C68" s="9">
        <v>3.5</v>
      </c>
      <c r="E68" s="9">
        <v>3.87</v>
      </c>
      <c r="F68" s="9">
        <v>3.68</v>
      </c>
      <c r="G68" s="9">
        <v>3.91</v>
      </c>
      <c r="H68" s="9">
        <v>4.42</v>
      </c>
      <c r="I68" s="9">
        <v>5</v>
      </c>
      <c r="J68" s="9">
        <v>5</v>
      </c>
    </row>
    <row r="69" spans="1:10">
      <c r="A69" s="9">
        <v>27</v>
      </c>
      <c r="B69" s="9">
        <v>2050</v>
      </c>
      <c r="C69" s="9">
        <v>3.52</v>
      </c>
      <c r="E69" s="9">
        <v>3.89</v>
      </c>
      <c r="F69" s="9">
        <v>3.7</v>
      </c>
      <c r="G69" s="9">
        <v>3.93</v>
      </c>
      <c r="H69" s="9">
        <v>4.4400000000000004</v>
      </c>
      <c r="I69" s="9">
        <v>5</v>
      </c>
      <c r="J69" s="9">
        <v>5</v>
      </c>
    </row>
    <row r="70" spans="1:10">
      <c r="A70" s="9">
        <v>28</v>
      </c>
      <c r="B70" s="9">
        <v>2051</v>
      </c>
      <c r="C70" s="9">
        <v>3.53</v>
      </c>
      <c r="E70" s="9">
        <v>3.9</v>
      </c>
      <c r="F70" s="9">
        <v>3.71</v>
      </c>
      <c r="G70" s="9">
        <v>3.94</v>
      </c>
      <c r="H70" s="9">
        <v>4.45</v>
      </c>
      <c r="I70" s="9">
        <v>5</v>
      </c>
      <c r="J70" s="9">
        <v>5</v>
      </c>
    </row>
    <row r="71" spans="1:10">
      <c r="A71" s="9">
        <v>29</v>
      </c>
      <c r="B71" s="9">
        <v>2052</v>
      </c>
      <c r="C71" s="9">
        <v>3.54</v>
      </c>
      <c r="E71" s="9">
        <v>3.91</v>
      </c>
      <c r="F71" s="9">
        <v>3.72</v>
      </c>
      <c r="G71" s="9">
        <v>3.95</v>
      </c>
      <c r="H71" s="9">
        <v>4.46</v>
      </c>
      <c r="I71" s="9">
        <v>5</v>
      </c>
      <c r="J71" s="9">
        <v>5</v>
      </c>
    </row>
    <row r="72" spans="1:10">
      <c r="A72" s="9">
        <v>30</v>
      </c>
      <c r="B72" s="9">
        <v>2053</v>
      </c>
      <c r="C72" s="9">
        <v>3.57</v>
      </c>
      <c r="E72" s="9">
        <v>3.94</v>
      </c>
      <c r="F72" s="9">
        <v>3.75</v>
      </c>
      <c r="G72" s="9">
        <v>3.98</v>
      </c>
      <c r="H72" s="9">
        <v>4.49</v>
      </c>
      <c r="I72" s="9">
        <v>5</v>
      </c>
      <c r="J72" s="9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0"/>
  <sheetViews>
    <sheetView zoomScale="90" zoomScaleNormal="90" workbookViewId="0">
      <pane xSplit="3" ySplit="5" topLeftCell="D6" activePane="bottomRight" state="frozen"/>
      <selection activeCell="A33" sqref="A33"/>
      <selection pane="topRight" activeCell="A33" sqref="A33"/>
      <selection pane="bottomLeft" activeCell="A33" sqref="A33"/>
      <selection pane="bottomRight" activeCell="AD10" sqref="AD10"/>
    </sheetView>
  </sheetViews>
  <sheetFormatPr defaultColWidth="8.85546875" defaultRowHeight="12.75" outlineLevelRow="1"/>
  <cols>
    <col min="1" max="1" width="15.85546875" style="31" customWidth="1"/>
    <col min="2" max="5" width="10.85546875" style="51" customWidth="1"/>
    <col min="6" max="6" width="10.85546875" style="31" customWidth="1"/>
    <col min="7" max="12" width="10.85546875" style="51" customWidth="1"/>
    <col min="13" max="13" width="10.85546875" style="63" customWidth="1"/>
    <col min="14" max="14" width="10.85546875" style="51" customWidth="1"/>
    <col min="15" max="15" width="10.85546875" style="53" customWidth="1"/>
    <col min="16" max="16" width="10.85546875" style="54" customWidth="1"/>
    <col min="17" max="17" width="10.85546875" style="31" customWidth="1"/>
    <col min="18" max="18" width="10.85546875" style="32" customWidth="1"/>
    <col min="19" max="25" width="10.85546875" style="16" customWidth="1"/>
    <col min="26" max="26" width="10.85546875" style="33" customWidth="1"/>
    <col min="27" max="27" width="10.85546875" style="16" customWidth="1"/>
    <col min="28" max="28" width="10.85546875" style="35" customWidth="1"/>
    <col min="29" max="29" width="10.85546875" style="36" customWidth="1"/>
    <col min="30" max="31" width="10.85546875" style="32" customWidth="1"/>
    <col min="32" max="16384" width="8.85546875" style="31"/>
  </cols>
  <sheetData>
    <row r="1" spans="1:31" ht="13.35" customHeight="1">
      <c r="A1" s="49" t="s">
        <v>676</v>
      </c>
      <c r="B1" s="19"/>
      <c r="C1" s="19"/>
      <c r="D1" s="19"/>
      <c r="E1" s="19"/>
      <c r="F1" s="19"/>
      <c r="G1" s="19"/>
      <c r="H1" s="49" t="s">
        <v>676</v>
      </c>
      <c r="I1" s="19"/>
      <c r="J1" s="19"/>
      <c r="K1" s="19"/>
      <c r="L1" s="19"/>
      <c r="M1" s="19"/>
      <c r="N1" s="19"/>
      <c r="O1" s="19"/>
      <c r="P1" s="21"/>
      <c r="Q1" s="30"/>
      <c r="R1" s="49" t="s">
        <v>676</v>
      </c>
      <c r="T1" s="49"/>
      <c r="U1" s="49"/>
      <c r="V1" s="19"/>
      <c r="W1" s="19"/>
      <c r="X1" s="19"/>
      <c r="Y1" s="19"/>
      <c r="Z1" s="19"/>
      <c r="AA1" s="19"/>
      <c r="AB1" s="19"/>
      <c r="AC1" s="21"/>
      <c r="AD1" s="30"/>
    </row>
    <row r="2" spans="1:31" ht="13.35" customHeight="1">
      <c r="A2" s="49" t="s">
        <v>694</v>
      </c>
      <c r="B2" s="20"/>
      <c r="C2" s="20"/>
      <c r="D2" s="47"/>
      <c r="E2" s="20"/>
      <c r="F2" s="22"/>
      <c r="G2" s="20"/>
      <c r="H2" s="49" t="s">
        <v>88</v>
      </c>
      <c r="I2" s="21"/>
      <c r="J2" s="21"/>
      <c r="K2" s="21"/>
      <c r="L2" s="21"/>
      <c r="M2" s="21"/>
      <c r="N2" s="21"/>
      <c r="O2" s="21"/>
      <c r="P2" s="21"/>
      <c r="Q2" s="32"/>
      <c r="R2" s="49" t="s">
        <v>703</v>
      </c>
      <c r="T2" s="49"/>
      <c r="U2" s="49"/>
      <c r="V2" s="21"/>
      <c r="W2" s="21"/>
      <c r="X2" s="21"/>
      <c r="Y2" s="21"/>
      <c r="Z2" s="21"/>
      <c r="AA2" s="21"/>
      <c r="AB2" s="21"/>
      <c r="AC2" s="21"/>
    </row>
    <row r="3" spans="1:31" ht="13.35" customHeight="1">
      <c r="A3" s="4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32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31" ht="13.35" customHeight="1">
      <c r="A4" s="5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32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31" s="8" customFormat="1" ht="38.25">
      <c r="A5" s="130" t="s">
        <v>669</v>
      </c>
      <c r="B5" s="131" t="s">
        <v>27</v>
      </c>
      <c r="C5" s="131" t="s">
        <v>40</v>
      </c>
      <c r="D5" s="132" t="s">
        <v>41</v>
      </c>
      <c r="E5" s="132" t="s">
        <v>38</v>
      </c>
      <c r="F5" s="133" t="s">
        <v>39</v>
      </c>
      <c r="G5" s="132" t="s">
        <v>20</v>
      </c>
      <c r="H5" s="64" t="s">
        <v>693</v>
      </c>
      <c r="I5" s="64" t="s">
        <v>42</v>
      </c>
      <c r="J5" s="64" t="s">
        <v>43</v>
      </c>
      <c r="K5" s="64" t="s">
        <v>44</v>
      </c>
      <c r="L5" s="65" t="s">
        <v>445</v>
      </c>
      <c r="M5" s="66" t="s">
        <v>444</v>
      </c>
      <c r="N5" s="66" t="s">
        <v>446</v>
      </c>
      <c r="O5" s="66" t="s">
        <v>440</v>
      </c>
      <c r="P5" s="128" t="s">
        <v>45</v>
      </c>
      <c r="Q5" s="129" t="s">
        <v>46</v>
      </c>
      <c r="R5" s="113" t="s">
        <v>706</v>
      </c>
      <c r="S5" s="85" t="s">
        <v>704</v>
      </c>
      <c r="T5" s="85" t="s">
        <v>705</v>
      </c>
      <c r="U5" s="85" t="s">
        <v>701</v>
      </c>
      <c r="V5" s="85" t="s">
        <v>42</v>
      </c>
      <c r="W5" s="85" t="s">
        <v>43</v>
      </c>
      <c r="X5" s="85" t="s">
        <v>44</v>
      </c>
      <c r="Y5" s="86" t="s">
        <v>445</v>
      </c>
      <c r="Z5" s="87" t="s">
        <v>444</v>
      </c>
      <c r="AA5" s="87" t="s">
        <v>446</v>
      </c>
      <c r="AB5" s="87" t="s">
        <v>440</v>
      </c>
      <c r="AC5" s="125" t="s">
        <v>45</v>
      </c>
      <c r="AD5" s="126" t="s">
        <v>46</v>
      </c>
      <c r="AE5" s="127" t="s">
        <v>707</v>
      </c>
    </row>
    <row r="6" spans="1:31" s="32" customFormat="1" ht="13.35" customHeight="1">
      <c r="A6" s="10" t="s">
        <v>83</v>
      </c>
      <c r="B6" s="37"/>
      <c r="C6" s="37"/>
      <c r="D6" s="38"/>
      <c r="E6" s="38"/>
      <c r="F6" s="38"/>
      <c r="G6" s="38"/>
      <c r="H6" s="38"/>
      <c r="I6" s="38"/>
      <c r="J6" s="38"/>
      <c r="K6" s="38"/>
      <c r="L6" s="40"/>
      <c r="M6" s="41"/>
      <c r="N6" s="38"/>
      <c r="O6" s="43"/>
      <c r="P6" s="44"/>
      <c r="Q6" s="44"/>
      <c r="R6" s="44"/>
      <c r="S6" s="38"/>
      <c r="T6" s="38"/>
      <c r="U6" s="38"/>
      <c r="V6" s="38"/>
      <c r="W6" s="38"/>
      <c r="X6" s="38"/>
      <c r="Y6" s="40"/>
      <c r="Z6" s="41"/>
      <c r="AA6" s="38"/>
      <c r="AB6" s="43"/>
      <c r="AC6" s="44"/>
      <c r="AD6" s="44"/>
      <c r="AE6" s="44"/>
    </row>
    <row r="7" spans="1:31" s="32" customFormat="1" ht="13.35" customHeight="1" outlineLevel="1">
      <c r="A7" s="81" t="s">
        <v>83</v>
      </c>
      <c r="B7" s="11" t="s">
        <v>472</v>
      </c>
      <c r="C7" s="11" t="s">
        <v>84</v>
      </c>
      <c r="D7" s="73">
        <v>6.3750000000000001E-2</v>
      </c>
      <c r="E7" s="74">
        <v>47300</v>
      </c>
      <c r="F7" s="79">
        <v>1484793.55</v>
      </c>
      <c r="G7" s="75">
        <v>46935</v>
      </c>
      <c r="H7" s="69">
        <f>IF(OR(($G7=("Non Callable")),$G7=("Make Whole"),Inputs!$S$6&gt;E7),"Non Callable",MAX(Inputs!$S$6,G7))</f>
        <v>46935</v>
      </c>
      <c r="I7" s="88">
        <f t="shared" ref="I7:I31" si="0">IF(OR(H7="Non Callable",H7=E7),"NA",DAYS360(H7,E7)/360)</f>
        <v>1</v>
      </c>
      <c r="J7" s="89">
        <f>IF($I7="NA","NA",VLOOKUP(ROUNDUP(I7,0),Inputs!$N$6:$P$26,3,TRUE))</f>
        <v>0.05</v>
      </c>
      <c r="K7" s="46">
        <f>IF($I7="NA","NA",VLOOKUP(ROUNDUP(I7,0),Inputs!$N$6:$O$26,2))</f>
        <v>3.0800000000000001E-2</v>
      </c>
      <c r="L7" s="46">
        <f t="shared" ref="L7:L31" si="1">IF($I7="NA","NA",ROUNDDOWN(-PV(K7/2,I7*2,(F7*D7)/2,F7)/F7,5))</f>
        <v>1.0322</v>
      </c>
      <c r="M7" s="55">
        <f t="shared" ref="M7:M31" si="2">IF($I7="NA","NA",F7/L7)</f>
        <v>1438474.6657624491</v>
      </c>
      <c r="N7" s="55">
        <f t="shared" ref="N7:N31" si="3">IF($I7="NA","NA",F7-M7)</f>
        <v>46318.884237550898</v>
      </c>
      <c r="O7" s="55">
        <f>IF($I7= "NA","NA",(F7-N7)*Inputs!$S$7)</f>
        <v>14384.746657624491</v>
      </c>
      <c r="P7" s="123">
        <f t="shared" ref="P7:P31" si="4">IF($I7= "NA","NA",N7-O7)</f>
        <v>31934.137579926406</v>
      </c>
      <c r="Q7" s="124">
        <f t="shared" ref="Q7:Q31" si="5">IF($I7= "NA","NA",P7/F7)</f>
        <v>2.1507459794613468E-2</v>
      </c>
      <c r="R7" s="7" t="str">
        <f>IF(H7&gt;G7,"NO","YES")</f>
        <v>YES</v>
      </c>
      <c r="S7" s="69">
        <f>IF(OR(($G7=("Non Callable")),$G7=("Make Whole"),Inputs!$S$6&gt;E7,R7="No"),"NA",Inputs!$S$6)</f>
        <v>45266</v>
      </c>
      <c r="T7" s="70">
        <f t="shared" ref="T7" si="6">IF(S7&lt;=G7,IF(OR(S7="NA",S7=G7),"NA",DAYS360(S7,G7)/360),0)</f>
        <v>4.5694444444444446</v>
      </c>
      <c r="U7" s="67">
        <f>IF(S7="NA","NA",IF(T7&gt;0,T7*(Inputs!$S$11*12),0))</f>
        <v>2.1933333333333336E-2</v>
      </c>
      <c r="V7" s="70">
        <f>IF(OR(H7="Non Callable",H7=E7),"NA",DAYS360(H7,E7)/360)</f>
        <v>1</v>
      </c>
      <c r="W7" s="67">
        <f>IF($V7="NA","NA",VLOOKUP(ROUNDUP(V7,0),Inputs!$N$6:$P$26,3,TRUE))</f>
        <v>0.05</v>
      </c>
      <c r="X7" s="3">
        <f>IF($U7="NA","NA",VLOOKUP(ROUNDUP(V7,0),Inputs!$N$6:$O$26,2)+U7)</f>
        <v>5.273333333333334E-2</v>
      </c>
      <c r="Y7" s="3">
        <f>IF($U7="NA","NA",ROUNDDOWN(-PV(X7/2,V7*2,(F7*D7)/2,F7)/F7,5))</f>
        <v>1.0105900000000001</v>
      </c>
      <c r="Z7" s="5">
        <f>IF($U7="NA","NA",F7/Y7)</f>
        <v>1469234.3581472209</v>
      </c>
      <c r="AA7" s="5">
        <f>IF($U7="NA","NA",F7-Z7)</f>
        <v>15559.191852779128</v>
      </c>
      <c r="AB7" s="5">
        <f>IF($U7= "NA","NA",(F7-AA7)*Inputs!$S$7)</f>
        <v>14692.343581472209</v>
      </c>
      <c r="AC7" s="123">
        <f>IF($U7= "NA","NA",AA7-AB7)</f>
        <v>866.84827130691883</v>
      </c>
      <c r="AD7" s="124">
        <f>IF($U7= "NA","NA",AC7/F7)</f>
        <v>5.8381737400928148E-4</v>
      </c>
      <c r="AE7" s="123">
        <f>IF(OR($P7="NA",R7="NO"),"",IF(P7&gt;0,P7-AC7,""))</f>
        <v>31067.289308619489</v>
      </c>
    </row>
    <row r="8" spans="1:31" s="32" customFormat="1" ht="13.35" customHeight="1" outlineLevel="1">
      <c r="A8" s="81" t="s">
        <v>83</v>
      </c>
      <c r="B8" s="11" t="s">
        <v>473</v>
      </c>
      <c r="C8" s="11" t="s">
        <v>84</v>
      </c>
      <c r="D8" s="73">
        <v>6.5000000000000002E-2</v>
      </c>
      <c r="E8" s="74">
        <v>47665</v>
      </c>
      <c r="F8" s="79">
        <v>1365085.5</v>
      </c>
      <c r="G8" s="75">
        <v>46935</v>
      </c>
      <c r="H8" s="69">
        <f>IF(OR(($G8=("Non Callable")),$G8=("Make Whole"),Inputs!$S$6&gt;E8),"Non Callable",MAX(Inputs!$S$6,G8))</f>
        <v>46935</v>
      </c>
      <c r="I8" s="88">
        <f t="shared" si="0"/>
        <v>2</v>
      </c>
      <c r="J8" s="89">
        <f>IF($I8="NA","NA",VLOOKUP(ROUNDUP(I8,0),Inputs!$N$6:$P$26,3,TRUE))</f>
        <v>0.05</v>
      </c>
      <c r="K8" s="46">
        <f>IF($I8="NA","NA",VLOOKUP(ROUNDUP(I8,0),Inputs!$N$6:$O$26,2))</f>
        <v>2.93E-2</v>
      </c>
      <c r="L8" s="46">
        <f t="shared" si="1"/>
        <v>1.0688500000000001</v>
      </c>
      <c r="M8" s="55">
        <f t="shared" si="2"/>
        <v>1277153.4827150675</v>
      </c>
      <c r="N8" s="55">
        <f t="shared" si="3"/>
        <v>87932.017284932546</v>
      </c>
      <c r="O8" s="55">
        <f>IF($I8= "NA","NA",(F8-N8)*Inputs!$S$7)</f>
        <v>12771.534827150675</v>
      </c>
      <c r="P8" s="123">
        <f t="shared" si="4"/>
        <v>75160.482457781865</v>
      </c>
      <c r="Q8" s="124">
        <f t="shared" si="5"/>
        <v>5.5059175749637562E-2</v>
      </c>
      <c r="R8" s="7" t="str">
        <f t="shared" ref="R8:R31" si="7">IF(H8&gt;G8,"NO","YES")</f>
        <v>YES</v>
      </c>
      <c r="S8" s="69">
        <f>IF(OR(($G8=("Non Callable")),$G8=("Make Whole"),Inputs!$S$6&gt;E8,R8="No"),"NA",Inputs!$S$6)</f>
        <v>45266</v>
      </c>
      <c r="T8" s="70">
        <f t="shared" ref="T8:T31" si="8">IF(S8&lt;=G8,IF(OR(S8="NA",S8=G8),"NA",DAYS360(S8,G8)/360),0)</f>
        <v>4.5694444444444446</v>
      </c>
      <c r="U8" s="67">
        <f>IF(S8="NA","NA",IF(T8&gt;0,T8*(Inputs!$S$11*12),0))</f>
        <v>2.1933333333333336E-2</v>
      </c>
      <c r="V8" s="70">
        <f t="shared" ref="V8:V31" si="9">IF(OR(H8="Non Callable",H8=E8),"NA",DAYS360(H8,E8)/360)</f>
        <v>2</v>
      </c>
      <c r="W8" s="67">
        <f>IF($V8="NA","NA",VLOOKUP(ROUNDUP(V8,0),Inputs!$N$6:$P$26,3,TRUE))</f>
        <v>0.05</v>
      </c>
      <c r="X8" s="3">
        <f>IF($U8="NA","NA",VLOOKUP(ROUNDUP(V8,0),Inputs!$N$6:$O$26,2)+U8)</f>
        <v>5.1233333333333339E-2</v>
      </c>
      <c r="Y8" s="3">
        <f t="shared" ref="Y8:Y31" si="10">IF($U8="NA","NA",ROUNDDOWN(-PV(X8/2,V8*2,(F8*D8)/2,F8)/F8,5))</f>
        <v>1.0258499999999999</v>
      </c>
      <c r="Z8" s="5">
        <f t="shared" ref="Z8:Z31" si="11">IF($U8="NA","NA",F8/Y8)</f>
        <v>1330687.2349758737</v>
      </c>
      <c r="AA8" s="5">
        <f t="shared" ref="AA8:AA31" si="12">IF($U8="NA","NA",F8-Z8)</f>
        <v>34398.265024126275</v>
      </c>
      <c r="AB8" s="5">
        <f>IF($U8= "NA","NA",(F8-AA8)*Inputs!$S$7)</f>
        <v>13306.872349758738</v>
      </c>
      <c r="AC8" s="123">
        <f t="shared" ref="AC8:AC31" si="13">IF($U8= "NA","NA",AA8-AB8)</f>
        <v>21091.392674367537</v>
      </c>
      <c r="AD8" s="124">
        <f t="shared" ref="AD8:AD31" si="14">IF($U8= "NA","NA",AC8/F8)</f>
        <v>1.5450601939854709E-2</v>
      </c>
      <c r="AE8" s="123">
        <f t="shared" ref="AE8:AE31" si="15">IF(OR($P8="NA",R8="NO"),"",IF(P8&gt;0,P8-AC8,""))</f>
        <v>54069.089783414325</v>
      </c>
    </row>
    <row r="9" spans="1:31" s="32" customFormat="1" ht="13.35" customHeight="1" outlineLevel="1">
      <c r="A9" s="81" t="s">
        <v>83</v>
      </c>
      <c r="B9" s="11" t="s">
        <v>474</v>
      </c>
      <c r="C9" s="11" t="s">
        <v>84</v>
      </c>
      <c r="D9" s="73">
        <v>6.6000000000000003E-2</v>
      </c>
      <c r="E9" s="74">
        <v>48030</v>
      </c>
      <c r="F9" s="79">
        <v>1258975.5</v>
      </c>
      <c r="G9" s="75">
        <v>46935</v>
      </c>
      <c r="H9" s="69">
        <f>IF(OR(($G9=("Non Callable")),$G9=("Make Whole"),Inputs!$S$6&gt;E9),"Non Callable",MAX(Inputs!$S$6,G9))</f>
        <v>46935</v>
      </c>
      <c r="I9" s="88">
        <f t="shared" si="0"/>
        <v>3</v>
      </c>
      <c r="J9" s="89">
        <f>IF($I9="NA","NA",VLOOKUP(ROUNDUP(I9,0),Inputs!$N$6:$P$26,3,TRUE))</f>
        <v>0.05</v>
      </c>
      <c r="K9" s="46">
        <f>IF($I9="NA","NA",VLOOKUP(ROUNDUP(I9,0),Inputs!$N$6:$O$26,2))</f>
        <v>2.8899999999999999E-2</v>
      </c>
      <c r="L9" s="46">
        <f t="shared" si="1"/>
        <v>1.10588</v>
      </c>
      <c r="M9" s="55">
        <f t="shared" si="2"/>
        <v>1138437.7147610954</v>
      </c>
      <c r="N9" s="55">
        <f t="shared" si="3"/>
        <v>120537.78523890465</v>
      </c>
      <c r="O9" s="55">
        <f>IF($I9= "NA","NA",(F9-N9)*Inputs!$S$7)</f>
        <v>11384.377147610954</v>
      </c>
      <c r="P9" s="123">
        <f t="shared" si="4"/>
        <v>109153.40809129369</v>
      </c>
      <c r="Q9" s="124">
        <f t="shared" si="5"/>
        <v>8.6700184468477492E-2</v>
      </c>
      <c r="R9" s="7" t="str">
        <f t="shared" si="7"/>
        <v>YES</v>
      </c>
      <c r="S9" s="69">
        <f>IF(OR(($G9=("Non Callable")),$G9=("Make Whole"),Inputs!$S$6&gt;E9,R9="No"),"NA",Inputs!$S$6)</f>
        <v>45266</v>
      </c>
      <c r="T9" s="70">
        <f t="shared" si="8"/>
        <v>4.5694444444444446</v>
      </c>
      <c r="U9" s="67">
        <f>IF(S9="NA","NA",IF(T9&gt;0,T9*(Inputs!$S$11*12),0))</f>
        <v>2.1933333333333336E-2</v>
      </c>
      <c r="V9" s="70">
        <f t="shared" si="9"/>
        <v>3</v>
      </c>
      <c r="W9" s="67">
        <f>IF($V9="NA","NA",VLOOKUP(ROUNDUP(V9,0),Inputs!$N$6:$P$26,3,TRUE))</f>
        <v>0.05</v>
      </c>
      <c r="X9" s="3">
        <f>IF($U9="NA","NA",VLOOKUP(ROUNDUP(V9,0),Inputs!$N$6:$O$26,2)+U9)</f>
        <v>5.0833333333333335E-2</v>
      </c>
      <c r="Y9" s="3">
        <f t="shared" si="10"/>
        <v>1.0417099999999999</v>
      </c>
      <c r="Z9" s="5">
        <f t="shared" si="11"/>
        <v>1208566.2036459285</v>
      </c>
      <c r="AA9" s="5">
        <f t="shared" si="12"/>
        <v>50409.29635407147</v>
      </c>
      <c r="AB9" s="5">
        <f>IF($U9= "NA","NA",(F9-AA9)*Inputs!$S$7)</f>
        <v>12085.662036459285</v>
      </c>
      <c r="AC9" s="123">
        <f t="shared" si="13"/>
        <v>38323.634317612188</v>
      </c>
      <c r="AD9" s="124">
        <f t="shared" si="14"/>
        <v>3.0440333682118667E-2</v>
      </c>
      <c r="AE9" s="123">
        <f t="shared" si="15"/>
        <v>70829.773773681503</v>
      </c>
    </row>
    <row r="10" spans="1:31" s="32" customFormat="1" ht="13.35" customHeight="1" outlineLevel="1">
      <c r="A10" s="81" t="s">
        <v>83</v>
      </c>
      <c r="B10" s="11" t="s">
        <v>475</v>
      </c>
      <c r="C10" s="11" t="s">
        <v>84</v>
      </c>
      <c r="D10" s="73">
        <v>6.6500000000000004E-2</v>
      </c>
      <c r="E10" s="74">
        <v>48396</v>
      </c>
      <c r="F10" s="79">
        <v>1170780.55</v>
      </c>
      <c r="G10" s="75">
        <v>46935</v>
      </c>
      <c r="H10" s="69">
        <f>IF(OR(($G10=("Non Callable")),$G10=("Make Whole"),Inputs!$S$6&gt;E10),"Non Callable",MAX(Inputs!$S$6,G10))</f>
        <v>46935</v>
      </c>
      <c r="I10" s="88">
        <f t="shared" si="0"/>
        <v>4</v>
      </c>
      <c r="J10" s="89">
        <f>IF($I10="NA","NA",VLOOKUP(ROUNDUP(I10,0),Inputs!$N$6:$P$26,3,TRUE))</f>
        <v>0.05</v>
      </c>
      <c r="K10" s="46">
        <f>IF($I10="NA","NA",VLOOKUP(ROUNDUP(I10,0),Inputs!$N$6:$O$26,2))</f>
        <v>2.86E-2</v>
      </c>
      <c r="L10" s="46">
        <f t="shared" si="1"/>
        <v>1.14229</v>
      </c>
      <c r="M10" s="55">
        <f t="shared" si="2"/>
        <v>1024941.6085232297</v>
      </c>
      <c r="N10" s="55">
        <f t="shared" si="3"/>
        <v>145838.94147677033</v>
      </c>
      <c r="O10" s="55">
        <f>IF($I10= "NA","NA",(F10-N10)*Inputs!$S$7)</f>
        <v>10249.416085232297</v>
      </c>
      <c r="P10" s="123">
        <f t="shared" si="4"/>
        <v>135589.52539153805</v>
      </c>
      <c r="Q10" s="124">
        <f t="shared" si="5"/>
        <v>0.11581122131857934</v>
      </c>
      <c r="R10" s="7" t="str">
        <f t="shared" si="7"/>
        <v>YES</v>
      </c>
      <c r="S10" s="69">
        <f>IF(OR(($G10=("Non Callable")),$G10=("Make Whole"),Inputs!$S$6&gt;E10,R10="No"),"NA",Inputs!$S$6)</f>
        <v>45266</v>
      </c>
      <c r="T10" s="70">
        <f t="shared" si="8"/>
        <v>4.5694444444444446</v>
      </c>
      <c r="U10" s="67">
        <f>IF(S10="NA","NA",IF(T10&gt;0,T10*(Inputs!$S$11*12),0))</f>
        <v>2.1933333333333336E-2</v>
      </c>
      <c r="V10" s="70">
        <f t="shared" si="9"/>
        <v>4</v>
      </c>
      <c r="W10" s="67">
        <f>IF($V10="NA","NA",VLOOKUP(ROUNDUP(V10,0),Inputs!$N$6:$P$26,3,TRUE))</f>
        <v>0.05</v>
      </c>
      <c r="X10" s="3">
        <f>IF($U10="NA","NA",VLOOKUP(ROUNDUP(V10,0),Inputs!$N$6:$O$26,2)+U10)</f>
        <v>5.0533333333333333E-2</v>
      </c>
      <c r="Y10" s="3">
        <f t="shared" si="10"/>
        <v>1.0571699999999999</v>
      </c>
      <c r="Z10" s="5">
        <f t="shared" si="11"/>
        <v>1107466.6799095699</v>
      </c>
      <c r="AA10" s="5">
        <f t="shared" si="12"/>
        <v>63313.870090430137</v>
      </c>
      <c r="AB10" s="5">
        <f>IF($U10= "NA","NA",(F10-AA10)*Inputs!$S$7)</f>
        <v>11074.666799095699</v>
      </c>
      <c r="AC10" s="123">
        <f t="shared" si="13"/>
        <v>52239.203291334437</v>
      </c>
      <c r="AD10" s="124">
        <f t="shared" si="14"/>
        <v>4.4619124644096994E-2</v>
      </c>
      <c r="AE10" s="123">
        <f t="shared" si="15"/>
        <v>83350.322100203601</v>
      </c>
    </row>
    <row r="11" spans="1:31" s="32" customFormat="1" ht="13.35" customHeight="1" outlineLevel="1">
      <c r="A11" s="81" t="s">
        <v>83</v>
      </c>
      <c r="B11" s="11" t="s">
        <v>476</v>
      </c>
      <c r="C11" s="11" t="s">
        <v>85</v>
      </c>
      <c r="D11" s="73">
        <v>6.4000000000000001E-2</v>
      </c>
      <c r="E11" s="74">
        <v>48761</v>
      </c>
      <c r="F11" s="79">
        <v>3168107.25</v>
      </c>
      <c r="G11" s="75">
        <v>48030</v>
      </c>
      <c r="H11" s="69">
        <f>IF(OR(($G11=("Non Callable")),$G11=("Make Whole"),Inputs!$S$6&gt;E11),"Non Callable",MAX(Inputs!$S$6,G11))</f>
        <v>48030</v>
      </c>
      <c r="I11" s="88">
        <f t="shared" si="0"/>
        <v>2</v>
      </c>
      <c r="J11" s="89">
        <f>IF($I11="NA","NA",VLOOKUP(ROUNDUP(I11,0),Inputs!$N$6:$P$26,3,TRUE))</f>
        <v>0.05</v>
      </c>
      <c r="K11" s="46">
        <f>IF($I11="NA","NA",VLOOKUP(ROUNDUP(I11,0),Inputs!$N$6:$O$26,2))</f>
        <v>2.93E-2</v>
      </c>
      <c r="L11" s="46">
        <f t="shared" si="1"/>
        <v>1.0669299999999999</v>
      </c>
      <c r="M11" s="55">
        <f t="shared" si="2"/>
        <v>2969367.4842773192</v>
      </c>
      <c r="N11" s="55">
        <f t="shared" si="3"/>
        <v>198739.76572268084</v>
      </c>
      <c r="O11" s="55">
        <f>IF($I11= "NA","NA",(F11-N11)*Inputs!$S$7)</f>
        <v>29693.674842773191</v>
      </c>
      <c r="P11" s="123">
        <f t="shared" si="4"/>
        <v>169046.09087990766</v>
      </c>
      <c r="Q11" s="124">
        <f t="shared" si="5"/>
        <v>5.3358702070426325E-2</v>
      </c>
      <c r="R11" s="7" t="str">
        <f t="shared" si="7"/>
        <v>YES</v>
      </c>
      <c r="S11" s="69">
        <f>IF(OR(($G11=("Non Callable")),$G11=("Make Whole"),Inputs!$S$6&gt;E11,R11="No"),"NA",Inputs!$S$6)</f>
        <v>45266</v>
      </c>
      <c r="T11" s="70">
        <f t="shared" si="8"/>
        <v>7.5694444444444446</v>
      </c>
      <c r="U11" s="67">
        <f>IF(S11="NA","NA",IF(T11&gt;0,T11*(Inputs!$S$11*12),0))</f>
        <v>3.6333333333333336E-2</v>
      </c>
      <c r="V11" s="70">
        <f t="shared" si="9"/>
        <v>2</v>
      </c>
      <c r="W11" s="67">
        <f>IF($V11="NA","NA",VLOOKUP(ROUNDUP(V11,0),Inputs!$N$6:$P$26,3,TRUE))</f>
        <v>0.05</v>
      </c>
      <c r="X11" s="3">
        <f>IF($U11="NA","NA",VLOOKUP(ROUNDUP(V11,0),Inputs!$N$6:$O$26,2)+U11)</f>
        <v>6.5633333333333335E-2</v>
      </c>
      <c r="Y11" s="3">
        <f t="shared" si="10"/>
        <v>0.99697999999999998</v>
      </c>
      <c r="Z11" s="5">
        <f t="shared" si="11"/>
        <v>3177703.915825794</v>
      </c>
      <c r="AA11" s="5">
        <f t="shared" si="12"/>
        <v>-9596.6658257939853</v>
      </c>
      <c r="AB11" s="5">
        <f>IF($U11= "NA","NA",(F11-AA11)*Inputs!$S$7)</f>
        <v>31777.03915825794</v>
      </c>
      <c r="AC11" s="123">
        <f t="shared" si="13"/>
        <v>-41373.704984051925</v>
      </c>
      <c r="AD11" s="124">
        <f t="shared" si="14"/>
        <v>-1.305943950731211E-2</v>
      </c>
      <c r="AE11" s="123">
        <f t="shared" si="15"/>
        <v>210419.79586395959</v>
      </c>
    </row>
    <row r="12" spans="1:31" s="32" customFormat="1" ht="13.35" customHeight="1" outlineLevel="1">
      <c r="A12" s="81" t="s">
        <v>83</v>
      </c>
      <c r="B12" s="11" t="s">
        <v>477</v>
      </c>
      <c r="C12" s="11" t="s">
        <v>85</v>
      </c>
      <c r="D12" s="73">
        <v>6.4500000000000002E-2</v>
      </c>
      <c r="E12" s="74">
        <v>49126</v>
      </c>
      <c r="F12" s="79">
        <v>3415605.3</v>
      </c>
      <c r="G12" s="75">
        <v>48030</v>
      </c>
      <c r="H12" s="69">
        <f>IF(OR(($G12=("Non Callable")),$G12=("Make Whole"),Inputs!$S$6&gt;E12),"Non Callable",MAX(Inputs!$S$6,G12))</f>
        <v>48030</v>
      </c>
      <c r="I12" s="88">
        <f t="shared" si="0"/>
        <v>3</v>
      </c>
      <c r="J12" s="89">
        <f>IF($I12="NA","NA",VLOOKUP(ROUNDUP(I12,0),Inputs!$N$6:$P$26,3,TRUE))</f>
        <v>0.05</v>
      </c>
      <c r="K12" s="46">
        <f>IF($I12="NA","NA",VLOOKUP(ROUNDUP(I12,0),Inputs!$N$6:$O$26,2))</f>
        <v>2.8899999999999999E-2</v>
      </c>
      <c r="L12" s="46">
        <f t="shared" si="1"/>
        <v>1.1015999999999999</v>
      </c>
      <c r="M12" s="55">
        <f t="shared" si="2"/>
        <v>3100585.7843137258</v>
      </c>
      <c r="N12" s="55">
        <f t="shared" si="3"/>
        <v>315019.51568627404</v>
      </c>
      <c r="O12" s="55">
        <f>IF($I12= "NA","NA",(F12-N12)*Inputs!$S$7)</f>
        <v>31005.857843137259</v>
      </c>
      <c r="P12" s="123">
        <f t="shared" si="4"/>
        <v>284013.65784313681</v>
      </c>
      <c r="Q12" s="124">
        <f t="shared" si="5"/>
        <v>8.3151779230210471E-2</v>
      </c>
      <c r="R12" s="7" t="str">
        <f t="shared" si="7"/>
        <v>YES</v>
      </c>
      <c r="S12" s="69">
        <f>IF(OR(($G12=("Non Callable")),$G12=("Make Whole"),Inputs!$S$6&gt;E12,R12="No"),"NA",Inputs!$S$6)</f>
        <v>45266</v>
      </c>
      <c r="T12" s="70">
        <f t="shared" si="8"/>
        <v>7.5694444444444446</v>
      </c>
      <c r="U12" s="67">
        <f>IF(S12="NA","NA",IF(T12&gt;0,T12*(Inputs!$S$11*12),0))</f>
        <v>3.6333333333333336E-2</v>
      </c>
      <c r="V12" s="70">
        <f t="shared" si="9"/>
        <v>3</v>
      </c>
      <c r="W12" s="67">
        <f>IF($V12="NA","NA",VLOOKUP(ROUNDUP(V12,0),Inputs!$N$6:$P$26,3,TRUE))</f>
        <v>0.05</v>
      </c>
      <c r="X12" s="3">
        <f>IF($U12="NA","NA",VLOOKUP(ROUNDUP(V12,0),Inputs!$N$6:$O$26,2)+U12)</f>
        <v>6.5233333333333338E-2</v>
      </c>
      <c r="Y12" s="3">
        <f t="shared" si="10"/>
        <v>0.99802999999999997</v>
      </c>
      <c r="Z12" s="5">
        <f t="shared" si="11"/>
        <v>3422347.3242287305</v>
      </c>
      <c r="AA12" s="5">
        <f t="shared" si="12"/>
        <v>-6742.0242287307046</v>
      </c>
      <c r="AB12" s="5">
        <f>IF($U12= "NA","NA",(F12-AA12)*Inputs!$S$7)</f>
        <v>34223.473242287306</v>
      </c>
      <c r="AC12" s="123">
        <f t="shared" si="13"/>
        <v>-40965.49747101801</v>
      </c>
      <c r="AD12" s="124">
        <f t="shared" si="14"/>
        <v>-1.1993627446068788E-2</v>
      </c>
      <c r="AE12" s="123">
        <f t="shared" si="15"/>
        <v>324979.15531415481</v>
      </c>
    </row>
    <row r="13" spans="1:31" s="32" customFormat="1" ht="13.35" customHeight="1" outlineLevel="1">
      <c r="A13" s="81" t="s">
        <v>83</v>
      </c>
      <c r="B13" s="11" t="s">
        <v>478</v>
      </c>
      <c r="C13" s="11" t="s">
        <v>85</v>
      </c>
      <c r="D13" s="73">
        <v>6.6000000000000003E-2</v>
      </c>
      <c r="E13" s="74">
        <v>49491</v>
      </c>
      <c r="F13" s="79">
        <v>3586743</v>
      </c>
      <c r="G13" s="75">
        <v>48030</v>
      </c>
      <c r="H13" s="69">
        <f>IF(OR(($G13=("Non Callable")),$G13=("Make Whole"),Inputs!$S$6&gt;E13),"Non Callable",MAX(Inputs!$S$6,G13))</f>
        <v>48030</v>
      </c>
      <c r="I13" s="88">
        <f t="shared" si="0"/>
        <v>4</v>
      </c>
      <c r="J13" s="89">
        <f>IF($I13="NA","NA",VLOOKUP(ROUNDUP(I13,0),Inputs!$N$6:$P$26,3,TRUE))</f>
        <v>0.05</v>
      </c>
      <c r="K13" s="46">
        <f>IF($I13="NA","NA",VLOOKUP(ROUNDUP(I13,0),Inputs!$N$6:$O$26,2))</f>
        <v>2.86E-2</v>
      </c>
      <c r="L13" s="46">
        <f t="shared" si="1"/>
        <v>1.1404099999999999</v>
      </c>
      <c r="M13" s="55">
        <f t="shared" si="2"/>
        <v>3145134.6445576595</v>
      </c>
      <c r="N13" s="55">
        <f t="shared" si="3"/>
        <v>441608.35544234049</v>
      </c>
      <c r="O13" s="55">
        <f>IF($I13= "NA","NA",(F13-N13)*Inputs!$S$7)</f>
        <v>31451.346445576597</v>
      </c>
      <c r="P13" s="123">
        <f t="shared" si="4"/>
        <v>410157.00899676391</v>
      </c>
      <c r="Q13" s="124">
        <f t="shared" si="5"/>
        <v>0.11435360966669871</v>
      </c>
      <c r="R13" s="7" t="str">
        <f t="shared" si="7"/>
        <v>YES</v>
      </c>
      <c r="S13" s="69">
        <f>IF(OR(($G13=("Non Callable")),$G13=("Make Whole"),Inputs!$S$6&gt;E13,R13="No"),"NA",Inputs!$S$6)</f>
        <v>45266</v>
      </c>
      <c r="T13" s="70">
        <f t="shared" si="8"/>
        <v>7.5694444444444446</v>
      </c>
      <c r="U13" s="67">
        <f>IF(S13="NA","NA",IF(T13&gt;0,T13*(Inputs!$S$11*12),0))</f>
        <v>3.6333333333333336E-2</v>
      </c>
      <c r="V13" s="70">
        <f t="shared" si="9"/>
        <v>4</v>
      </c>
      <c r="W13" s="67">
        <f>IF($V13="NA","NA",VLOOKUP(ROUNDUP(V13,0),Inputs!$N$6:$P$26,3,TRUE))</f>
        <v>0.05</v>
      </c>
      <c r="X13" s="3">
        <f>IF($U13="NA","NA",VLOOKUP(ROUNDUP(V13,0),Inputs!$N$6:$O$26,2)+U13)</f>
        <v>6.4933333333333343E-2</v>
      </c>
      <c r="Y13" s="3">
        <f t="shared" si="10"/>
        <v>1.0037</v>
      </c>
      <c r="Z13" s="5">
        <f t="shared" si="11"/>
        <v>3573520.9724021121</v>
      </c>
      <c r="AA13" s="5">
        <f t="shared" si="12"/>
        <v>13222.027597887907</v>
      </c>
      <c r="AB13" s="5">
        <f>IF($U13= "NA","NA",(F13-AA13)*Inputs!$S$7)</f>
        <v>35735.209724021122</v>
      </c>
      <c r="AC13" s="123">
        <f t="shared" si="13"/>
        <v>-22513.182126133215</v>
      </c>
      <c r="AD13" s="124">
        <f t="shared" si="14"/>
        <v>-6.2767759290624434E-3</v>
      </c>
      <c r="AE13" s="123">
        <f t="shared" si="15"/>
        <v>432670.19112289714</v>
      </c>
    </row>
    <row r="14" spans="1:31" s="32" customFormat="1" ht="13.35" customHeight="1" outlineLevel="1">
      <c r="A14" s="81" t="s">
        <v>83</v>
      </c>
      <c r="B14" s="11" t="s">
        <v>478</v>
      </c>
      <c r="C14" s="11" t="s">
        <v>85</v>
      </c>
      <c r="D14" s="73">
        <v>6.6000000000000003E-2</v>
      </c>
      <c r="E14" s="74">
        <v>49857</v>
      </c>
      <c r="F14" s="79">
        <v>3823705</v>
      </c>
      <c r="G14" s="75">
        <v>48030</v>
      </c>
      <c r="H14" s="69">
        <f>IF(OR(($G14=("Non Callable")),$G14=("Make Whole"),Inputs!$S$6&gt;E14),"Non Callable",MAX(Inputs!$S$6,G14))</f>
        <v>48030</v>
      </c>
      <c r="I14" s="88">
        <f t="shared" si="0"/>
        <v>5</v>
      </c>
      <c r="J14" s="89">
        <f>IF($I14="NA","NA",VLOOKUP(ROUNDUP(I14,0),Inputs!$N$6:$P$26,3,TRUE))</f>
        <v>0.05</v>
      </c>
      <c r="K14" s="46">
        <f>IF($I14="NA","NA",VLOOKUP(ROUNDUP(I14,0),Inputs!$N$6:$O$26,2))</f>
        <v>2.8300000000000002E-2</v>
      </c>
      <c r="L14" s="46">
        <f t="shared" si="1"/>
        <v>1.17462</v>
      </c>
      <c r="M14" s="55">
        <f t="shared" si="2"/>
        <v>3255269.7893786929</v>
      </c>
      <c r="N14" s="55">
        <f t="shared" si="3"/>
        <v>568435.21062130714</v>
      </c>
      <c r="O14" s="55">
        <f>IF($I14= "NA","NA",(F14-N14)*Inputs!$S$7)</f>
        <v>32552.697893786928</v>
      </c>
      <c r="P14" s="123">
        <f t="shared" si="4"/>
        <v>535882.5127275202</v>
      </c>
      <c r="Q14" s="124">
        <f t="shared" si="5"/>
        <v>0.14014745194190456</v>
      </c>
      <c r="R14" s="7" t="str">
        <f t="shared" si="7"/>
        <v>YES</v>
      </c>
      <c r="S14" s="69">
        <f>IF(OR(($G14=("Non Callable")),$G14=("Make Whole"),Inputs!$S$6&gt;E14,R14="No"),"NA",Inputs!$S$6)</f>
        <v>45266</v>
      </c>
      <c r="T14" s="70">
        <f t="shared" si="8"/>
        <v>7.5694444444444446</v>
      </c>
      <c r="U14" s="67">
        <f>IF(S14="NA","NA",IF(T14&gt;0,T14*(Inputs!$S$11*12),0))</f>
        <v>3.6333333333333336E-2</v>
      </c>
      <c r="V14" s="70">
        <f t="shared" si="9"/>
        <v>5</v>
      </c>
      <c r="W14" s="67">
        <f>IF($V14="NA","NA",VLOOKUP(ROUNDUP(V14,0),Inputs!$N$6:$P$26,3,TRUE))</f>
        <v>0.05</v>
      </c>
      <c r="X14" s="3">
        <f>IF($U14="NA","NA",VLOOKUP(ROUNDUP(V14,0),Inputs!$N$6:$O$26,2)+U14)</f>
        <v>6.4633333333333334E-2</v>
      </c>
      <c r="Y14" s="3">
        <f t="shared" si="10"/>
        <v>1.00576</v>
      </c>
      <c r="Z14" s="5">
        <f t="shared" si="11"/>
        <v>3801806.5940184537</v>
      </c>
      <c r="AA14" s="5">
        <f t="shared" si="12"/>
        <v>21898.405981546268</v>
      </c>
      <c r="AB14" s="5">
        <f>IF($U14= "NA","NA",(F14-AA14)*Inputs!$S$7)</f>
        <v>38018.065940184541</v>
      </c>
      <c r="AC14" s="123">
        <f t="shared" si="13"/>
        <v>-16119.659958638273</v>
      </c>
      <c r="AD14" s="124">
        <f t="shared" si="14"/>
        <v>-4.2157174673878531E-3</v>
      </c>
      <c r="AE14" s="123">
        <f t="shared" si="15"/>
        <v>552002.17268615845</v>
      </c>
    </row>
    <row r="15" spans="1:31" s="32" customFormat="1" ht="13.35" customHeight="1" outlineLevel="1">
      <c r="A15" s="81" t="s">
        <v>83</v>
      </c>
      <c r="B15" s="11" t="s">
        <v>478</v>
      </c>
      <c r="C15" s="11" t="s">
        <v>85</v>
      </c>
      <c r="D15" s="73">
        <v>6.6000000000000003E-2</v>
      </c>
      <c r="E15" s="74">
        <v>50222</v>
      </c>
      <c r="F15" s="79">
        <v>4076823.5</v>
      </c>
      <c r="G15" s="75">
        <v>48030</v>
      </c>
      <c r="H15" s="69">
        <f>IF(OR(($G15=("Non Callable")),$G15=("Make Whole"),Inputs!$S$6&gt;E15),"Non Callable",MAX(Inputs!$S$6,G15))</f>
        <v>48030</v>
      </c>
      <c r="I15" s="88">
        <f t="shared" si="0"/>
        <v>6</v>
      </c>
      <c r="J15" s="89">
        <f>IF($I15="NA","NA",VLOOKUP(ROUNDUP(I15,0),Inputs!$N$6:$P$26,3,TRUE))</f>
        <v>0.05</v>
      </c>
      <c r="K15" s="46">
        <f>IF($I15="NA","NA",VLOOKUP(ROUNDUP(I15,0),Inputs!$N$6:$O$26,2))</f>
        <v>2.8699999999999996E-2</v>
      </c>
      <c r="L15" s="46">
        <f t="shared" si="1"/>
        <v>1.20425</v>
      </c>
      <c r="M15" s="55">
        <f t="shared" si="2"/>
        <v>3385363.0890595806</v>
      </c>
      <c r="N15" s="55">
        <f t="shared" si="3"/>
        <v>691460.41094041942</v>
      </c>
      <c r="O15" s="55">
        <f>IF($I15= "NA","NA",(F15-N15)*Inputs!$S$7)</f>
        <v>33853.630890595807</v>
      </c>
      <c r="P15" s="123">
        <f t="shared" si="4"/>
        <v>657606.78004982357</v>
      </c>
      <c r="Q15" s="124">
        <f t="shared" si="5"/>
        <v>0.16130371600581275</v>
      </c>
      <c r="R15" s="7" t="str">
        <f t="shared" si="7"/>
        <v>YES</v>
      </c>
      <c r="S15" s="69">
        <f>IF(OR(($G15=("Non Callable")),$G15=("Make Whole"),Inputs!$S$6&gt;E15,R15="No"),"NA",Inputs!$S$6)</f>
        <v>45266</v>
      </c>
      <c r="T15" s="70">
        <f t="shared" si="8"/>
        <v>7.5694444444444446</v>
      </c>
      <c r="U15" s="67">
        <f>IF(S15="NA","NA",IF(T15&gt;0,T15*(Inputs!$S$11*12),0))</f>
        <v>3.6333333333333336E-2</v>
      </c>
      <c r="V15" s="70">
        <f t="shared" si="9"/>
        <v>6</v>
      </c>
      <c r="W15" s="67">
        <f>IF($V15="NA","NA",VLOOKUP(ROUNDUP(V15,0),Inputs!$N$6:$P$26,3,TRUE))</f>
        <v>0.05</v>
      </c>
      <c r="X15" s="3">
        <f>IF($U15="NA","NA",VLOOKUP(ROUNDUP(V15,0),Inputs!$N$6:$O$26,2)+U15)</f>
        <v>6.5033333333333332E-2</v>
      </c>
      <c r="Y15" s="3">
        <f t="shared" si="10"/>
        <v>1.0047299999999999</v>
      </c>
      <c r="Z15" s="5">
        <f t="shared" si="11"/>
        <v>4057630.9058154933</v>
      </c>
      <c r="AA15" s="5">
        <f t="shared" si="12"/>
        <v>19192.594184506685</v>
      </c>
      <c r="AB15" s="5">
        <f>IF($U15= "NA","NA",(F15-AA15)*Inputs!$S$7)</f>
        <v>40576.309058154933</v>
      </c>
      <c r="AC15" s="123">
        <f t="shared" si="13"/>
        <v>-21383.714873648249</v>
      </c>
      <c r="AD15" s="124">
        <f t="shared" si="14"/>
        <v>-5.2451902501170948E-3</v>
      </c>
      <c r="AE15" s="123">
        <f t="shared" si="15"/>
        <v>678990.49492347182</v>
      </c>
    </row>
    <row r="16" spans="1:31" s="32" customFormat="1" ht="13.35" customHeight="1" outlineLevel="1">
      <c r="A16" s="81" t="s">
        <v>83</v>
      </c>
      <c r="B16" s="11" t="s">
        <v>478</v>
      </c>
      <c r="C16" s="11" t="s">
        <v>85</v>
      </c>
      <c r="D16" s="73">
        <v>6.6000000000000003E-2</v>
      </c>
      <c r="E16" s="74">
        <v>50587</v>
      </c>
      <c r="F16" s="79">
        <v>5275097.25</v>
      </c>
      <c r="G16" s="75">
        <v>48030</v>
      </c>
      <c r="H16" s="69">
        <f>IF(OR(($G16=("Non Callable")),$G16=("Make Whole"),Inputs!$S$6&gt;E16),"Non Callable",MAX(Inputs!$S$6,G16))</f>
        <v>48030</v>
      </c>
      <c r="I16" s="88">
        <f t="shared" si="0"/>
        <v>7</v>
      </c>
      <c r="J16" s="89">
        <f>IF($I16="NA","NA",VLOOKUP(ROUNDUP(I16,0),Inputs!$N$6:$P$26,3,TRUE))</f>
        <v>0.05</v>
      </c>
      <c r="K16" s="46">
        <f>IF($I16="NA","NA",VLOOKUP(ROUNDUP(I16,0),Inputs!$N$6:$O$26,2))</f>
        <v>2.8799999999999999E-2</v>
      </c>
      <c r="L16" s="46">
        <f t="shared" si="1"/>
        <v>1.23431</v>
      </c>
      <c r="M16" s="55">
        <f t="shared" si="2"/>
        <v>4273721.5529324077</v>
      </c>
      <c r="N16" s="55">
        <f t="shared" si="3"/>
        <v>1001375.6970675923</v>
      </c>
      <c r="O16" s="55">
        <f>IF($I16= "NA","NA",(F16-N16)*Inputs!$S$7)</f>
        <v>42737.215529324079</v>
      </c>
      <c r="P16" s="123">
        <f t="shared" si="4"/>
        <v>958638.48153826827</v>
      </c>
      <c r="Q16" s="124">
        <f t="shared" si="5"/>
        <v>0.18172906320130275</v>
      </c>
      <c r="R16" s="7" t="str">
        <f t="shared" si="7"/>
        <v>YES</v>
      </c>
      <c r="S16" s="69">
        <f>IF(OR(($G16=("Non Callable")),$G16=("Make Whole"),Inputs!$S$6&gt;E16,R16="No"),"NA",Inputs!$S$6)</f>
        <v>45266</v>
      </c>
      <c r="T16" s="70">
        <f t="shared" si="8"/>
        <v>7.5694444444444446</v>
      </c>
      <c r="U16" s="67">
        <f>IF(S16="NA","NA",IF(T16&gt;0,T16*(Inputs!$S$11*12),0))</f>
        <v>3.6333333333333336E-2</v>
      </c>
      <c r="V16" s="70">
        <f t="shared" si="9"/>
        <v>7</v>
      </c>
      <c r="W16" s="67">
        <f>IF($V16="NA","NA",VLOOKUP(ROUNDUP(V16,0),Inputs!$N$6:$P$26,3,TRUE))</f>
        <v>0.05</v>
      </c>
      <c r="X16" s="3">
        <f>IF($U16="NA","NA",VLOOKUP(ROUNDUP(V16,0),Inputs!$N$6:$O$26,2)+U16)</f>
        <v>6.5133333333333335E-2</v>
      </c>
      <c r="Y16" s="3">
        <f t="shared" si="10"/>
        <v>1.00481</v>
      </c>
      <c r="Z16" s="5">
        <f t="shared" si="11"/>
        <v>5249845.4931778144</v>
      </c>
      <c r="AA16" s="5">
        <f t="shared" si="12"/>
        <v>25251.756822185591</v>
      </c>
      <c r="AB16" s="5">
        <f>IF($U16= "NA","NA",(F16-AA16)*Inputs!$S$7)</f>
        <v>52498.454931778142</v>
      </c>
      <c r="AC16" s="123">
        <f t="shared" si="13"/>
        <v>-27246.698109592551</v>
      </c>
      <c r="AD16" s="124">
        <f t="shared" si="14"/>
        <v>-5.1651556015564551E-3</v>
      </c>
      <c r="AE16" s="123">
        <f t="shared" si="15"/>
        <v>985885.17964786082</v>
      </c>
    </row>
    <row r="17" spans="1:31" s="32" customFormat="1" ht="13.35" customHeight="1" outlineLevel="1">
      <c r="A17" s="81" t="s">
        <v>83</v>
      </c>
      <c r="B17" s="11" t="s">
        <v>478</v>
      </c>
      <c r="C17" s="11" t="s">
        <v>85</v>
      </c>
      <c r="D17" s="73">
        <v>6.6000000000000003E-2</v>
      </c>
      <c r="E17" s="74">
        <v>50952</v>
      </c>
      <c r="F17" s="79">
        <v>5859424</v>
      </c>
      <c r="G17" s="75">
        <v>48030</v>
      </c>
      <c r="H17" s="69">
        <f>IF(OR(($G17=("Non Callable")),$G17=("Make Whole"),Inputs!$S$6&gt;E17),"Non Callable",MAX(Inputs!$S$6,G17))</f>
        <v>48030</v>
      </c>
      <c r="I17" s="88">
        <f t="shared" si="0"/>
        <v>8</v>
      </c>
      <c r="J17" s="89">
        <f>IF($I17="NA","NA",VLOOKUP(ROUNDUP(I17,0),Inputs!$N$6:$P$26,3,TRUE))</f>
        <v>0.05</v>
      </c>
      <c r="K17" s="46">
        <f>IF($I17="NA","NA",VLOOKUP(ROUNDUP(I17,0),Inputs!$N$6:$O$26,2))</f>
        <v>2.8899999999999995E-2</v>
      </c>
      <c r="L17" s="46">
        <f t="shared" si="1"/>
        <v>1.2633000000000001</v>
      </c>
      <c r="M17" s="55">
        <f t="shared" si="2"/>
        <v>4638188.8704187442</v>
      </c>
      <c r="N17" s="55">
        <f t="shared" si="3"/>
        <v>1221235.1295812558</v>
      </c>
      <c r="O17" s="55">
        <f>IF($I17= "NA","NA",(F17-N17)*Inputs!$S$7)</f>
        <v>46381.88870418744</v>
      </c>
      <c r="P17" s="123">
        <f t="shared" si="4"/>
        <v>1174853.2408770684</v>
      </c>
      <c r="Q17" s="124">
        <f t="shared" si="5"/>
        <v>0.20050660967307851</v>
      </c>
      <c r="R17" s="7" t="str">
        <f t="shared" si="7"/>
        <v>YES</v>
      </c>
      <c r="S17" s="69">
        <f>IF(OR(($G17=("Non Callable")),$G17=("Make Whole"),Inputs!$S$6&gt;E17,R17="No"),"NA",Inputs!$S$6)</f>
        <v>45266</v>
      </c>
      <c r="T17" s="70">
        <f t="shared" si="8"/>
        <v>7.5694444444444446</v>
      </c>
      <c r="U17" s="67">
        <f>IF(S17="NA","NA",IF(T17&gt;0,T17*(Inputs!$S$11*12),0))</f>
        <v>3.6333333333333336E-2</v>
      </c>
      <c r="V17" s="70">
        <f t="shared" si="9"/>
        <v>8</v>
      </c>
      <c r="W17" s="67">
        <f>IF($V17="NA","NA",VLOOKUP(ROUNDUP(V17,0),Inputs!$N$6:$P$26,3,TRUE))</f>
        <v>0.05</v>
      </c>
      <c r="X17" s="3">
        <f>IF($U17="NA","NA",VLOOKUP(ROUNDUP(V17,0),Inputs!$N$6:$O$26,2)+U17)</f>
        <v>6.5233333333333338E-2</v>
      </c>
      <c r="Y17" s="3">
        <f t="shared" si="10"/>
        <v>1.0047200000000001</v>
      </c>
      <c r="Z17" s="5">
        <f t="shared" si="11"/>
        <v>5831897.4440640174</v>
      </c>
      <c r="AA17" s="5">
        <f t="shared" si="12"/>
        <v>27526.555935982615</v>
      </c>
      <c r="AB17" s="5">
        <f>IF($U17= "NA","NA",(F17-AA17)*Inputs!$S$7)</f>
        <v>58318.974440640173</v>
      </c>
      <c r="AC17" s="123">
        <f t="shared" si="13"/>
        <v>-30792.418504657559</v>
      </c>
      <c r="AD17" s="124">
        <f t="shared" si="14"/>
        <v>-5.255195477346845E-3</v>
      </c>
      <c r="AE17" s="123">
        <f t="shared" si="15"/>
        <v>1205645.6593817258</v>
      </c>
    </row>
    <row r="18" spans="1:31" s="32" customFormat="1" ht="13.35" customHeight="1" outlineLevel="1">
      <c r="A18" s="81" t="s">
        <v>83</v>
      </c>
      <c r="B18" s="11" t="s">
        <v>479</v>
      </c>
      <c r="C18" s="11" t="s">
        <v>85</v>
      </c>
      <c r="D18" s="73">
        <v>6.7500000000000004E-2</v>
      </c>
      <c r="E18" s="74">
        <v>51318</v>
      </c>
      <c r="F18" s="79">
        <v>6158684.25</v>
      </c>
      <c r="G18" s="75">
        <v>48030</v>
      </c>
      <c r="H18" s="69">
        <f>IF(OR(($G18=("Non Callable")),$G18=("Make Whole"),Inputs!$S$6&gt;E18),"Non Callable",MAX(Inputs!$S$6,G18))</f>
        <v>48030</v>
      </c>
      <c r="I18" s="88">
        <f t="shared" si="0"/>
        <v>9</v>
      </c>
      <c r="J18" s="89">
        <f>IF($I18="NA","NA",VLOOKUP(ROUNDUP(I18,0),Inputs!$N$6:$P$26,3,TRUE))</f>
        <v>0.05</v>
      </c>
      <c r="K18" s="46">
        <f>IF($I18="NA","NA",VLOOKUP(ROUNDUP(I18,0),Inputs!$N$6:$O$26,2))</f>
        <v>2.9600000000000001E-2</v>
      </c>
      <c r="L18" s="46">
        <f t="shared" si="1"/>
        <v>1.29752</v>
      </c>
      <c r="M18" s="55">
        <f t="shared" si="2"/>
        <v>4746504.2928047348</v>
      </c>
      <c r="N18" s="55">
        <f t="shared" si="3"/>
        <v>1412179.9571952652</v>
      </c>
      <c r="O18" s="55">
        <f>IF($I18= "NA","NA",(F18-N18)*Inputs!$S$7)</f>
        <v>47465.042928047347</v>
      </c>
      <c r="P18" s="123">
        <f t="shared" si="4"/>
        <v>1364714.914267218</v>
      </c>
      <c r="Q18" s="124">
        <f t="shared" si="5"/>
        <v>0.22159196004685872</v>
      </c>
      <c r="R18" s="7" t="str">
        <f t="shared" si="7"/>
        <v>YES</v>
      </c>
      <c r="S18" s="69">
        <f>IF(OR(($G18=("Non Callable")),$G18=("Make Whole"),Inputs!$S$6&gt;E18,R18="No"),"NA",Inputs!$S$6)</f>
        <v>45266</v>
      </c>
      <c r="T18" s="70">
        <f t="shared" si="8"/>
        <v>7.5694444444444446</v>
      </c>
      <c r="U18" s="67">
        <f>IF(S18="NA","NA",IF(T18&gt;0,T18*(Inputs!$S$11*12),0))</f>
        <v>3.6333333333333336E-2</v>
      </c>
      <c r="V18" s="70">
        <f t="shared" si="9"/>
        <v>9</v>
      </c>
      <c r="W18" s="67">
        <f>IF($V18="NA","NA",VLOOKUP(ROUNDUP(V18,0),Inputs!$N$6:$P$26,3,TRUE))</f>
        <v>0.05</v>
      </c>
      <c r="X18" s="3">
        <f>IF($U18="NA","NA",VLOOKUP(ROUNDUP(V18,0),Inputs!$N$6:$O$26,2)+U18)</f>
        <v>6.5933333333333344E-2</v>
      </c>
      <c r="Y18" s="3">
        <f t="shared" si="10"/>
        <v>1.0105</v>
      </c>
      <c r="Z18" s="5">
        <f t="shared" si="11"/>
        <v>6094690.0049480461</v>
      </c>
      <c r="AA18" s="5">
        <f t="shared" si="12"/>
        <v>63994.245051953942</v>
      </c>
      <c r="AB18" s="5">
        <f>IF($U18= "NA","NA",(F18-AA18)*Inputs!$S$7)</f>
        <v>60946.900049480464</v>
      </c>
      <c r="AC18" s="123">
        <f t="shared" si="13"/>
        <v>3047.3450024734775</v>
      </c>
      <c r="AD18" s="124">
        <f t="shared" si="14"/>
        <v>4.9480455220179173E-4</v>
      </c>
      <c r="AE18" s="123">
        <f t="shared" si="15"/>
        <v>1361667.5692647444</v>
      </c>
    </row>
    <row r="19" spans="1:31" s="32" customFormat="1" ht="13.35" customHeight="1" outlineLevel="1">
      <c r="A19" s="81" t="s">
        <v>83</v>
      </c>
      <c r="B19" s="11" t="s">
        <v>479</v>
      </c>
      <c r="C19" s="11" t="s">
        <v>85</v>
      </c>
      <c r="D19" s="73">
        <v>6.7500000000000004E-2</v>
      </c>
      <c r="E19" s="74">
        <v>51683</v>
      </c>
      <c r="F19" s="79">
        <v>6572981.25</v>
      </c>
      <c r="G19" s="75">
        <v>48030</v>
      </c>
      <c r="H19" s="69">
        <f>IF(OR(($G19=("Non Callable")),$G19=("Make Whole"),Inputs!$S$6&gt;E19),"Non Callable",MAX(Inputs!$S$6,G19))</f>
        <v>48030</v>
      </c>
      <c r="I19" s="88">
        <f t="shared" si="0"/>
        <v>10</v>
      </c>
      <c r="J19" s="89">
        <f>IF($I19="NA","NA",VLOOKUP(ROUNDUP(I19,0),Inputs!$N$6:$P$26,3,TRUE))</f>
        <v>0.05</v>
      </c>
      <c r="K19" s="46">
        <f>IF($I19="NA","NA",VLOOKUP(ROUNDUP(I19,0),Inputs!$N$6:$O$26,2))</f>
        <v>2.9600000000000001E-2</v>
      </c>
      <c r="L19" s="46">
        <f t="shared" si="1"/>
        <v>1.3259799999999999</v>
      </c>
      <c r="M19" s="55">
        <f t="shared" si="2"/>
        <v>4957074.2017224999</v>
      </c>
      <c r="N19" s="55">
        <f t="shared" si="3"/>
        <v>1615907.0482775001</v>
      </c>
      <c r="O19" s="55">
        <f>IF($I19= "NA","NA",(F19-N19)*Inputs!$S$7)</f>
        <v>49570.742017224999</v>
      </c>
      <c r="P19" s="123">
        <f t="shared" si="4"/>
        <v>1566336.3062602752</v>
      </c>
      <c r="Q19" s="124">
        <f t="shared" si="5"/>
        <v>0.23829922019939964</v>
      </c>
      <c r="R19" s="7" t="str">
        <f t="shared" si="7"/>
        <v>YES</v>
      </c>
      <c r="S19" s="69">
        <f>IF(OR(($G19=("Non Callable")),$G19=("Make Whole"),Inputs!$S$6&gt;E19,R19="No"),"NA",Inputs!$S$6)</f>
        <v>45266</v>
      </c>
      <c r="T19" s="70">
        <f t="shared" si="8"/>
        <v>7.5694444444444446</v>
      </c>
      <c r="U19" s="67">
        <f>IF(S19="NA","NA",IF(T19&gt;0,T19*(Inputs!$S$11*12),0))</f>
        <v>3.6333333333333336E-2</v>
      </c>
      <c r="V19" s="70">
        <f t="shared" si="9"/>
        <v>10</v>
      </c>
      <c r="W19" s="67">
        <f>IF($V19="NA","NA",VLOOKUP(ROUNDUP(V19,0),Inputs!$N$6:$P$26,3,TRUE))</f>
        <v>0.05</v>
      </c>
      <c r="X19" s="3">
        <f>IF($U19="NA","NA",VLOOKUP(ROUNDUP(V19,0),Inputs!$N$6:$O$26,2)+U19)</f>
        <v>6.5933333333333344E-2</v>
      </c>
      <c r="Y19" s="3">
        <f t="shared" si="10"/>
        <v>1.0113399999999999</v>
      </c>
      <c r="Z19" s="5">
        <f t="shared" si="11"/>
        <v>6499279.4213617584</v>
      </c>
      <c r="AA19" s="5">
        <f t="shared" si="12"/>
        <v>73701.828638241626</v>
      </c>
      <c r="AB19" s="5">
        <f>IF($U19= "NA","NA",(F19-AA19)*Inputs!$S$7)</f>
        <v>64992.794213617584</v>
      </c>
      <c r="AC19" s="123">
        <f t="shared" si="13"/>
        <v>8709.034424624042</v>
      </c>
      <c r="AD19" s="124">
        <f t="shared" si="14"/>
        <v>1.3249747859274727E-3</v>
      </c>
      <c r="AE19" s="123">
        <f t="shared" si="15"/>
        <v>1557627.2718356512</v>
      </c>
    </row>
    <row r="20" spans="1:31" s="32" customFormat="1" ht="13.35" customHeight="1" outlineLevel="1">
      <c r="A20" s="81" t="s">
        <v>83</v>
      </c>
      <c r="B20" s="11" t="s">
        <v>479</v>
      </c>
      <c r="C20" s="11" t="s">
        <v>85</v>
      </c>
      <c r="D20" s="73">
        <v>6.7500000000000004E-2</v>
      </c>
      <c r="E20" s="74">
        <v>52048</v>
      </c>
      <c r="F20" s="79">
        <v>7019147.25</v>
      </c>
      <c r="G20" s="75">
        <v>48030</v>
      </c>
      <c r="H20" s="69">
        <f>IF(OR(($G20=("Non Callable")),$G20=("Make Whole"),Inputs!$S$6&gt;E20),"Non Callable",MAX(Inputs!$S$6,G20))</f>
        <v>48030</v>
      </c>
      <c r="I20" s="88">
        <f t="shared" si="0"/>
        <v>11</v>
      </c>
      <c r="J20" s="89">
        <f>IF($I20="NA","NA",VLOOKUP(ROUNDUP(I20,0),Inputs!$N$6:$P$26,3,TRUE))</f>
        <v>0.05</v>
      </c>
      <c r="K20" s="46">
        <f>IF($I20="NA","NA",VLOOKUP(ROUNDUP(I20,0),Inputs!$N$6:$O$26,2))</f>
        <v>3.0800000000000001E-2</v>
      </c>
      <c r="L20" s="46">
        <f t="shared" si="1"/>
        <v>1.34022</v>
      </c>
      <c r="M20" s="55">
        <f t="shared" si="2"/>
        <v>5237309.7327304473</v>
      </c>
      <c r="N20" s="55">
        <f t="shared" si="3"/>
        <v>1781837.5172695527</v>
      </c>
      <c r="O20" s="55">
        <f>IF($I20= "NA","NA",(F20-N20)*Inputs!$S$7)</f>
        <v>52373.097327304473</v>
      </c>
      <c r="P20" s="123">
        <f t="shared" si="4"/>
        <v>1729464.4199422481</v>
      </c>
      <c r="Q20" s="124">
        <f t="shared" si="5"/>
        <v>0.24639238334004862</v>
      </c>
      <c r="R20" s="7" t="str">
        <f t="shared" si="7"/>
        <v>YES</v>
      </c>
      <c r="S20" s="69">
        <f>IF(OR(($G20=("Non Callable")),$G20=("Make Whole"),Inputs!$S$6&gt;E20,R20="No"),"NA",Inputs!$S$6)</f>
        <v>45266</v>
      </c>
      <c r="T20" s="70">
        <f t="shared" si="8"/>
        <v>7.5694444444444446</v>
      </c>
      <c r="U20" s="67">
        <f>IF(S20="NA","NA",IF(T20&gt;0,T20*(Inputs!$S$11*12),0))</f>
        <v>3.6333333333333336E-2</v>
      </c>
      <c r="V20" s="70">
        <f t="shared" si="9"/>
        <v>11</v>
      </c>
      <c r="W20" s="67">
        <f>IF($V20="NA","NA",VLOOKUP(ROUNDUP(V20,0),Inputs!$N$6:$P$26,3,TRUE))</f>
        <v>0.05</v>
      </c>
      <c r="X20" s="3">
        <f>IF($U20="NA","NA",VLOOKUP(ROUNDUP(V20,0),Inputs!$N$6:$O$26,2)+U20)</f>
        <v>6.7133333333333337E-2</v>
      </c>
      <c r="Y20" s="3">
        <f t="shared" si="10"/>
        <v>1.00282</v>
      </c>
      <c r="Z20" s="5">
        <f t="shared" si="11"/>
        <v>6999408.91685447</v>
      </c>
      <c r="AA20" s="5">
        <f t="shared" si="12"/>
        <v>19738.333145529963</v>
      </c>
      <c r="AB20" s="5">
        <f>IF($U20= "NA","NA",(F20-AA20)*Inputs!$S$7)</f>
        <v>69994.089168544699</v>
      </c>
      <c r="AC20" s="123">
        <f t="shared" si="13"/>
        <v>-50255.756023014736</v>
      </c>
      <c r="AD20" s="124">
        <f t="shared" si="14"/>
        <v>-7.159809337667725E-3</v>
      </c>
      <c r="AE20" s="123">
        <f t="shared" si="15"/>
        <v>1779720.1759652628</v>
      </c>
    </row>
    <row r="21" spans="1:31" s="32" customFormat="1" ht="13.35" customHeight="1" outlineLevel="1">
      <c r="A21" s="81" t="s">
        <v>83</v>
      </c>
      <c r="B21" s="11" t="s">
        <v>479</v>
      </c>
      <c r="C21" s="11" t="s">
        <v>85</v>
      </c>
      <c r="D21" s="73">
        <v>6.7500000000000004E-2</v>
      </c>
      <c r="E21" s="74">
        <v>52413</v>
      </c>
      <c r="F21" s="79">
        <v>7491870.75</v>
      </c>
      <c r="G21" s="75">
        <v>48030</v>
      </c>
      <c r="H21" s="69">
        <f>IF(OR(($G21=("Non Callable")),$G21=("Make Whole"),Inputs!$S$6&gt;E21),"Non Callable",MAX(Inputs!$S$6,G21))</f>
        <v>48030</v>
      </c>
      <c r="I21" s="88">
        <f t="shared" si="0"/>
        <v>12</v>
      </c>
      <c r="J21" s="89">
        <f>IF($I21="NA","NA",VLOOKUP(ROUNDUP(I21,0),Inputs!$N$6:$P$26,3,TRUE))</f>
        <v>0.05</v>
      </c>
      <c r="K21" s="46">
        <f>IF($I21="NA","NA",VLOOKUP(ROUNDUP(I21,0),Inputs!$N$6:$O$26,2))</f>
        <v>3.1800000000000002E-2</v>
      </c>
      <c r="L21" s="46">
        <f t="shared" si="1"/>
        <v>1.3538300000000001</v>
      </c>
      <c r="M21" s="55">
        <f t="shared" si="2"/>
        <v>5533834.1963171149</v>
      </c>
      <c r="N21" s="55">
        <f t="shared" si="3"/>
        <v>1958036.5536828851</v>
      </c>
      <c r="O21" s="55">
        <f>IF($I21= "NA","NA",(F21-N21)*Inputs!$S$7)</f>
        <v>55338.341963171151</v>
      </c>
      <c r="P21" s="123">
        <f t="shared" si="4"/>
        <v>1902698.2117197139</v>
      </c>
      <c r="Q21" s="124">
        <f t="shared" si="5"/>
        <v>0.25396837121352017</v>
      </c>
      <c r="R21" s="7" t="str">
        <f t="shared" si="7"/>
        <v>YES</v>
      </c>
      <c r="S21" s="69">
        <f>IF(OR(($G21=("Non Callable")),$G21=("Make Whole"),Inputs!$S$6&gt;E21,R21="No"),"NA",Inputs!$S$6)</f>
        <v>45266</v>
      </c>
      <c r="T21" s="70">
        <f t="shared" si="8"/>
        <v>7.5694444444444446</v>
      </c>
      <c r="U21" s="67">
        <f>IF(S21="NA","NA",IF(T21&gt;0,T21*(Inputs!$S$11*12),0))</f>
        <v>3.6333333333333336E-2</v>
      </c>
      <c r="V21" s="70">
        <f t="shared" si="9"/>
        <v>12</v>
      </c>
      <c r="W21" s="67">
        <f>IF($V21="NA","NA",VLOOKUP(ROUNDUP(V21,0),Inputs!$N$6:$P$26,3,TRUE))</f>
        <v>0.05</v>
      </c>
      <c r="X21" s="3">
        <f>IF($U21="NA","NA",VLOOKUP(ROUNDUP(V21,0),Inputs!$N$6:$O$26,2)+U21)</f>
        <v>6.8133333333333337E-2</v>
      </c>
      <c r="Y21" s="3">
        <f t="shared" si="10"/>
        <v>0.99485999999999997</v>
      </c>
      <c r="Z21" s="5">
        <f t="shared" si="11"/>
        <v>7530577.9205114292</v>
      </c>
      <c r="AA21" s="5">
        <f t="shared" si="12"/>
        <v>-38707.170511429198</v>
      </c>
      <c r="AB21" s="5">
        <f>IF($U21= "NA","NA",(F21-AA21)*Inputs!$S$7)</f>
        <v>75305.77920511429</v>
      </c>
      <c r="AC21" s="123">
        <f t="shared" si="13"/>
        <v>-114012.94971654349</v>
      </c>
      <c r="AD21" s="124">
        <f t="shared" si="14"/>
        <v>-1.5218221659329012E-2</v>
      </c>
      <c r="AE21" s="123">
        <f t="shared" si="15"/>
        <v>2016711.1614362574</v>
      </c>
    </row>
    <row r="22" spans="1:31" s="32" customFormat="1" ht="13.35" customHeight="1" outlineLevel="1">
      <c r="A22" s="81" t="s">
        <v>83</v>
      </c>
      <c r="B22" s="11" t="s">
        <v>480</v>
      </c>
      <c r="C22" s="11" t="s">
        <v>85</v>
      </c>
      <c r="D22" s="73">
        <v>6.8750000000000006E-2</v>
      </c>
      <c r="E22" s="74">
        <v>52779</v>
      </c>
      <c r="F22" s="79">
        <v>7904928.8499999996</v>
      </c>
      <c r="G22" s="75">
        <v>48030</v>
      </c>
      <c r="H22" s="69">
        <f>IF(OR(($G22=("Non Callable")),$G22=("Make Whole"),Inputs!$S$6&gt;E22),"Non Callable",MAX(Inputs!$S$6,G22))</f>
        <v>48030</v>
      </c>
      <c r="I22" s="88">
        <f t="shared" si="0"/>
        <v>13</v>
      </c>
      <c r="J22" s="89">
        <f>IF($I22="NA","NA",VLOOKUP(ROUNDUP(I22,0),Inputs!$N$6:$P$26,3,TRUE))</f>
        <v>0.05</v>
      </c>
      <c r="K22" s="46">
        <f>IF($I22="NA","NA",VLOOKUP(ROUNDUP(I22,0),Inputs!$N$6:$O$26,2))</f>
        <v>3.3100000000000004E-2</v>
      </c>
      <c r="L22" s="46">
        <f t="shared" si="1"/>
        <v>1.37415</v>
      </c>
      <c r="M22" s="55">
        <f t="shared" si="2"/>
        <v>5752595.3134665061</v>
      </c>
      <c r="N22" s="55">
        <f t="shared" si="3"/>
        <v>2152333.5365334935</v>
      </c>
      <c r="O22" s="55">
        <f>IF($I22= "NA","NA",(F22-N22)*Inputs!$S$7)</f>
        <v>57525.953134665062</v>
      </c>
      <c r="P22" s="123">
        <f t="shared" si="4"/>
        <v>2094807.5833988285</v>
      </c>
      <c r="Q22" s="124">
        <f t="shared" si="5"/>
        <v>0.26500018193064806</v>
      </c>
      <c r="R22" s="7" t="str">
        <f t="shared" si="7"/>
        <v>YES</v>
      </c>
      <c r="S22" s="69">
        <f>IF(OR(($G22=("Non Callable")),$G22=("Make Whole"),Inputs!$S$6&gt;E22,R22="No"),"NA",Inputs!$S$6)</f>
        <v>45266</v>
      </c>
      <c r="T22" s="70">
        <f t="shared" si="8"/>
        <v>7.5694444444444446</v>
      </c>
      <c r="U22" s="67">
        <f>IF(S22="NA","NA",IF(T22&gt;0,T22*(Inputs!$S$11*12),0))</f>
        <v>3.6333333333333336E-2</v>
      </c>
      <c r="V22" s="70">
        <f t="shared" si="9"/>
        <v>13</v>
      </c>
      <c r="W22" s="67">
        <f>IF($V22="NA","NA",VLOOKUP(ROUNDUP(V22,0),Inputs!$N$6:$P$26,3,TRUE))</f>
        <v>0.05</v>
      </c>
      <c r="X22" s="3">
        <f>IF($U22="NA","NA",VLOOKUP(ROUNDUP(V22,0),Inputs!$N$6:$O$26,2)+U22)</f>
        <v>6.9433333333333347E-2</v>
      </c>
      <c r="Y22" s="3">
        <f t="shared" si="10"/>
        <v>0.99421000000000004</v>
      </c>
      <c r="Z22" s="5">
        <f t="shared" si="11"/>
        <v>7950964.9369851435</v>
      </c>
      <c r="AA22" s="5">
        <f t="shared" si="12"/>
        <v>-46036.086985143833</v>
      </c>
      <c r="AB22" s="5">
        <f>IF($U22= "NA","NA",(F22-AA22)*Inputs!$S$7)</f>
        <v>79509.649369851439</v>
      </c>
      <c r="AC22" s="123">
        <f t="shared" si="13"/>
        <v>-125545.73635499527</v>
      </c>
      <c r="AD22" s="124">
        <f t="shared" si="14"/>
        <v>-1.5881956528298831E-2</v>
      </c>
      <c r="AE22" s="123">
        <f t="shared" si="15"/>
        <v>2220353.3197538238</v>
      </c>
    </row>
    <row r="23" spans="1:31" s="32" customFormat="1" ht="13.35" customHeight="1" outlineLevel="1">
      <c r="A23" s="81" t="s">
        <v>83</v>
      </c>
      <c r="B23" s="11" t="s">
        <v>480</v>
      </c>
      <c r="C23" s="11" t="s">
        <v>85</v>
      </c>
      <c r="D23" s="73">
        <v>6.8750000000000006E-2</v>
      </c>
      <c r="E23" s="74">
        <v>53144</v>
      </c>
      <c r="F23" s="79">
        <v>8451001.6500000004</v>
      </c>
      <c r="G23" s="75">
        <v>48030</v>
      </c>
      <c r="H23" s="69">
        <f>IF(OR(($G23=("Non Callable")),$G23=("Make Whole"),Inputs!$S$6&gt;E23),"Non Callable",MAX(Inputs!$S$6,G23))</f>
        <v>48030</v>
      </c>
      <c r="I23" s="88">
        <f t="shared" si="0"/>
        <v>14</v>
      </c>
      <c r="J23" s="89">
        <f>IF($I23="NA","NA",VLOOKUP(ROUNDUP(I23,0),Inputs!$N$6:$P$26,3,TRUE))</f>
        <v>0.05</v>
      </c>
      <c r="K23" s="46">
        <f>IF($I23="NA","NA",VLOOKUP(ROUNDUP(I23,0),Inputs!$N$6:$O$26,2))</f>
        <v>3.44E-2</v>
      </c>
      <c r="L23" s="46">
        <f t="shared" si="1"/>
        <v>1.3791100000000001</v>
      </c>
      <c r="M23" s="55">
        <f t="shared" si="2"/>
        <v>6127866.2688255468</v>
      </c>
      <c r="N23" s="55">
        <f t="shared" si="3"/>
        <v>2323135.3811744535</v>
      </c>
      <c r="O23" s="55">
        <f>IF($I23= "NA","NA",(F23-N23)*Inputs!$S$7)</f>
        <v>61278.66268825547</v>
      </c>
      <c r="P23" s="123">
        <f t="shared" si="4"/>
        <v>2261856.7184861982</v>
      </c>
      <c r="Q23" s="124">
        <f t="shared" si="5"/>
        <v>0.26764362523656565</v>
      </c>
      <c r="R23" s="7" t="str">
        <f t="shared" si="7"/>
        <v>YES</v>
      </c>
      <c r="S23" s="69">
        <f>IF(OR(($G23=("Non Callable")),$G23=("Make Whole"),Inputs!$S$6&gt;E23,R23="No"),"NA",Inputs!$S$6)</f>
        <v>45266</v>
      </c>
      <c r="T23" s="70">
        <f t="shared" si="8"/>
        <v>7.5694444444444446</v>
      </c>
      <c r="U23" s="67">
        <f>IF(S23="NA","NA",IF(T23&gt;0,T23*(Inputs!$S$11*12),0))</f>
        <v>3.6333333333333336E-2</v>
      </c>
      <c r="V23" s="70">
        <f t="shared" si="9"/>
        <v>14</v>
      </c>
      <c r="W23" s="67">
        <f>IF($V23="NA","NA",VLOOKUP(ROUNDUP(V23,0),Inputs!$N$6:$P$26,3,TRUE))</f>
        <v>0.05</v>
      </c>
      <c r="X23" s="3">
        <f>IF($U23="NA","NA",VLOOKUP(ROUNDUP(V23,0),Inputs!$N$6:$O$26,2)+U23)</f>
        <v>7.0733333333333342E-2</v>
      </c>
      <c r="Y23" s="3">
        <f t="shared" si="10"/>
        <v>0.98255000000000003</v>
      </c>
      <c r="Z23" s="5">
        <f t="shared" si="11"/>
        <v>8601090.6824080199</v>
      </c>
      <c r="AA23" s="5">
        <f t="shared" si="12"/>
        <v>-150089.03240801953</v>
      </c>
      <c r="AB23" s="5">
        <f>IF($U23= "NA","NA",(F23-AA23)*Inputs!$S$7)</f>
        <v>86010.906824080201</v>
      </c>
      <c r="AC23" s="123">
        <f t="shared" si="13"/>
        <v>-236099.93923209974</v>
      </c>
      <c r="AD23" s="124">
        <f t="shared" si="14"/>
        <v>-2.7937509541499112E-2</v>
      </c>
      <c r="AE23" s="123">
        <f t="shared" si="15"/>
        <v>2497956.657718298</v>
      </c>
    </row>
    <row r="24" spans="1:31" s="32" customFormat="1" ht="13.35" customHeight="1" outlineLevel="1">
      <c r="A24" s="81" t="s">
        <v>83</v>
      </c>
      <c r="B24" s="11" t="s">
        <v>480</v>
      </c>
      <c r="C24" s="11" t="s">
        <v>85</v>
      </c>
      <c r="D24" s="73">
        <v>6.8750000000000006E-2</v>
      </c>
      <c r="E24" s="74">
        <v>53509</v>
      </c>
      <c r="F24" s="79">
        <v>525070</v>
      </c>
      <c r="G24" s="75">
        <v>48030</v>
      </c>
      <c r="H24" s="69">
        <f>IF(OR(($G24=("Non Callable")),$G24=("Make Whole"),Inputs!$S$6&gt;E24),"Non Callable",MAX(Inputs!$S$6,G24))</f>
        <v>48030</v>
      </c>
      <c r="I24" s="88">
        <f t="shared" si="0"/>
        <v>15</v>
      </c>
      <c r="J24" s="89">
        <f>IF($I24="NA","NA",VLOOKUP(ROUNDUP(I24,0),Inputs!$N$6:$P$26,3,TRUE))</f>
        <v>0.05</v>
      </c>
      <c r="K24" s="46">
        <f>IF($I24="NA","NA",VLOOKUP(ROUNDUP(I24,0),Inputs!$N$6:$O$26,2))</f>
        <v>3.5900000000000001E-2</v>
      </c>
      <c r="L24" s="46">
        <f t="shared" si="1"/>
        <v>1.3784400000000001</v>
      </c>
      <c r="M24" s="55">
        <f t="shared" si="2"/>
        <v>380916.10806418845</v>
      </c>
      <c r="N24" s="55">
        <f t="shared" si="3"/>
        <v>144153.89193581155</v>
      </c>
      <c r="O24" s="55">
        <f>IF($I24= "NA","NA",(F24-N24)*Inputs!$S$7)</f>
        <v>3809.1610806418844</v>
      </c>
      <c r="P24" s="123">
        <f t="shared" si="4"/>
        <v>140344.73085516968</v>
      </c>
      <c r="Q24" s="124">
        <f t="shared" si="5"/>
        <v>0.26728765851252151</v>
      </c>
      <c r="R24" s="7" t="str">
        <f t="shared" si="7"/>
        <v>YES</v>
      </c>
      <c r="S24" s="69">
        <f>IF(OR(($G24=("Non Callable")),$G24=("Make Whole"),Inputs!$S$6&gt;E24,R24="No"),"NA",Inputs!$S$6)</f>
        <v>45266</v>
      </c>
      <c r="T24" s="70">
        <f t="shared" si="8"/>
        <v>7.5694444444444446</v>
      </c>
      <c r="U24" s="67">
        <f>IF(S24="NA","NA",IF(T24&gt;0,T24*(Inputs!$S$11*12),0))</f>
        <v>3.6333333333333336E-2</v>
      </c>
      <c r="V24" s="70">
        <f t="shared" si="9"/>
        <v>15</v>
      </c>
      <c r="W24" s="67">
        <f>IF($V24="NA","NA",VLOOKUP(ROUNDUP(V24,0),Inputs!$N$6:$P$26,3,TRUE))</f>
        <v>0.05</v>
      </c>
      <c r="X24" s="3">
        <f>IF($U24="NA","NA",VLOOKUP(ROUNDUP(V24,0),Inputs!$N$6:$O$26,2)+U24)</f>
        <v>7.2233333333333344E-2</v>
      </c>
      <c r="Y24" s="3">
        <f t="shared" si="10"/>
        <v>0.96840999999999999</v>
      </c>
      <c r="Z24" s="5">
        <f t="shared" si="11"/>
        <v>542198.03595584515</v>
      </c>
      <c r="AA24" s="5">
        <f t="shared" si="12"/>
        <v>-17128.035955845146</v>
      </c>
      <c r="AB24" s="5">
        <f>IF($U24= "NA","NA",(F24-AA24)*Inputs!$S$7)</f>
        <v>5421.9803595584517</v>
      </c>
      <c r="AC24" s="123">
        <f t="shared" si="13"/>
        <v>-22550.016315403598</v>
      </c>
      <c r="AD24" s="124">
        <f t="shared" si="14"/>
        <v>-4.2946685804566245E-2</v>
      </c>
      <c r="AE24" s="123">
        <f t="shared" si="15"/>
        <v>162894.74717057328</v>
      </c>
    </row>
    <row r="25" spans="1:31" s="32" customFormat="1" ht="13.35" customHeight="1" outlineLevel="1">
      <c r="A25" s="81" t="s">
        <v>83</v>
      </c>
      <c r="B25" s="11" t="s">
        <v>481</v>
      </c>
      <c r="C25" s="11" t="s">
        <v>86</v>
      </c>
      <c r="D25" s="73">
        <v>1.15E-2</v>
      </c>
      <c r="E25" s="74">
        <v>46569</v>
      </c>
      <c r="F25" s="79">
        <v>8705000</v>
      </c>
      <c r="G25" s="11" t="s">
        <v>2</v>
      </c>
      <c r="H25" s="69" t="str">
        <f>IF(OR(($G25=("Non Callable")),$G25=("Make Whole"),Inputs!$S$6&gt;E25),"Non Callable",MAX(Inputs!$S$6,G25))</f>
        <v>Non Callable</v>
      </c>
      <c r="I25" s="88" t="str">
        <f>IF(OR(H25="Non Callable",H25=E25),"NA",DAYS360(H25,E25)/360)</f>
        <v>NA</v>
      </c>
      <c r="J25" s="89" t="str">
        <f>IF($I25="NA","NA",VLOOKUP(ROUNDUP(I25,0),Inputs!$N$6:$P$26,3,TRUE))</f>
        <v>NA</v>
      </c>
      <c r="K25" s="46" t="str">
        <f>IF($I25="NA","NA",VLOOKUP(ROUNDUP(I25,0),Inputs!$N$6:$O$26,2))</f>
        <v>NA</v>
      </c>
      <c r="L25" s="46" t="str">
        <f t="shared" ref="L25:L27" si="16">IF($I25="NA","NA",ROUNDDOWN(-PV(K25/2,I25*2,(F25*D25)/2,F25)/F25,5))</f>
        <v>NA</v>
      </c>
      <c r="M25" s="55" t="str">
        <f t="shared" ref="M25:M27" si="17">IF($I25="NA","NA",F25/L25)</f>
        <v>NA</v>
      </c>
      <c r="N25" s="55" t="str">
        <f t="shared" ref="N25:N27" si="18">IF($I25="NA","NA",F25-M25)</f>
        <v>NA</v>
      </c>
      <c r="O25" s="55" t="str">
        <f>IF($I25= "NA","NA",(F25-N25)*Inputs!$S$7)</f>
        <v>NA</v>
      </c>
      <c r="P25" s="123" t="str">
        <f t="shared" ref="P25:P27" si="19">IF($I25= "NA","NA",N25-O25)</f>
        <v>NA</v>
      </c>
      <c r="Q25" s="124" t="str">
        <f t="shared" ref="Q25:Q27" si="20">IF($I25= "NA","NA",P25/F25)</f>
        <v>NA</v>
      </c>
      <c r="R25" s="7" t="str">
        <f t="shared" si="7"/>
        <v>YES</v>
      </c>
      <c r="S25" s="69" t="str">
        <f>IF(OR(($G25=("Non Callable")),$G25=("Make Whole"),Inputs!$S$6&gt;E25,R25="No"),"NA",Inputs!$S$6)</f>
        <v>NA</v>
      </c>
      <c r="T25" s="70" t="str">
        <f t="shared" si="8"/>
        <v>NA</v>
      </c>
      <c r="U25" s="67" t="str">
        <f>IF(S25="NA","NA",IF(T25&gt;0,T25*(Inputs!$S$11*12),0))</f>
        <v>NA</v>
      </c>
      <c r="V25" s="70" t="str">
        <f t="shared" si="9"/>
        <v>NA</v>
      </c>
      <c r="W25" s="67" t="str">
        <f>IF($V25="NA","NA",VLOOKUP(ROUNDUP(V25,0),Inputs!$N$6:$P$26,3,TRUE))</f>
        <v>NA</v>
      </c>
      <c r="X25" s="3" t="str">
        <f>IF($U25="NA","NA",VLOOKUP(ROUNDUP(V25,0),Inputs!$N$6:$O$26,2)+U25)</f>
        <v>NA</v>
      </c>
      <c r="Y25" s="3" t="str">
        <f t="shared" si="10"/>
        <v>NA</v>
      </c>
      <c r="Z25" s="5" t="str">
        <f t="shared" si="11"/>
        <v>NA</v>
      </c>
      <c r="AA25" s="5" t="str">
        <f t="shared" si="12"/>
        <v>NA</v>
      </c>
      <c r="AB25" s="5" t="str">
        <f>IF($U25= "NA","NA",(F25-AA25)*Inputs!$S$7)</f>
        <v>NA</v>
      </c>
      <c r="AC25" s="123" t="str">
        <f t="shared" si="13"/>
        <v>NA</v>
      </c>
      <c r="AD25" s="124" t="str">
        <f t="shared" si="14"/>
        <v>NA</v>
      </c>
      <c r="AE25" s="123" t="str">
        <f t="shared" si="15"/>
        <v/>
      </c>
    </row>
    <row r="26" spans="1:31" s="32" customFormat="1" ht="13.35" customHeight="1" outlineLevel="1">
      <c r="A26" s="81" t="s">
        <v>83</v>
      </c>
      <c r="B26" s="11" t="s">
        <v>482</v>
      </c>
      <c r="C26" s="11" t="s">
        <v>86</v>
      </c>
      <c r="D26" s="73">
        <v>1.7000000000000001E-2</v>
      </c>
      <c r="E26" s="74">
        <v>48761</v>
      </c>
      <c r="F26" s="79">
        <v>6080000</v>
      </c>
      <c r="G26" s="75">
        <v>48030</v>
      </c>
      <c r="H26" s="69">
        <f>IF(OR(($G26=("Non Callable")),$G26=("Make Whole"),Inputs!$S$6&gt;E26),"Non Callable",MAX(Inputs!$S$6,G26))</f>
        <v>48030</v>
      </c>
      <c r="I26" s="88">
        <f t="shared" ref="I26:I27" si="21">IF(OR(H26="Non Callable",H26=E26),"NA",DAYS360(H26,E26)/360)</f>
        <v>2</v>
      </c>
      <c r="J26" s="89">
        <f>IF($I26="NA","NA",VLOOKUP(ROUNDUP(I26,0),Inputs!$N$6:$P$26,3,TRUE))</f>
        <v>0.05</v>
      </c>
      <c r="K26" s="46">
        <f>IF($I26="NA","NA",VLOOKUP(ROUNDUP(I26,0),Inputs!$N$6:$O$26,2))</f>
        <v>2.93E-2</v>
      </c>
      <c r="L26" s="46">
        <f t="shared" si="16"/>
        <v>0.97626999999999997</v>
      </c>
      <c r="M26" s="55">
        <f t="shared" si="17"/>
        <v>6227785.3462669142</v>
      </c>
      <c r="N26" s="55">
        <f t="shared" si="18"/>
        <v>-147785.34626691416</v>
      </c>
      <c r="O26" s="55">
        <f>IF($I26= "NA","NA",(F26-N26)*Inputs!$S$7)</f>
        <v>62277.85346266914</v>
      </c>
      <c r="P26" s="123">
        <f t="shared" si="19"/>
        <v>-210063.19972958328</v>
      </c>
      <c r="Q26" s="124">
        <f t="shared" si="20"/>
        <v>-3.4549868376576198E-2</v>
      </c>
      <c r="R26" s="7" t="str">
        <f t="shared" si="7"/>
        <v>YES</v>
      </c>
      <c r="S26" s="69">
        <f>IF(OR(($G26=("Non Callable")),$G26=("Make Whole"),Inputs!$S$6&gt;E26,R26="No"),"NA",Inputs!$S$6)</f>
        <v>45266</v>
      </c>
      <c r="T26" s="70">
        <f t="shared" si="8"/>
        <v>7.5694444444444446</v>
      </c>
      <c r="U26" s="67">
        <f>IF(S26="NA","NA",IF(T26&gt;0,T26*(Inputs!$S$11*12),0))</f>
        <v>3.6333333333333336E-2</v>
      </c>
      <c r="V26" s="70">
        <f t="shared" si="9"/>
        <v>2</v>
      </c>
      <c r="W26" s="67">
        <f>IF($V26="NA","NA",VLOOKUP(ROUNDUP(V26,0),Inputs!$N$6:$P$26,3,TRUE))</f>
        <v>0.05</v>
      </c>
      <c r="X26" s="3">
        <f>IF($U26="NA","NA",VLOOKUP(ROUNDUP(V26,0),Inputs!$N$6:$O$26,2)+U26)</f>
        <v>6.5633333333333335E-2</v>
      </c>
      <c r="Y26" s="3">
        <f t="shared" si="10"/>
        <v>0.91020999999999996</v>
      </c>
      <c r="Z26" s="5">
        <f t="shared" si="11"/>
        <v>6679777.194273849</v>
      </c>
      <c r="AA26" s="5">
        <f t="shared" si="12"/>
        <v>-599777.19427384902</v>
      </c>
      <c r="AB26" s="5">
        <f>IF($U26= "NA","NA",(F26-AA26)*Inputs!$S$7)</f>
        <v>66797.771942738487</v>
      </c>
      <c r="AC26" s="123">
        <f t="shared" si="13"/>
        <v>-666574.96621658746</v>
      </c>
      <c r="AD26" s="124">
        <f t="shared" si="14"/>
        <v>-0.10963404049614925</v>
      </c>
      <c r="AE26" s="123" t="str">
        <f t="shared" si="15"/>
        <v/>
      </c>
    </row>
    <row r="27" spans="1:31" s="32" customFormat="1" ht="13.35" customHeight="1" outlineLevel="1">
      <c r="A27" s="81" t="s">
        <v>83</v>
      </c>
      <c r="B27" s="11" t="s">
        <v>483</v>
      </c>
      <c r="C27" s="11" t="s">
        <v>86</v>
      </c>
      <c r="D27" s="73">
        <v>3.0009999999999998E-2</v>
      </c>
      <c r="E27" s="74">
        <v>50952</v>
      </c>
      <c r="F27" s="79">
        <v>2535000</v>
      </c>
      <c r="G27" s="75">
        <v>48030</v>
      </c>
      <c r="H27" s="69">
        <f>IF(OR(($G27=("Non Callable")),$G27=("Make Whole"),Inputs!$S$6&gt;E27),"Non Callable",MAX(Inputs!$S$6,G27))</f>
        <v>48030</v>
      </c>
      <c r="I27" s="88">
        <f t="shared" si="21"/>
        <v>8</v>
      </c>
      <c r="J27" s="89">
        <f>IF($I27="NA","NA",VLOOKUP(ROUNDUP(I27,0),Inputs!$N$6:$P$26,3,TRUE))</f>
        <v>0.05</v>
      </c>
      <c r="K27" s="46">
        <f>IF($I27="NA","NA",VLOOKUP(ROUNDUP(I27,0),Inputs!$N$6:$O$26,2))</f>
        <v>2.8899999999999995E-2</v>
      </c>
      <c r="L27" s="46">
        <f t="shared" si="16"/>
        <v>1.00787</v>
      </c>
      <c r="M27" s="55">
        <f t="shared" si="17"/>
        <v>2515205.3340212526</v>
      </c>
      <c r="N27" s="55">
        <f t="shared" si="18"/>
        <v>19794.66597874742</v>
      </c>
      <c r="O27" s="55">
        <f>IF($I27= "NA","NA",(F27-N27)*Inputs!$S$7)</f>
        <v>25152.053340212526</v>
      </c>
      <c r="P27" s="123">
        <f t="shared" si="19"/>
        <v>-5357.3873614651056</v>
      </c>
      <c r="Q27" s="124">
        <f t="shared" si="20"/>
        <v>-2.1133677954497457E-3</v>
      </c>
      <c r="R27" s="7" t="str">
        <f t="shared" si="7"/>
        <v>YES</v>
      </c>
      <c r="S27" s="69">
        <f>IF(OR(($G27=("Non Callable")),$G27=("Make Whole"),Inputs!$S$6&gt;E27,R27="No"),"NA",Inputs!$S$6)</f>
        <v>45266</v>
      </c>
      <c r="T27" s="70">
        <f t="shared" si="8"/>
        <v>7.5694444444444446</v>
      </c>
      <c r="U27" s="67">
        <f>IF(S27="NA","NA",IF(T27&gt;0,T27*(Inputs!$S$11*12),0))</f>
        <v>3.6333333333333336E-2</v>
      </c>
      <c r="V27" s="70">
        <f t="shared" si="9"/>
        <v>8</v>
      </c>
      <c r="W27" s="67">
        <f>IF($V27="NA","NA",VLOOKUP(ROUNDUP(V27,0),Inputs!$N$6:$P$26,3,TRUE))</f>
        <v>0.05</v>
      </c>
      <c r="X27" s="3">
        <f>IF($U27="NA","NA",VLOOKUP(ROUNDUP(V27,0),Inputs!$N$6:$O$26,2)+U27)</f>
        <v>6.5233333333333338E-2</v>
      </c>
      <c r="Y27" s="3">
        <f t="shared" si="10"/>
        <v>0.78312999999999999</v>
      </c>
      <c r="Z27" s="5">
        <f t="shared" si="11"/>
        <v>3237010.4580337876</v>
      </c>
      <c r="AA27" s="5">
        <f t="shared" si="12"/>
        <v>-702010.45803378755</v>
      </c>
      <c r="AB27" s="5">
        <f>IF($U27= "NA","NA",(F27-AA27)*Inputs!$S$7)</f>
        <v>32370.104580337877</v>
      </c>
      <c r="AC27" s="123">
        <f t="shared" si="13"/>
        <v>-734380.56261412543</v>
      </c>
      <c r="AD27" s="124">
        <f t="shared" si="14"/>
        <v>-0.28969647440399426</v>
      </c>
      <c r="AE27" s="123" t="str">
        <f t="shared" si="15"/>
        <v/>
      </c>
    </row>
    <row r="28" spans="1:31" s="32" customFormat="1" ht="13.35" customHeight="1" outlineLevel="1">
      <c r="A28" s="81" t="s">
        <v>83</v>
      </c>
      <c r="B28" s="11" t="s">
        <v>484</v>
      </c>
      <c r="C28" s="11" t="s">
        <v>86</v>
      </c>
      <c r="D28" s="73">
        <v>3.1210000000000002E-2</v>
      </c>
      <c r="E28" s="74">
        <v>54605</v>
      </c>
      <c r="F28" s="79">
        <v>69260000</v>
      </c>
      <c r="G28" s="75">
        <v>48030</v>
      </c>
      <c r="H28" s="69">
        <f>IF(OR(($G28=("Non Callable")),$G28=("Make Whole"),Inputs!$S$6&gt;E28),"Non Callable",MAX(Inputs!$S$6,G28))</f>
        <v>48030</v>
      </c>
      <c r="I28" s="88">
        <f t="shared" si="0"/>
        <v>18</v>
      </c>
      <c r="J28" s="89">
        <f>IF($I28="NA","NA",VLOOKUP(ROUNDUP(I28,0),Inputs!$N$6:$P$26,3,TRUE))</f>
        <v>0.05</v>
      </c>
      <c r="K28" s="46">
        <f>IF($I28="NA","NA",VLOOKUP(ROUNDUP(I28,0),Inputs!$N$6:$O$26,2))</f>
        <v>3.8300000000000001E-2</v>
      </c>
      <c r="L28" s="46">
        <f t="shared" si="1"/>
        <v>0.90839000000000003</v>
      </c>
      <c r="M28" s="55">
        <f t="shared" si="2"/>
        <v>76244784.729026079</v>
      </c>
      <c r="N28" s="55">
        <f t="shared" si="3"/>
        <v>-6984784.7290260792</v>
      </c>
      <c r="O28" s="55">
        <f>IF($I28= "NA","NA",(F28-N28)*Inputs!$S$7)</f>
        <v>762447.84729026083</v>
      </c>
      <c r="P28" s="123">
        <f t="shared" si="4"/>
        <v>-7747232.5763163399</v>
      </c>
      <c r="Q28" s="124">
        <f t="shared" si="5"/>
        <v>-0.11185724193353075</v>
      </c>
      <c r="R28" s="7" t="str">
        <f t="shared" si="7"/>
        <v>YES</v>
      </c>
      <c r="S28" s="69">
        <f>IF(OR(($G28=("Non Callable")),$G28=("Make Whole"),Inputs!$S$6&gt;E28,R28="No"),"NA",Inputs!$S$6)</f>
        <v>45266</v>
      </c>
      <c r="T28" s="70">
        <f t="shared" si="8"/>
        <v>7.5694444444444446</v>
      </c>
      <c r="U28" s="67">
        <f>IF(S28="NA","NA",IF(T28&gt;0,T28*(Inputs!$S$11*12),0))</f>
        <v>3.6333333333333336E-2</v>
      </c>
      <c r="V28" s="70">
        <f t="shared" si="9"/>
        <v>18</v>
      </c>
      <c r="W28" s="67">
        <f>IF($V28="NA","NA",VLOOKUP(ROUNDUP(V28,0),Inputs!$N$6:$P$26,3,TRUE))</f>
        <v>0.05</v>
      </c>
      <c r="X28" s="3">
        <f>IF($U28="NA","NA",VLOOKUP(ROUNDUP(V28,0),Inputs!$N$6:$O$26,2)+U28)</f>
        <v>7.4633333333333329E-2</v>
      </c>
      <c r="Y28" s="3">
        <f t="shared" si="10"/>
        <v>0.57376000000000005</v>
      </c>
      <c r="Z28" s="5">
        <f t="shared" si="11"/>
        <v>120712493.02844393</v>
      </c>
      <c r="AA28" s="5">
        <f t="shared" si="12"/>
        <v>-51452493.028443933</v>
      </c>
      <c r="AB28" s="5">
        <f>IF($U28= "NA","NA",(F28-AA28)*Inputs!$S$7)</f>
        <v>1207124.9302844394</v>
      </c>
      <c r="AC28" s="123">
        <f t="shared" si="13"/>
        <v>-52659617.958728373</v>
      </c>
      <c r="AD28" s="124">
        <f t="shared" si="14"/>
        <v>-0.7603179029559396</v>
      </c>
      <c r="AE28" s="123" t="str">
        <f t="shared" si="15"/>
        <v/>
      </c>
    </row>
    <row r="29" spans="1:31" s="32" customFormat="1" ht="13.35" customHeight="1" outlineLevel="1">
      <c r="A29" s="81" t="s">
        <v>83</v>
      </c>
      <c r="B29" s="11" t="s">
        <v>485</v>
      </c>
      <c r="C29" s="11" t="s">
        <v>86</v>
      </c>
      <c r="D29" s="73">
        <v>3.2210000000000003E-2</v>
      </c>
      <c r="E29" s="74">
        <v>56066</v>
      </c>
      <c r="F29" s="79">
        <v>64160000</v>
      </c>
      <c r="G29" s="75">
        <v>48030</v>
      </c>
      <c r="H29" s="69">
        <f>IF(OR(($G29=("Non Callable")),$G29=("Make Whole"),Inputs!$S$6&gt;E29),"Non Callable",MAX(Inputs!$S$6,G29))</f>
        <v>48030</v>
      </c>
      <c r="I29" s="88">
        <f t="shared" si="0"/>
        <v>22</v>
      </c>
      <c r="J29" s="89">
        <f>IF($I29="NA","NA",VLOOKUP(ROUNDUP(I29,0),Inputs!$N$6:$P$26,3,TRUE))</f>
        <v>0.05</v>
      </c>
      <c r="K29" s="46">
        <f>IF($I29="NA","NA",VLOOKUP(ROUNDUP(I29,0),Inputs!$N$6:$O$26,2))</f>
        <v>3.95E-2</v>
      </c>
      <c r="L29" s="46">
        <f t="shared" si="1"/>
        <v>0.89349000000000001</v>
      </c>
      <c r="M29" s="55">
        <f t="shared" si="2"/>
        <v>71808302.275347233</v>
      </c>
      <c r="N29" s="55">
        <f t="shared" si="3"/>
        <v>-7648302.2753472328</v>
      </c>
      <c r="O29" s="55">
        <f>IF($I29= "NA","NA",(F29-N29)*Inputs!$S$7)</f>
        <v>718083.02275347232</v>
      </c>
      <c r="P29" s="123">
        <f t="shared" si="4"/>
        <v>-8366385.2981007053</v>
      </c>
      <c r="Q29" s="124">
        <f t="shared" si="5"/>
        <v>-0.13039877334944988</v>
      </c>
      <c r="R29" s="7" t="str">
        <f t="shared" si="7"/>
        <v>YES</v>
      </c>
      <c r="S29" s="69">
        <f>IF(OR(($G29=("Non Callable")),$G29=("Make Whole"),Inputs!$S$6&gt;E29,R29="No"),"NA",Inputs!$S$6)</f>
        <v>45266</v>
      </c>
      <c r="T29" s="70">
        <f t="shared" si="8"/>
        <v>7.5694444444444446</v>
      </c>
      <c r="U29" s="67">
        <f>IF(S29="NA","NA",IF(T29&gt;0,T29*(Inputs!$S$11*12),0))</f>
        <v>3.6333333333333336E-2</v>
      </c>
      <c r="V29" s="70">
        <f t="shared" si="9"/>
        <v>22</v>
      </c>
      <c r="W29" s="67">
        <f>IF($V29="NA","NA",VLOOKUP(ROUNDUP(V29,0),Inputs!$N$6:$P$26,3,TRUE))</f>
        <v>0.05</v>
      </c>
      <c r="X29" s="3">
        <f>IF($U29="NA","NA",VLOOKUP(ROUNDUP(V29,0),Inputs!$N$6:$O$26,2)+U29)</f>
        <v>7.5833333333333336E-2</v>
      </c>
      <c r="Y29" s="3">
        <f t="shared" si="10"/>
        <v>0.53661000000000003</v>
      </c>
      <c r="Z29" s="5">
        <f t="shared" si="11"/>
        <v>119565419.95117496</v>
      </c>
      <c r="AA29" s="5">
        <f t="shared" si="12"/>
        <v>-55405419.95117496</v>
      </c>
      <c r="AB29" s="5">
        <f>IF($U29= "NA","NA",(F29-AA29)*Inputs!$S$7)</f>
        <v>1195654.1995117497</v>
      </c>
      <c r="AC29" s="123">
        <f t="shared" si="13"/>
        <v>-56601074.150686711</v>
      </c>
      <c r="AD29" s="124">
        <f t="shared" si="14"/>
        <v>-0.88218631780995493</v>
      </c>
      <c r="AE29" s="123" t="str">
        <f t="shared" si="15"/>
        <v/>
      </c>
    </row>
    <row r="30" spans="1:31" s="32" customFormat="1" ht="13.35" customHeight="1" outlineLevel="1">
      <c r="A30" s="81" t="s">
        <v>83</v>
      </c>
      <c r="B30" s="11" t="s">
        <v>486</v>
      </c>
      <c r="C30" s="11" t="s">
        <v>87</v>
      </c>
      <c r="D30" s="73">
        <v>0.04</v>
      </c>
      <c r="E30" s="74">
        <v>54605</v>
      </c>
      <c r="F30" s="79">
        <v>9890000</v>
      </c>
      <c r="G30" s="75">
        <v>48030</v>
      </c>
      <c r="H30" s="69">
        <f>IF(OR(($G30=("Non Callable")),$G30=("Make Whole"),Inputs!$S$6&gt;E30),"Non Callable",MAX(Inputs!$S$6,G30))</f>
        <v>48030</v>
      </c>
      <c r="I30" s="88">
        <f t="shared" si="0"/>
        <v>18</v>
      </c>
      <c r="J30" s="89">
        <f>IF($I30="NA","NA",VLOOKUP(ROUNDUP(I30,0),Inputs!$N$6:$P$26,3,TRUE))</f>
        <v>0.05</v>
      </c>
      <c r="K30" s="46">
        <f>IF($I30="NA","NA",VLOOKUP(ROUNDUP(I30,0),Inputs!$N$6:$O$26,2))</f>
        <v>3.8300000000000001E-2</v>
      </c>
      <c r="L30" s="46">
        <f t="shared" si="1"/>
        <v>1.02196</v>
      </c>
      <c r="M30" s="55">
        <f t="shared" si="2"/>
        <v>9677482.4846373629</v>
      </c>
      <c r="N30" s="55">
        <f t="shared" si="3"/>
        <v>212517.51536263712</v>
      </c>
      <c r="O30" s="55">
        <f>IF($I30= "NA","NA",(F30-N30)*Inputs!$S$7)</f>
        <v>96774.824846373624</v>
      </c>
      <c r="P30" s="123">
        <f t="shared" si="4"/>
        <v>115742.69051626349</v>
      </c>
      <c r="Q30" s="124">
        <f t="shared" si="5"/>
        <v>1.1703002074445247E-2</v>
      </c>
      <c r="R30" s="7" t="str">
        <f t="shared" si="7"/>
        <v>YES</v>
      </c>
      <c r="S30" s="69">
        <f>IF(OR(($G30=("Non Callable")),$G30=("Make Whole"),Inputs!$S$6&gt;E30,R30="No"),"NA",Inputs!$S$6)</f>
        <v>45266</v>
      </c>
      <c r="T30" s="70">
        <f t="shared" si="8"/>
        <v>7.5694444444444446</v>
      </c>
      <c r="U30" s="67">
        <f>IF(S30="NA","NA",IF(T30&gt;0,T30*(Inputs!$S$11*12),0))</f>
        <v>3.6333333333333336E-2</v>
      </c>
      <c r="V30" s="70">
        <f t="shared" si="9"/>
        <v>18</v>
      </c>
      <c r="W30" s="67">
        <f>IF($V30="NA","NA",VLOOKUP(ROUNDUP(V30,0),Inputs!$N$6:$P$26,3,TRUE))</f>
        <v>0.05</v>
      </c>
      <c r="X30" s="3">
        <f>IF($U30="NA","NA",VLOOKUP(ROUNDUP(V30,0),Inputs!$N$6:$O$26,2)+U30)</f>
        <v>7.4633333333333329E-2</v>
      </c>
      <c r="Y30" s="3">
        <f t="shared" si="10"/>
        <v>0.66003999999999996</v>
      </c>
      <c r="Z30" s="5">
        <f t="shared" si="11"/>
        <v>14983940.36725047</v>
      </c>
      <c r="AA30" s="5">
        <f t="shared" si="12"/>
        <v>-5093940.3672504704</v>
      </c>
      <c r="AB30" s="5">
        <f>IF($U30= "NA","NA",(F30-AA30)*Inputs!$S$7)</f>
        <v>149839.4036725047</v>
      </c>
      <c r="AC30" s="123">
        <f t="shared" si="13"/>
        <v>-5243779.7709229756</v>
      </c>
      <c r="AD30" s="124">
        <f t="shared" si="14"/>
        <v>-0.53021029028543742</v>
      </c>
      <c r="AE30" s="123">
        <f t="shared" si="15"/>
        <v>5359522.4614392389</v>
      </c>
    </row>
    <row r="31" spans="1:31" s="32" customFormat="1" ht="13.35" customHeight="1" outlineLevel="1">
      <c r="A31" s="81" t="s">
        <v>83</v>
      </c>
      <c r="B31" s="11" t="s">
        <v>487</v>
      </c>
      <c r="C31" s="11" t="s">
        <v>87</v>
      </c>
      <c r="D31" s="73">
        <v>0.04</v>
      </c>
      <c r="E31" s="74">
        <v>56066</v>
      </c>
      <c r="F31" s="79">
        <v>24670000</v>
      </c>
      <c r="G31" s="75">
        <v>48030</v>
      </c>
      <c r="H31" s="69">
        <f>IF(OR(($G31=("Non Callable")),$G31=("Make Whole"),Inputs!$S$6&gt;E31),"Non Callable",MAX(Inputs!$S$6,G31))</f>
        <v>48030</v>
      </c>
      <c r="I31" s="88">
        <f t="shared" si="0"/>
        <v>22</v>
      </c>
      <c r="J31" s="89">
        <f>IF($I31="NA","NA",VLOOKUP(ROUNDUP(I31,0),Inputs!$N$6:$P$26,3,TRUE))</f>
        <v>0.05</v>
      </c>
      <c r="K31" s="46">
        <f>IF($I31="NA","NA",VLOOKUP(ROUNDUP(I31,0),Inputs!$N$6:$O$26,2))</f>
        <v>3.95E-2</v>
      </c>
      <c r="L31" s="46">
        <f t="shared" si="1"/>
        <v>1.0073000000000001</v>
      </c>
      <c r="M31" s="55">
        <f t="shared" si="2"/>
        <v>24491214.136801347</v>
      </c>
      <c r="N31" s="55">
        <f t="shared" si="3"/>
        <v>178785.86319865286</v>
      </c>
      <c r="O31" s="55">
        <f>IF($I31= "NA","NA",(F31-N31)*Inputs!$S$7)</f>
        <v>244912.14136801349</v>
      </c>
      <c r="P31" s="123">
        <f t="shared" si="4"/>
        <v>-66126.278169360623</v>
      </c>
      <c r="Q31" s="124">
        <f t="shared" si="5"/>
        <v>-2.6804328402659353E-3</v>
      </c>
      <c r="R31" s="7" t="str">
        <f t="shared" si="7"/>
        <v>YES</v>
      </c>
      <c r="S31" s="69">
        <f>IF(OR(($G31=("Non Callable")),$G31=("Make Whole"),Inputs!$S$6&gt;E31,R31="No"),"NA",Inputs!$S$6)</f>
        <v>45266</v>
      </c>
      <c r="T31" s="70">
        <f t="shared" si="8"/>
        <v>7.5694444444444446</v>
      </c>
      <c r="U31" s="67">
        <f>IF(S31="NA","NA",IF(T31&gt;0,T31*(Inputs!$S$11*12),0))</f>
        <v>3.6333333333333336E-2</v>
      </c>
      <c r="V31" s="70">
        <f t="shared" si="9"/>
        <v>22</v>
      </c>
      <c r="W31" s="67">
        <f>IF($V31="NA","NA",VLOOKUP(ROUNDUP(V31,0),Inputs!$N$6:$P$26,3,TRUE))</f>
        <v>0.05</v>
      </c>
      <c r="X31" s="3">
        <f>IF($U31="NA","NA",VLOOKUP(ROUNDUP(V31,0),Inputs!$N$6:$O$26,2)+U31)</f>
        <v>7.5833333333333336E-2</v>
      </c>
      <c r="Y31" s="3">
        <f t="shared" si="10"/>
        <v>0.61936000000000002</v>
      </c>
      <c r="Z31" s="5">
        <f t="shared" si="11"/>
        <v>39831438.904675797</v>
      </c>
      <c r="AA31" s="5">
        <f t="shared" si="12"/>
        <v>-15161438.904675797</v>
      </c>
      <c r="AB31" s="5">
        <f>IF($U31= "NA","NA",(F31-AA31)*Inputs!$S$7)</f>
        <v>398314.38904675795</v>
      </c>
      <c r="AC31" s="123">
        <f t="shared" si="13"/>
        <v>-15559753.293722555</v>
      </c>
      <c r="AD31" s="124">
        <f t="shared" si="14"/>
        <v>-0.63071557737018868</v>
      </c>
      <c r="AE31" s="123" t="str">
        <f t="shared" si="15"/>
        <v/>
      </c>
    </row>
    <row r="32" spans="1:31" s="32" customFormat="1" ht="13.35" customHeight="1">
      <c r="A32" s="60"/>
      <c r="B32" s="2"/>
      <c r="C32" s="2"/>
      <c r="D32" s="2"/>
      <c r="E32" s="2"/>
      <c r="G32" s="2"/>
      <c r="H32" s="2"/>
      <c r="I32" s="2"/>
      <c r="J32" s="2"/>
      <c r="K32" s="2"/>
      <c r="L32" s="2"/>
      <c r="M32" s="62"/>
      <c r="N32" s="2"/>
      <c r="O32" s="56"/>
      <c r="P32" s="57"/>
    </row>
    <row r="33" spans="1:16" s="32" customFormat="1" ht="13.35" customHeight="1">
      <c r="A33" s="60"/>
      <c r="B33" s="2"/>
      <c r="C33" s="2"/>
      <c r="D33" s="2"/>
      <c r="E33" s="2"/>
      <c r="G33" s="2"/>
      <c r="H33" s="2"/>
      <c r="I33" s="2"/>
      <c r="J33" s="2"/>
      <c r="K33" s="2"/>
      <c r="L33" s="2"/>
      <c r="M33" s="62"/>
      <c r="N33" s="2"/>
      <c r="O33" s="56"/>
      <c r="P33" s="57"/>
    </row>
    <row r="34" spans="1:16" s="32" customFormat="1" ht="13.35" customHeight="1">
      <c r="A34" s="60"/>
      <c r="B34" s="2"/>
      <c r="C34" s="2"/>
      <c r="D34" s="2"/>
      <c r="E34" s="2"/>
      <c r="G34" s="2"/>
      <c r="H34" s="2"/>
      <c r="I34" s="2"/>
      <c r="J34" s="2"/>
      <c r="K34" s="2"/>
      <c r="L34" s="2"/>
      <c r="M34" s="62"/>
      <c r="N34" s="2"/>
      <c r="O34" s="56"/>
      <c r="P34" s="57"/>
    </row>
    <row r="35" spans="1:16" s="32" customFormat="1" ht="13.35" customHeight="1">
      <c r="A35" s="60"/>
      <c r="B35" s="2"/>
      <c r="C35" s="2"/>
      <c r="D35" s="2"/>
      <c r="E35" s="2"/>
      <c r="G35" s="2"/>
      <c r="H35" s="2"/>
      <c r="I35" s="2"/>
      <c r="J35" s="2"/>
      <c r="K35" s="2"/>
      <c r="L35" s="2"/>
      <c r="M35" s="62"/>
      <c r="N35" s="2"/>
      <c r="O35" s="56"/>
      <c r="P35" s="57"/>
    </row>
    <row r="36" spans="1:16" s="32" customFormat="1" ht="13.35" customHeight="1">
      <c r="A36" s="60"/>
      <c r="B36" s="2"/>
      <c r="C36" s="2"/>
      <c r="D36" s="2"/>
      <c r="E36" s="2"/>
      <c r="G36" s="2"/>
      <c r="H36" s="2"/>
      <c r="I36" s="2"/>
      <c r="J36" s="2"/>
      <c r="K36" s="2"/>
      <c r="L36" s="2"/>
      <c r="M36" s="62"/>
      <c r="N36" s="2"/>
      <c r="O36" s="56"/>
      <c r="P36" s="57"/>
    </row>
    <row r="37" spans="1:16" s="32" customFormat="1" ht="13.35" customHeight="1">
      <c r="A37" s="60"/>
      <c r="B37" s="2"/>
      <c r="C37" s="2"/>
      <c r="D37" s="2"/>
      <c r="E37" s="2"/>
      <c r="G37" s="2"/>
      <c r="H37" s="2"/>
      <c r="I37" s="2"/>
      <c r="J37" s="2"/>
      <c r="K37" s="2"/>
      <c r="L37" s="2"/>
      <c r="M37" s="62"/>
      <c r="N37" s="2"/>
      <c r="O37" s="56"/>
      <c r="P37" s="57"/>
    </row>
    <row r="38" spans="1:16" s="32" customFormat="1" ht="13.35" customHeight="1">
      <c r="A38" s="60"/>
      <c r="B38" s="2"/>
      <c r="C38" s="2"/>
      <c r="D38" s="2"/>
      <c r="E38" s="2"/>
      <c r="G38" s="2"/>
      <c r="H38" s="2"/>
      <c r="I38" s="2"/>
      <c r="J38" s="2"/>
      <c r="K38" s="2"/>
      <c r="L38" s="2"/>
      <c r="M38" s="62"/>
      <c r="N38" s="2"/>
      <c r="O38" s="56"/>
      <c r="P38" s="57"/>
    </row>
    <row r="39" spans="1:16" s="32" customFormat="1" ht="13.35" customHeight="1">
      <c r="A39" s="60"/>
      <c r="B39" s="2"/>
      <c r="C39" s="2"/>
      <c r="D39" s="2"/>
      <c r="E39" s="2"/>
      <c r="G39" s="2"/>
      <c r="H39" s="2"/>
      <c r="I39" s="2"/>
      <c r="J39" s="2"/>
      <c r="K39" s="2"/>
      <c r="L39" s="2"/>
      <c r="M39" s="62"/>
      <c r="N39" s="2"/>
      <c r="O39" s="56"/>
      <c r="P39" s="57"/>
    </row>
    <row r="40" spans="1:16" s="32" customFormat="1" ht="13.35" customHeight="1">
      <c r="A40" s="60"/>
      <c r="B40" s="2"/>
      <c r="C40" s="2"/>
      <c r="D40" s="2"/>
      <c r="E40" s="2"/>
      <c r="G40" s="2"/>
      <c r="H40" s="2"/>
      <c r="I40" s="2"/>
      <c r="J40" s="2"/>
      <c r="K40" s="2"/>
      <c r="L40" s="2"/>
      <c r="M40" s="62"/>
      <c r="N40" s="2"/>
      <c r="O40" s="56"/>
      <c r="P40" s="57"/>
    </row>
    <row r="41" spans="1:16" s="32" customFormat="1" ht="13.35" customHeight="1">
      <c r="A41" s="60"/>
      <c r="B41" s="2"/>
      <c r="C41" s="2"/>
      <c r="D41" s="2"/>
      <c r="E41" s="2"/>
      <c r="G41" s="2"/>
      <c r="H41" s="2"/>
      <c r="I41" s="2"/>
      <c r="J41" s="2"/>
      <c r="K41" s="2"/>
      <c r="L41" s="2"/>
      <c r="M41" s="62"/>
      <c r="N41" s="2"/>
      <c r="O41" s="56"/>
      <c r="P41" s="57"/>
    </row>
    <row r="42" spans="1:16" s="32" customFormat="1" ht="13.35" customHeight="1">
      <c r="A42" s="60"/>
      <c r="B42" s="2"/>
      <c r="C42" s="2"/>
      <c r="D42" s="2"/>
      <c r="E42" s="2"/>
      <c r="G42" s="2"/>
      <c r="H42" s="2"/>
      <c r="I42" s="2"/>
      <c r="J42" s="2"/>
      <c r="K42" s="2"/>
      <c r="L42" s="2"/>
      <c r="M42" s="62"/>
      <c r="N42" s="2"/>
      <c r="O42" s="56"/>
      <c r="P42" s="57"/>
    </row>
    <row r="43" spans="1:16" s="32" customFormat="1" ht="13.35" customHeight="1">
      <c r="A43" s="60"/>
      <c r="B43" s="2"/>
      <c r="C43" s="2"/>
      <c r="D43" s="2"/>
      <c r="E43" s="2"/>
      <c r="G43" s="2"/>
      <c r="H43" s="2"/>
      <c r="I43" s="2"/>
      <c r="J43" s="2"/>
      <c r="K43" s="2"/>
      <c r="L43" s="2"/>
      <c r="M43" s="62"/>
      <c r="N43" s="2"/>
      <c r="O43" s="56"/>
      <c r="P43" s="57"/>
    </row>
    <row r="44" spans="1:16" s="32" customFormat="1" ht="13.35" customHeight="1">
      <c r="A44" s="60"/>
      <c r="B44" s="2"/>
      <c r="C44" s="2"/>
      <c r="D44" s="2"/>
      <c r="E44" s="2"/>
      <c r="G44" s="2"/>
      <c r="H44" s="2"/>
      <c r="I44" s="2"/>
      <c r="J44" s="2"/>
      <c r="K44" s="2"/>
      <c r="L44" s="2"/>
      <c r="M44" s="62"/>
      <c r="N44" s="2"/>
      <c r="O44" s="56"/>
      <c r="P44" s="57"/>
    </row>
    <row r="45" spans="1:16" s="32" customFormat="1" ht="13.35" customHeight="1">
      <c r="A45" s="60"/>
      <c r="B45" s="2"/>
      <c r="C45" s="2"/>
      <c r="D45" s="2"/>
      <c r="E45" s="2"/>
      <c r="G45" s="2"/>
      <c r="H45" s="2"/>
      <c r="I45" s="2"/>
      <c r="J45" s="2"/>
      <c r="K45" s="2"/>
      <c r="L45" s="2"/>
      <c r="M45" s="62"/>
      <c r="N45" s="2"/>
      <c r="O45" s="56"/>
      <c r="P45" s="57"/>
    </row>
    <row r="46" spans="1:16" s="32" customFormat="1" ht="13.35" customHeight="1">
      <c r="A46" s="60"/>
      <c r="B46" s="2"/>
      <c r="C46" s="2"/>
      <c r="D46" s="2"/>
      <c r="E46" s="2"/>
      <c r="G46" s="2"/>
      <c r="H46" s="2"/>
      <c r="I46" s="2"/>
      <c r="J46" s="2"/>
      <c r="K46" s="2"/>
      <c r="L46" s="2"/>
      <c r="M46" s="62"/>
      <c r="N46" s="2"/>
      <c r="O46" s="56"/>
      <c r="P46" s="57"/>
    </row>
    <row r="47" spans="1:16" s="32" customFormat="1" ht="13.35" customHeight="1">
      <c r="A47" s="60"/>
      <c r="B47" s="2"/>
      <c r="C47" s="2"/>
      <c r="D47" s="2"/>
      <c r="E47" s="2"/>
      <c r="G47" s="2"/>
      <c r="H47" s="2"/>
      <c r="I47" s="2"/>
      <c r="J47" s="2"/>
      <c r="K47" s="2"/>
      <c r="L47" s="2"/>
      <c r="M47" s="62"/>
      <c r="N47" s="2"/>
      <c r="O47" s="56"/>
      <c r="P47" s="57"/>
    </row>
    <row r="48" spans="1:16" s="32" customFormat="1" ht="13.35" customHeight="1">
      <c r="A48" s="60"/>
      <c r="B48" s="2"/>
      <c r="C48" s="2"/>
      <c r="D48" s="2"/>
      <c r="E48" s="2"/>
      <c r="G48" s="2"/>
      <c r="H48" s="2"/>
      <c r="I48" s="2"/>
      <c r="J48" s="2"/>
      <c r="K48" s="2"/>
      <c r="L48" s="2"/>
      <c r="M48" s="62"/>
      <c r="N48" s="2"/>
      <c r="O48" s="56"/>
      <c r="P48" s="57"/>
    </row>
    <row r="49" spans="1:16" s="32" customFormat="1" ht="13.35" customHeight="1">
      <c r="A49" s="60"/>
      <c r="B49" s="2"/>
      <c r="C49" s="2"/>
      <c r="D49" s="2"/>
      <c r="E49" s="2"/>
      <c r="G49" s="2"/>
      <c r="H49" s="2"/>
      <c r="I49" s="2"/>
      <c r="J49" s="2"/>
      <c r="K49" s="2"/>
      <c r="L49" s="2"/>
      <c r="M49" s="62"/>
      <c r="N49" s="2"/>
      <c r="O49" s="56"/>
      <c r="P49" s="57"/>
    </row>
    <row r="50" spans="1:16" s="32" customFormat="1" ht="13.35" customHeight="1">
      <c r="A50" s="60"/>
      <c r="B50" s="2"/>
      <c r="C50" s="2"/>
      <c r="D50" s="2"/>
      <c r="E50" s="2"/>
      <c r="G50" s="2"/>
      <c r="H50" s="2"/>
      <c r="I50" s="2"/>
      <c r="J50" s="2"/>
      <c r="K50" s="2"/>
      <c r="L50" s="2"/>
      <c r="M50" s="62"/>
      <c r="N50" s="2"/>
      <c r="O50" s="56"/>
      <c r="P50" s="57"/>
    </row>
    <row r="51" spans="1:16" s="32" customFormat="1" ht="13.35" customHeight="1">
      <c r="A51" s="60"/>
      <c r="B51" s="2"/>
      <c r="C51" s="2"/>
      <c r="D51" s="2"/>
      <c r="E51" s="2"/>
      <c r="G51" s="2"/>
      <c r="H51" s="2"/>
      <c r="I51" s="2"/>
      <c r="J51" s="2"/>
      <c r="K51" s="2"/>
      <c r="L51" s="2"/>
      <c r="M51" s="62"/>
      <c r="N51" s="2"/>
      <c r="O51" s="56"/>
      <c r="P51" s="57"/>
    </row>
    <row r="52" spans="1:16" s="32" customFormat="1" ht="13.35" customHeight="1">
      <c r="A52" s="60"/>
      <c r="B52" s="2"/>
      <c r="C52" s="2"/>
      <c r="D52" s="2"/>
      <c r="E52" s="2"/>
      <c r="G52" s="2"/>
      <c r="H52" s="2"/>
      <c r="I52" s="2"/>
      <c r="J52" s="2"/>
      <c r="K52" s="2"/>
      <c r="L52" s="2"/>
      <c r="M52" s="62"/>
      <c r="N52" s="2"/>
      <c r="O52" s="56"/>
      <c r="P52" s="57"/>
    </row>
    <row r="53" spans="1:16" s="32" customFormat="1" ht="13.35" customHeight="1">
      <c r="A53" s="60"/>
      <c r="B53" s="2"/>
      <c r="C53" s="2"/>
      <c r="D53" s="2"/>
      <c r="E53" s="2"/>
      <c r="G53" s="2"/>
      <c r="H53" s="2"/>
      <c r="I53" s="2"/>
      <c r="J53" s="2"/>
      <c r="K53" s="2"/>
      <c r="L53" s="2"/>
      <c r="M53" s="62"/>
      <c r="N53" s="2"/>
      <c r="O53" s="56"/>
      <c r="P53" s="57"/>
    </row>
    <row r="54" spans="1:16" s="32" customFormat="1" ht="13.35" customHeight="1">
      <c r="A54" s="60"/>
      <c r="B54" s="2"/>
      <c r="C54" s="2"/>
      <c r="D54" s="2"/>
      <c r="E54" s="2"/>
      <c r="G54" s="2"/>
      <c r="H54" s="2"/>
      <c r="I54" s="2"/>
      <c r="J54" s="2"/>
      <c r="K54" s="2"/>
      <c r="L54" s="2"/>
      <c r="M54" s="62"/>
      <c r="N54" s="2"/>
      <c r="O54" s="56"/>
      <c r="P54" s="57"/>
    </row>
    <row r="55" spans="1:16" s="32" customFormat="1" ht="13.35" customHeight="1">
      <c r="A55" s="60"/>
      <c r="B55" s="2"/>
      <c r="C55" s="2"/>
      <c r="D55" s="2"/>
      <c r="E55" s="2"/>
      <c r="G55" s="2"/>
      <c r="H55" s="2"/>
      <c r="I55" s="2"/>
      <c r="J55" s="2"/>
      <c r="K55" s="2"/>
      <c r="L55" s="2"/>
      <c r="M55" s="62"/>
      <c r="N55" s="2"/>
      <c r="O55" s="56"/>
      <c r="P55" s="57"/>
    </row>
    <row r="56" spans="1:16" s="32" customFormat="1" ht="13.35" customHeight="1">
      <c r="A56" s="60"/>
      <c r="B56" s="2"/>
      <c r="C56" s="2"/>
      <c r="D56" s="2"/>
      <c r="E56" s="2"/>
      <c r="G56" s="2"/>
      <c r="H56" s="2"/>
      <c r="I56" s="2"/>
      <c r="J56" s="2"/>
      <c r="K56" s="2"/>
      <c r="L56" s="2"/>
      <c r="M56" s="62"/>
      <c r="N56" s="2"/>
      <c r="O56" s="56"/>
      <c r="P56" s="57"/>
    </row>
    <row r="57" spans="1:16" s="32" customFormat="1" ht="13.35" customHeight="1">
      <c r="A57" s="60"/>
      <c r="B57" s="2"/>
      <c r="C57" s="2"/>
      <c r="D57" s="2"/>
      <c r="E57" s="2"/>
      <c r="G57" s="2"/>
      <c r="H57" s="2"/>
      <c r="I57" s="2"/>
      <c r="J57" s="2"/>
      <c r="K57" s="2"/>
      <c r="L57" s="2"/>
      <c r="M57" s="62"/>
      <c r="N57" s="2"/>
      <c r="O57" s="56"/>
      <c r="P57" s="57"/>
    </row>
    <row r="58" spans="1:16" s="32" customFormat="1" ht="13.35" customHeight="1">
      <c r="A58" s="60"/>
      <c r="B58" s="2"/>
      <c r="C58" s="2"/>
      <c r="D58" s="2"/>
      <c r="E58" s="2"/>
      <c r="G58" s="2"/>
      <c r="H58" s="2"/>
      <c r="I58" s="2"/>
      <c r="J58" s="2"/>
      <c r="K58" s="2"/>
      <c r="L58" s="2"/>
      <c r="M58" s="62"/>
      <c r="N58" s="2"/>
      <c r="O58" s="56"/>
      <c r="P58" s="57"/>
    </row>
    <row r="59" spans="1:16" s="32" customFormat="1" ht="13.35" customHeight="1">
      <c r="A59" s="60"/>
      <c r="B59" s="2"/>
      <c r="C59" s="2"/>
      <c r="D59" s="2"/>
      <c r="E59" s="2"/>
      <c r="G59" s="2"/>
      <c r="H59" s="2"/>
      <c r="I59" s="2"/>
      <c r="J59" s="2"/>
      <c r="K59" s="2"/>
      <c r="L59" s="2"/>
      <c r="M59" s="62"/>
      <c r="N59" s="2"/>
      <c r="O59" s="56"/>
      <c r="P59" s="57"/>
    </row>
    <row r="60" spans="1:16" s="32" customFormat="1" ht="13.35" customHeight="1">
      <c r="A60" s="60"/>
      <c r="B60" s="2"/>
      <c r="C60" s="2"/>
      <c r="D60" s="2"/>
      <c r="E60" s="2"/>
      <c r="G60" s="2"/>
      <c r="H60" s="2"/>
      <c r="I60" s="2"/>
      <c r="J60" s="2"/>
      <c r="K60" s="2"/>
      <c r="L60" s="2"/>
      <c r="M60" s="62"/>
      <c r="N60" s="2"/>
      <c r="O60" s="56"/>
      <c r="P60" s="57"/>
    </row>
    <row r="61" spans="1:16" s="32" customFormat="1" ht="13.35" customHeight="1">
      <c r="A61" s="60"/>
      <c r="B61" s="2"/>
      <c r="C61" s="2"/>
      <c r="D61" s="2"/>
      <c r="E61" s="2"/>
      <c r="G61" s="2"/>
      <c r="H61" s="2"/>
      <c r="I61" s="2"/>
      <c r="J61" s="2"/>
      <c r="K61" s="2"/>
      <c r="L61" s="2"/>
      <c r="M61" s="62"/>
      <c r="N61" s="2"/>
      <c r="O61" s="56"/>
      <c r="P61" s="57"/>
    </row>
    <row r="62" spans="1:16" s="32" customFormat="1" ht="13.35" customHeight="1">
      <c r="A62" s="60"/>
      <c r="B62" s="2"/>
      <c r="C62" s="2"/>
      <c r="D62" s="2"/>
      <c r="E62" s="2"/>
      <c r="G62" s="2"/>
      <c r="H62" s="2"/>
      <c r="I62" s="2"/>
      <c r="J62" s="2"/>
      <c r="K62" s="2"/>
      <c r="L62" s="2"/>
      <c r="M62" s="62"/>
      <c r="N62" s="2"/>
      <c r="O62" s="56"/>
      <c r="P62" s="57"/>
    </row>
    <row r="63" spans="1:16" s="32" customFormat="1" ht="13.35" customHeight="1">
      <c r="A63" s="60"/>
      <c r="B63" s="2"/>
      <c r="C63" s="2"/>
      <c r="D63" s="2"/>
      <c r="E63" s="2"/>
      <c r="G63" s="2"/>
      <c r="H63" s="2"/>
      <c r="I63" s="2"/>
      <c r="J63" s="2"/>
      <c r="K63" s="2"/>
      <c r="L63" s="2"/>
      <c r="M63" s="62"/>
      <c r="N63" s="2"/>
      <c r="O63" s="56"/>
      <c r="P63" s="57"/>
    </row>
    <row r="64" spans="1:16" s="32" customFormat="1" ht="13.35" customHeight="1">
      <c r="A64" s="60"/>
      <c r="B64" s="2"/>
      <c r="C64" s="2"/>
      <c r="D64" s="2"/>
      <c r="E64" s="2"/>
      <c r="G64" s="2"/>
      <c r="H64" s="2"/>
      <c r="I64" s="2"/>
      <c r="J64" s="2"/>
      <c r="K64" s="2"/>
      <c r="L64" s="2"/>
      <c r="M64" s="62"/>
      <c r="N64" s="2"/>
      <c r="O64" s="56"/>
      <c r="P64" s="57"/>
    </row>
    <row r="65" spans="1:16" s="32" customFormat="1" ht="13.35" customHeight="1">
      <c r="A65" s="60"/>
      <c r="B65" s="2"/>
      <c r="C65" s="2"/>
      <c r="D65" s="2"/>
      <c r="E65" s="2"/>
      <c r="G65" s="2"/>
      <c r="H65" s="2"/>
      <c r="I65" s="2"/>
      <c r="J65" s="2"/>
      <c r="K65" s="2"/>
      <c r="L65" s="2"/>
      <c r="M65" s="62"/>
      <c r="N65" s="2"/>
      <c r="O65" s="56"/>
      <c r="P65" s="57"/>
    </row>
    <row r="66" spans="1:16" s="32" customFormat="1" ht="13.35" customHeight="1">
      <c r="A66" s="60"/>
      <c r="B66" s="2"/>
      <c r="C66" s="2"/>
      <c r="D66" s="2"/>
      <c r="E66" s="2"/>
      <c r="G66" s="2"/>
      <c r="H66" s="2"/>
      <c r="I66" s="2"/>
      <c r="J66" s="2"/>
      <c r="K66" s="2"/>
      <c r="L66" s="2"/>
      <c r="M66" s="62"/>
      <c r="N66" s="2"/>
      <c r="O66" s="56"/>
      <c r="P66" s="57"/>
    </row>
    <row r="67" spans="1:16" s="32" customFormat="1" ht="13.35" customHeight="1">
      <c r="A67" s="60"/>
      <c r="B67" s="2"/>
      <c r="C67" s="2"/>
      <c r="D67" s="2"/>
      <c r="E67" s="2"/>
      <c r="G67" s="2"/>
      <c r="H67" s="2"/>
      <c r="I67" s="2"/>
      <c r="J67" s="2"/>
      <c r="K67" s="2"/>
      <c r="L67" s="2"/>
      <c r="M67" s="62"/>
      <c r="N67" s="2"/>
      <c r="O67" s="56"/>
      <c r="P67" s="57"/>
    </row>
    <row r="68" spans="1:16" s="32" customFormat="1" ht="13.35" customHeight="1">
      <c r="A68" s="60"/>
      <c r="B68" s="2"/>
      <c r="C68" s="2"/>
      <c r="D68" s="2"/>
      <c r="E68" s="2"/>
      <c r="G68" s="2"/>
      <c r="H68" s="2"/>
      <c r="I68" s="2"/>
      <c r="J68" s="2"/>
      <c r="K68" s="2"/>
      <c r="L68" s="2"/>
      <c r="M68" s="62"/>
      <c r="N68" s="2"/>
      <c r="O68" s="56"/>
      <c r="P68" s="57"/>
    </row>
    <row r="69" spans="1:16" s="32" customFormat="1" ht="13.35" customHeight="1">
      <c r="A69" s="60"/>
      <c r="B69" s="2"/>
      <c r="C69" s="2"/>
      <c r="D69" s="2"/>
      <c r="E69" s="2"/>
      <c r="G69" s="2"/>
      <c r="H69" s="2"/>
      <c r="I69" s="2"/>
      <c r="J69" s="2"/>
      <c r="K69" s="2"/>
      <c r="L69" s="2"/>
      <c r="M69" s="62"/>
      <c r="N69" s="2"/>
      <c r="O69" s="56"/>
      <c r="P69" s="57"/>
    </row>
    <row r="70" spans="1:16" s="32" customFormat="1" ht="13.35" customHeight="1">
      <c r="A70" s="60"/>
      <c r="B70" s="2"/>
      <c r="C70" s="2"/>
      <c r="D70" s="2"/>
      <c r="E70" s="2"/>
      <c r="G70" s="2"/>
      <c r="H70" s="2"/>
      <c r="I70" s="2"/>
      <c r="J70" s="2"/>
      <c r="K70" s="2"/>
      <c r="L70" s="2"/>
      <c r="M70" s="62"/>
      <c r="N70" s="2"/>
      <c r="O70" s="56"/>
      <c r="P70" s="57"/>
    </row>
    <row r="71" spans="1:16" s="32" customFormat="1" ht="13.35" customHeight="1">
      <c r="A71" s="60"/>
      <c r="B71" s="2"/>
      <c r="C71" s="2"/>
      <c r="D71" s="2"/>
      <c r="E71" s="2"/>
      <c r="G71" s="2"/>
      <c r="H71" s="2"/>
      <c r="I71" s="2"/>
      <c r="J71" s="2"/>
      <c r="K71" s="2"/>
      <c r="L71" s="2"/>
      <c r="M71" s="62"/>
      <c r="N71" s="2"/>
      <c r="O71" s="56"/>
      <c r="P71" s="57"/>
    </row>
    <row r="72" spans="1:16" s="32" customFormat="1" ht="13.35" customHeight="1">
      <c r="A72" s="60"/>
      <c r="B72" s="2"/>
      <c r="C72" s="2"/>
      <c r="D72" s="2"/>
      <c r="E72" s="2"/>
      <c r="G72" s="2"/>
      <c r="H72" s="2"/>
      <c r="I72" s="2"/>
      <c r="J72" s="2"/>
      <c r="K72" s="2"/>
      <c r="L72" s="2"/>
      <c r="M72" s="62"/>
      <c r="N72" s="2"/>
      <c r="O72" s="56"/>
      <c r="P72" s="57"/>
    </row>
    <row r="73" spans="1:16" s="32" customFormat="1" ht="13.35" customHeight="1">
      <c r="A73" s="60"/>
      <c r="B73" s="2"/>
      <c r="C73" s="2"/>
      <c r="D73" s="2"/>
      <c r="E73" s="2"/>
      <c r="G73" s="2"/>
      <c r="H73" s="2"/>
      <c r="I73" s="2"/>
      <c r="J73" s="2"/>
      <c r="K73" s="2"/>
      <c r="L73" s="2"/>
      <c r="M73" s="62"/>
      <c r="N73" s="2"/>
      <c r="O73" s="56"/>
      <c r="P73" s="57"/>
    </row>
    <row r="74" spans="1:16" s="32" customFormat="1" ht="13.35" customHeight="1">
      <c r="A74" s="60"/>
      <c r="B74" s="2"/>
      <c r="C74" s="2"/>
      <c r="D74" s="2"/>
      <c r="E74" s="2"/>
      <c r="G74" s="2"/>
      <c r="H74" s="2"/>
      <c r="I74" s="2"/>
      <c r="J74" s="2"/>
      <c r="K74" s="2"/>
      <c r="L74" s="2"/>
      <c r="M74" s="62"/>
      <c r="N74" s="2"/>
      <c r="O74" s="56"/>
      <c r="P74" s="57"/>
    </row>
    <row r="75" spans="1:16" s="32" customFormat="1" ht="13.35" customHeight="1">
      <c r="A75" s="60"/>
      <c r="B75" s="2"/>
      <c r="C75" s="2"/>
      <c r="D75" s="2"/>
      <c r="E75" s="2"/>
      <c r="G75" s="2"/>
      <c r="H75" s="2"/>
      <c r="I75" s="2"/>
      <c r="J75" s="2"/>
      <c r="K75" s="2"/>
      <c r="L75" s="2"/>
      <c r="M75" s="62"/>
      <c r="N75" s="2"/>
      <c r="O75" s="56"/>
      <c r="P75" s="57"/>
    </row>
    <row r="76" spans="1:16" s="32" customFormat="1" ht="13.35" customHeight="1">
      <c r="A76" s="60"/>
      <c r="B76" s="2"/>
      <c r="C76" s="2"/>
      <c r="D76" s="2"/>
      <c r="E76" s="2"/>
      <c r="G76" s="2"/>
      <c r="H76" s="2"/>
      <c r="I76" s="2"/>
      <c r="J76" s="2"/>
      <c r="K76" s="2"/>
      <c r="L76" s="2"/>
      <c r="M76" s="62"/>
      <c r="N76" s="2"/>
      <c r="O76" s="56"/>
      <c r="P76" s="57"/>
    </row>
    <row r="77" spans="1:16" s="32" customFormat="1" ht="13.35" customHeight="1">
      <c r="A77" s="60"/>
      <c r="B77" s="2"/>
      <c r="C77" s="2"/>
      <c r="D77" s="2"/>
      <c r="E77" s="2"/>
      <c r="G77" s="2"/>
      <c r="H77" s="2"/>
      <c r="I77" s="2"/>
      <c r="J77" s="2"/>
      <c r="K77" s="2"/>
      <c r="L77" s="2"/>
      <c r="M77" s="62"/>
      <c r="N77" s="2"/>
      <c r="O77" s="56"/>
      <c r="P77" s="57"/>
    </row>
    <row r="78" spans="1:16" s="32" customFormat="1" ht="13.35" customHeight="1">
      <c r="A78" s="60"/>
      <c r="B78" s="2"/>
      <c r="C78" s="2"/>
      <c r="D78" s="2"/>
      <c r="E78" s="2"/>
      <c r="G78" s="2"/>
      <c r="H78" s="2"/>
      <c r="I78" s="2"/>
      <c r="J78" s="2"/>
      <c r="K78" s="2"/>
      <c r="L78" s="2"/>
      <c r="M78" s="62"/>
      <c r="N78" s="2"/>
      <c r="O78" s="56"/>
      <c r="P78" s="57"/>
    </row>
    <row r="79" spans="1:16" s="32" customFormat="1" ht="13.35" customHeight="1">
      <c r="A79" s="60"/>
      <c r="B79" s="2"/>
      <c r="C79" s="2"/>
      <c r="D79" s="2"/>
      <c r="E79" s="2"/>
      <c r="G79" s="2"/>
      <c r="H79" s="2"/>
      <c r="I79" s="2"/>
      <c r="J79" s="2"/>
      <c r="K79" s="2"/>
      <c r="L79" s="2"/>
      <c r="M79" s="62"/>
      <c r="N79" s="2"/>
      <c r="O79" s="56"/>
      <c r="P79" s="57"/>
    </row>
    <row r="80" spans="1:16" s="32" customFormat="1" ht="13.35" customHeight="1">
      <c r="A80" s="60"/>
      <c r="B80" s="2"/>
      <c r="C80" s="2"/>
      <c r="D80" s="2"/>
      <c r="E80" s="2"/>
      <c r="G80" s="2"/>
      <c r="H80" s="2"/>
      <c r="I80" s="2"/>
      <c r="J80" s="2"/>
      <c r="K80" s="2"/>
      <c r="L80" s="2"/>
      <c r="M80" s="62"/>
      <c r="N80" s="2"/>
      <c r="O80" s="56"/>
      <c r="P80" s="57"/>
    </row>
    <row r="81" spans="1:16" s="32" customFormat="1" ht="13.35" customHeight="1">
      <c r="A81" s="60"/>
      <c r="B81" s="2"/>
      <c r="C81" s="2"/>
      <c r="D81" s="2"/>
      <c r="E81" s="2"/>
      <c r="G81" s="2"/>
      <c r="H81" s="2"/>
      <c r="I81" s="2"/>
      <c r="J81" s="2"/>
      <c r="K81" s="2"/>
      <c r="L81" s="2"/>
      <c r="M81" s="62"/>
      <c r="N81" s="2"/>
      <c r="O81" s="56"/>
      <c r="P81" s="57"/>
    </row>
    <row r="82" spans="1:16" s="32" customFormat="1" ht="13.35" customHeight="1">
      <c r="A82" s="60"/>
      <c r="B82" s="2"/>
      <c r="C82" s="2"/>
      <c r="D82" s="2"/>
      <c r="E82" s="2"/>
      <c r="G82" s="2"/>
      <c r="H82" s="2"/>
      <c r="I82" s="2"/>
      <c r="J82" s="2"/>
      <c r="K82" s="2"/>
      <c r="L82" s="2"/>
      <c r="M82" s="62"/>
      <c r="N82" s="2"/>
      <c r="O82" s="56"/>
      <c r="P82" s="57"/>
    </row>
    <row r="83" spans="1:16" s="32" customFormat="1" ht="13.35" customHeight="1">
      <c r="A83" s="60"/>
      <c r="B83" s="2"/>
      <c r="C83" s="2"/>
      <c r="D83" s="2"/>
      <c r="E83" s="2"/>
      <c r="G83" s="2"/>
      <c r="H83" s="2"/>
      <c r="I83" s="2"/>
      <c r="J83" s="2"/>
      <c r="K83" s="2"/>
      <c r="L83" s="2"/>
      <c r="M83" s="62"/>
      <c r="N83" s="2"/>
      <c r="O83" s="56"/>
      <c r="P83" s="57"/>
    </row>
    <row r="84" spans="1:16" s="32" customFormat="1" ht="13.35" customHeight="1">
      <c r="A84" s="60"/>
      <c r="B84" s="2"/>
      <c r="C84" s="2"/>
      <c r="D84" s="2"/>
      <c r="E84" s="2"/>
      <c r="G84" s="2"/>
      <c r="H84" s="2"/>
      <c r="I84" s="2"/>
      <c r="J84" s="2"/>
      <c r="K84" s="2"/>
      <c r="L84" s="2"/>
      <c r="M84" s="62"/>
      <c r="N84" s="2"/>
      <c r="O84" s="56"/>
      <c r="P84" s="57"/>
    </row>
    <row r="85" spans="1:16" s="32" customFormat="1" ht="13.35" customHeight="1">
      <c r="A85" s="60"/>
      <c r="B85" s="2"/>
      <c r="C85" s="2"/>
      <c r="D85" s="2"/>
      <c r="E85" s="2"/>
      <c r="G85" s="2"/>
      <c r="H85" s="2"/>
      <c r="I85" s="2"/>
      <c r="J85" s="2"/>
      <c r="K85" s="2"/>
      <c r="L85" s="2"/>
      <c r="M85" s="62"/>
      <c r="N85" s="2"/>
      <c r="O85" s="56"/>
      <c r="P85" s="57"/>
    </row>
    <row r="86" spans="1:16" s="32" customFormat="1" ht="13.35" customHeight="1">
      <c r="A86" s="60"/>
      <c r="B86" s="2"/>
      <c r="C86" s="2"/>
      <c r="D86" s="2"/>
      <c r="E86" s="2"/>
      <c r="G86" s="2"/>
      <c r="H86" s="2"/>
      <c r="I86" s="2"/>
      <c r="J86" s="2"/>
      <c r="K86" s="2"/>
      <c r="L86" s="2"/>
      <c r="M86" s="62"/>
      <c r="N86" s="2"/>
      <c r="O86" s="56"/>
      <c r="P86" s="57"/>
    </row>
    <row r="87" spans="1:16" s="32" customFormat="1" ht="13.35" customHeight="1">
      <c r="A87" s="60"/>
      <c r="B87" s="2"/>
      <c r="C87" s="2"/>
      <c r="D87" s="2"/>
      <c r="E87" s="2"/>
      <c r="G87" s="2"/>
      <c r="H87" s="2"/>
      <c r="I87" s="2"/>
      <c r="J87" s="2"/>
      <c r="K87" s="2"/>
      <c r="L87" s="2"/>
      <c r="M87" s="62"/>
      <c r="N87" s="2"/>
      <c r="O87" s="56"/>
      <c r="P87" s="57"/>
    </row>
    <row r="88" spans="1:16" s="32" customFormat="1" ht="13.35" customHeight="1">
      <c r="A88" s="60"/>
      <c r="B88" s="2"/>
      <c r="C88" s="2"/>
      <c r="D88" s="2"/>
      <c r="E88" s="2"/>
      <c r="G88" s="2"/>
      <c r="H88" s="2"/>
      <c r="I88" s="2"/>
      <c r="J88" s="2"/>
      <c r="K88" s="2"/>
      <c r="L88" s="2"/>
      <c r="M88" s="62"/>
      <c r="N88" s="2"/>
      <c r="O88" s="56"/>
      <c r="P88" s="57"/>
    </row>
    <row r="89" spans="1:16" s="32" customFormat="1" ht="13.35" customHeight="1">
      <c r="A89" s="60"/>
      <c r="B89" s="2"/>
      <c r="C89" s="2"/>
      <c r="D89" s="2"/>
      <c r="E89" s="2"/>
      <c r="G89" s="2"/>
      <c r="H89" s="2"/>
      <c r="I89" s="2"/>
      <c r="J89" s="2"/>
      <c r="K89" s="2"/>
      <c r="L89" s="2"/>
      <c r="M89" s="62"/>
      <c r="N89" s="2"/>
      <c r="O89" s="56"/>
      <c r="P89" s="57"/>
    </row>
    <row r="90" spans="1:16" s="32" customFormat="1" ht="13.35" customHeight="1">
      <c r="A90" s="60"/>
      <c r="B90" s="2"/>
      <c r="C90" s="2"/>
      <c r="D90" s="2"/>
      <c r="E90" s="2"/>
      <c r="G90" s="2"/>
      <c r="H90" s="2"/>
      <c r="I90" s="2"/>
      <c r="J90" s="2"/>
      <c r="K90" s="2"/>
      <c r="L90" s="2"/>
      <c r="M90" s="62"/>
      <c r="N90" s="2"/>
      <c r="O90" s="56"/>
      <c r="P90" s="57"/>
    </row>
    <row r="91" spans="1:16" s="32" customFormat="1" ht="13.35" customHeight="1">
      <c r="A91" s="60"/>
      <c r="B91" s="2"/>
      <c r="C91" s="2"/>
      <c r="D91" s="2"/>
      <c r="E91" s="2"/>
      <c r="G91" s="2"/>
      <c r="H91" s="2"/>
      <c r="I91" s="2"/>
      <c r="J91" s="2"/>
      <c r="K91" s="2"/>
      <c r="L91" s="2"/>
      <c r="M91" s="62"/>
      <c r="N91" s="2"/>
      <c r="O91" s="56"/>
      <c r="P91" s="57"/>
    </row>
    <row r="92" spans="1:16" s="32" customFormat="1" ht="13.35" customHeight="1">
      <c r="A92" s="60"/>
      <c r="B92" s="2"/>
      <c r="C92" s="2"/>
      <c r="D92" s="2"/>
      <c r="E92" s="2"/>
      <c r="G92" s="2"/>
      <c r="H92" s="2"/>
      <c r="I92" s="2"/>
      <c r="J92" s="2"/>
      <c r="K92" s="2"/>
      <c r="L92" s="2"/>
      <c r="M92" s="62"/>
      <c r="N92" s="2"/>
      <c r="O92" s="56"/>
      <c r="P92" s="57"/>
    </row>
    <row r="93" spans="1:16" s="32" customFormat="1" ht="13.35" customHeight="1">
      <c r="A93" s="60"/>
      <c r="B93" s="2"/>
      <c r="C93" s="2"/>
      <c r="D93" s="2"/>
      <c r="E93" s="2"/>
      <c r="G93" s="2"/>
      <c r="H93" s="2"/>
      <c r="I93" s="2"/>
      <c r="J93" s="2"/>
      <c r="K93" s="2"/>
      <c r="L93" s="2"/>
      <c r="M93" s="62"/>
      <c r="N93" s="2"/>
      <c r="O93" s="56"/>
      <c r="P93" s="57"/>
    </row>
    <row r="94" spans="1:16" s="32" customFormat="1" ht="13.35" customHeight="1">
      <c r="A94" s="60"/>
      <c r="B94" s="2"/>
      <c r="C94" s="2"/>
      <c r="D94" s="2"/>
      <c r="E94" s="2"/>
      <c r="G94" s="2"/>
      <c r="H94" s="2"/>
      <c r="I94" s="2"/>
      <c r="J94" s="2"/>
      <c r="K94" s="2"/>
      <c r="L94" s="2"/>
      <c r="M94" s="62"/>
      <c r="N94" s="2"/>
      <c r="O94" s="56"/>
      <c r="P94" s="57"/>
    </row>
    <row r="95" spans="1:16" s="32" customFormat="1" ht="13.35" customHeight="1">
      <c r="A95" s="60"/>
      <c r="B95" s="2"/>
      <c r="C95" s="2"/>
      <c r="D95" s="2"/>
      <c r="E95" s="2"/>
      <c r="G95" s="2"/>
      <c r="H95" s="2"/>
      <c r="I95" s="2"/>
      <c r="J95" s="2"/>
      <c r="K95" s="2"/>
      <c r="L95" s="2"/>
      <c r="M95" s="62"/>
      <c r="N95" s="2"/>
      <c r="O95" s="56"/>
      <c r="P95" s="57"/>
    </row>
    <row r="96" spans="1:16" s="32" customFormat="1" ht="13.35" customHeight="1">
      <c r="A96" s="60"/>
      <c r="B96" s="2"/>
      <c r="C96" s="2"/>
      <c r="D96" s="2"/>
      <c r="E96" s="2"/>
      <c r="G96" s="2"/>
      <c r="H96" s="2"/>
      <c r="I96" s="2"/>
      <c r="J96" s="2"/>
      <c r="K96" s="2"/>
      <c r="L96" s="2"/>
      <c r="M96" s="62"/>
      <c r="N96" s="2"/>
      <c r="O96" s="56"/>
      <c r="P96" s="57"/>
    </row>
    <row r="97" spans="1:29" s="32" customFormat="1" ht="13.35" customHeight="1">
      <c r="A97" s="60"/>
      <c r="B97" s="2"/>
      <c r="C97" s="2"/>
      <c r="D97" s="2"/>
      <c r="E97" s="2"/>
      <c r="G97" s="2"/>
      <c r="H97" s="2"/>
      <c r="I97" s="2"/>
      <c r="J97" s="2"/>
      <c r="K97" s="2"/>
      <c r="L97" s="2"/>
      <c r="M97" s="62"/>
      <c r="N97" s="2"/>
      <c r="O97" s="56"/>
      <c r="P97" s="57"/>
    </row>
    <row r="98" spans="1:29" s="32" customFormat="1" ht="13.35" customHeight="1">
      <c r="A98" s="60"/>
      <c r="B98" s="2"/>
      <c r="C98" s="2"/>
      <c r="D98" s="2"/>
      <c r="E98" s="2"/>
      <c r="G98" s="2"/>
      <c r="H98" s="2"/>
      <c r="I98" s="2"/>
      <c r="J98" s="2"/>
      <c r="K98" s="2"/>
      <c r="L98" s="2"/>
      <c r="M98" s="62"/>
      <c r="N98" s="2"/>
      <c r="O98" s="56"/>
      <c r="P98" s="57"/>
    </row>
    <row r="99" spans="1:29" s="32" customFormat="1" ht="13.35" customHeight="1">
      <c r="A99" s="60"/>
      <c r="B99" s="2"/>
      <c r="C99" s="2"/>
      <c r="D99" s="2"/>
      <c r="E99" s="2"/>
      <c r="G99" s="2"/>
      <c r="H99" s="2"/>
      <c r="I99" s="2"/>
      <c r="J99" s="2"/>
      <c r="K99" s="2"/>
      <c r="L99" s="2"/>
      <c r="M99" s="62"/>
      <c r="N99" s="2"/>
      <c r="O99" s="56"/>
      <c r="P99" s="57"/>
    </row>
    <row r="100" spans="1:29" s="32" customFormat="1" ht="13.35" customHeight="1">
      <c r="A100" s="60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62"/>
      <c r="N100" s="2"/>
      <c r="O100" s="56"/>
      <c r="P100" s="57"/>
    </row>
    <row r="101" spans="1:29" s="32" customFormat="1" ht="13.35" customHeight="1">
      <c r="A101" s="60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62"/>
      <c r="N101" s="2"/>
      <c r="O101" s="56"/>
      <c r="P101" s="57"/>
    </row>
    <row r="102" spans="1:29" s="32" customFormat="1" ht="13.35" customHeight="1">
      <c r="A102" s="60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62"/>
      <c r="N102" s="2"/>
      <c r="O102" s="56"/>
      <c r="P102" s="57"/>
    </row>
    <row r="103" spans="1:29" s="32" customFormat="1" ht="13.35" customHeight="1">
      <c r="A103" s="60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62"/>
      <c r="N103" s="2"/>
      <c r="O103" s="56"/>
      <c r="P103" s="57"/>
    </row>
    <row r="104" spans="1:29" s="32" customFormat="1" ht="13.35" customHeight="1">
      <c r="A104" s="60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62"/>
      <c r="N104" s="2"/>
      <c r="O104" s="56"/>
      <c r="P104" s="57"/>
    </row>
    <row r="105" spans="1:29" s="32" customFormat="1" ht="13.35" customHeight="1">
      <c r="A105" s="60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62"/>
      <c r="N105" s="2"/>
      <c r="O105" s="56"/>
      <c r="P105" s="57"/>
    </row>
    <row r="106" spans="1:29" s="32" customFormat="1" ht="13.35" customHeight="1">
      <c r="A106" s="60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62"/>
      <c r="N106" s="2"/>
      <c r="O106" s="56"/>
      <c r="P106" s="57"/>
    </row>
    <row r="107" spans="1:29" s="32" customFormat="1" ht="13.35" customHeight="1">
      <c r="A107" s="60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62"/>
      <c r="N107" s="2"/>
      <c r="O107" s="56"/>
      <c r="P107" s="57"/>
    </row>
    <row r="108" spans="1:29" s="32" customFormat="1" ht="13.35" customHeight="1">
      <c r="A108" s="60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62"/>
      <c r="N108" s="2"/>
      <c r="O108" s="56"/>
      <c r="P108" s="57"/>
    </row>
    <row r="109" spans="1:29" s="32" customFormat="1" ht="13.35" customHeight="1">
      <c r="A109" s="60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62"/>
      <c r="N109" s="2"/>
      <c r="O109" s="56"/>
      <c r="P109" s="57"/>
    </row>
    <row r="110" spans="1:29" s="32" customFormat="1" ht="13.35" customHeight="1">
      <c r="A110" s="60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62"/>
      <c r="N110" s="2"/>
      <c r="O110" s="56"/>
      <c r="P110" s="57"/>
    </row>
    <row r="111" spans="1:29" s="32" customFormat="1" ht="13.35" customHeight="1">
      <c r="A111" s="60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62"/>
      <c r="N111" s="2"/>
      <c r="O111" s="56"/>
      <c r="P111" s="57"/>
      <c r="S111" s="61"/>
      <c r="T111" s="61"/>
      <c r="U111" s="61"/>
      <c r="V111" s="61"/>
      <c r="W111" s="61"/>
      <c r="X111" s="61"/>
      <c r="Y111" s="61"/>
      <c r="Z111" s="4"/>
      <c r="AA111" s="61"/>
      <c r="AB111" s="6"/>
      <c r="AC111" s="7"/>
    </row>
    <row r="112" spans="1:29" s="32" customFormat="1" ht="13.35" customHeight="1">
      <c r="A112" s="60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62"/>
      <c r="N112" s="2"/>
      <c r="O112" s="56"/>
      <c r="P112" s="57"/>
      <c r="S112" s="61"/>
      <c r="T112" s="61"/>
      <c r="U112" s="61"/>
      <c r="V112" s="61"/>
      <c r="W112" s="61"/>
      <c r="X112" s="61"/>
      <c r="Y112" s="61"/>
      <c r="Z112" s="4"/>
      <c r="AA112" s="61"/>
      <c r="AB112" s="6"/>
      <c r="AC112" s="7"/>
    </row>
    <row r="113" spans="1:29" s="32" customFormat="1" ht="13.35" customHeight="1">
      <c r="A113" s="60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62"/>
      <c r="N113" s="2"/>
      <c r="O113" s="56"/>
      <c r="P113" s="57"/>
      <c r="S113" s="61"/>
      <c r="T113" s="61"/>
      <c r="U113" s="61"/>
      <c r="V113" s="61"/>
      <c r="W113" s="61"/>
      <c r="X113" s="61"/>
      <c r="Y113" s="61"/>
      <c r="Z113" s="4"/>
      <c r="AA113" s="61"/>
      <c r="AB113" s="6"/>
      <c r="AC113" s="7"/>
    </row>
    <row r="114" spans="1:29" s="32" customFormat="1" ht="13.35" customHeight="1">
      <c r="A114" s="60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62"/>
      <c r="N114" s="2"/>
      <c r="O114" s="56"/>
      <c r="P114" s="57"/>
      <c r="S114" s="61"/>
      <c r="T114" s="61"/>
      <c r="U114" s="61"/>
      <c r="V114" s="61"/>
      <c r="W114" s="61"/>
      <c r="X114" s="61"/>
      <c r="Y114" s="61"/>
      <c r="Z114" s="4"/>
      <c r="AA114" s="61"/>
      <c r="AB114" s="6"/>
      <c r="AC114" s="7"/>
    </row>
    <row r="115" spans="1:29" s="32" customFormat="1" ht="13.35" customHeight="1">
      <c r="A115" s="60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62"/>
      <c r="N115" s="2"/>
      <c r="O115" s="56"/>
      <c r="P115" s="57"/>
      <c r="S115" s="61"/>
      <c r="T115" s="61"/>
      <c r="U115" s="61"/>
      <c r="V115" s="61"/>
      <c r="W115" s="61"/>
      <c r="X115" s="61"/>
      <c r="Y115" s="61"/>
      <c r="Z115" s="4"/>
      <c r="AA115" s="61"/>
      <c r="AB115" s="6"/>
      <c r="AC115" s="7"/>
    </row>
    <row r="116" spans="1:29" s="32" customFormat="1" ht="13.35" customHeight="1">
      <c r="A116" s="60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62"/>
      <c r="N116" s="2"/>
      <c r="O116" s="56"/>
      <c r="P116" s="57"/>
      <c r="S116" s="61"/>
      <c r="T116" s="61"/>
      <c r="U116" s="61"/>
      <c r="V116" s="61"/>
      <c r="W116" s="61"/>
      <c r="X116" s="61"/>
      <c r="Y116" s="61"/>
      <c r="Z116" s="4"/>
      <c r="AA116" s="61"/>
      <c r="AB116" s="6"/>
      <c r="AC116" s="7"/>
    </row>
    <row r="117" spans="1:29" s="32" customFormat="1" ht="13.35" customHeight="1">
      <c r="A117" s="60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62"/>
      <c r="N117" s="2"/>
      <c r="O117" s="56"/>
      <c r="P117" s="57"/>
      <c r="S117" s="61"/>
      <c r="T117" s="61"/>
      <c r="U117" s="61"/>
      <c r="V117" s="61"/>
      <c r="W117" s="61"/>
      <c r="X117" s="61"/>
      <c r="Y117" s="61"/>
      <c r="Z117" s="4"/>
      <c r="AA117" s="61"/>
      <c r="AB117" s="6"/>
      <c r="AC117" s="7"/>
    </row>
    <row r="118" spans="1:29" s="32" customFormat="1" ht="13.35" customHeight="1">
      <c r="A118" s="60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62"/>
      <c r="N118" s="2"/>
      <c r="O118" s="56"/>
      <c r="P118" s="57"/>
      <c r="S118" s="61"/>
      <c r="T118" s="61"/>
      <c r="U118" s="61"/>
      <c r="V118" s="61"/>
      <c r="W118" s="61"/>
      <c r="X118" s="61"/>
      <c r="Y118" s="61"/>
      <c r="Z118" s="4"/>
      <c r="AA118" s="61"/>
      <c r="AB118" s="6"/>
      <c r="AC118" s="7"/>
    </row>
    <row r="119" spans="1:29" s="32" customFormat="1" ht="13.35" customHeight="1">
      <c r="A119" s="60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62"/>
      <c r="N119" s="2"/>
      <c r="O119" s="56"/>
      <c r="P119" s="57"/>
      <c r="S119" s="61"/>
      <c r="T119" s="61"/>
      <c r="U119" s="61"/>
      <c r="V119" s="61"/>
      <c r="W119" s="61"/>
      <c r="X119" s="61"/>
      <c r="Y119" s="61"/>
      <c r="Z119" s="4"/>
      <c r="AA119" s="61"/>
      <c r="AB119" s="6"/>
      <c r="AC119" s="7"/>
    </row>
    <row r="120" spans="1:29" s="32" customFormat="1" ht="13.35" customHeight="1">
      <c r="A120" s="60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62"/>
      <c r="N120" s="2"/>
      <c r="O120" s="56"/>
      <c r="P120" s="57"/>
      <c r="S120" s="61"/>
      <c r="T120" s="61"/>
      <c r="U120" s="61"/>
      <c r="V120" s="61"/>
      <c r="W120" s="61"/>
      <c r="X120" s="61"/>
      <c r="Y120" s="61"/>
      <c r="Z120" s="4"/>
      <c r="AA120" s="61"/>
      <c r="AB120" s="6"/>
      <c r="AC120" s="7"/>
    </row>
    <row r="121" spans="1:29" s="32" customFormat="1" ht="13.35" customHeight="1">
      <c r="A121" s="60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62"/>
      <c r="N121" s="2"/>
      <c r="O121" s="56"/>
      <c r="P121" s="57"/>
      <c r="S121" s="61"/>
      <c r="T121" s="61"/>
      <c r="U121" s="61"/>
      <c r="V121" s="61"/>
      <c r="W121" s="61"/>
      <c r="X121" s="61"/>
      <c r="Y121" s="61"/>
      <c r="Z121" s="4"/>
      <c r="AA121" s="61"/>
      <c r="AB121" s="6"/>
      <c r="AC121" s="7"/>
    </row>
    <row r="122" spans="1:29" s="32" customFormat="1" ht="13.35" customHeight="1">
      <c r="A122" s="60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62"/>
      <c r="N122" s="2"/>
      <c r="O122" s="56"/>
      <c r="P122" s="57"/>
      <c r="S122" s="61"/>
      <c r="T122" s="61"/>
      <c r="U122" s="61"/>
      <c r="V122" s="61"/>
      <c r="W122" s="61"/>
      <c r="X122" s="61"/>
      <c r="Y122" s="61"/>
      <c r="Z122" s="4"/>
      <c r="AA122" s="61"/>
      <c r="AB122" s="6"/>
      <c r="AC122" s="7"/>
    </row>
    <row r="123" spans="1:29" s="32" customFormat="1" ht="13.35" customHeight="1">
      <c r="A123" s="60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62"/>
      <c r="N123" s="2"/>
      <c r="O123" s="56"/>
      <c r="P123" s="57"/>
      <c r="S123" s="61"/>
      <c r="T123" s="61"/>
      <c r="U123" s="61"/>
      <c r="V123" s="61"/>
      <c r="W123" s="61"/>
      <c r="X123" s="61"/>
      <c r="Y123" s="61"/>
      <c r="Z123" s="4"/>
      <c r="AA123" s="61"/>
      <c r="AB123" s="6"/>
      <c r="AC123" s="7"/>
    </row>
    <row r="124" spans="1:29" s="32" customFormat="1" ht="13.35" customHeight="1">
      <c r="A124" s="60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62"/>
      <c r="N124" s="2"/>
      <c r="O124" s="56"/>
      <c r="P124" s="57"/>
      <c r="S124" s="61"/>
      <c r="T124" s="61"/>
      <c r="U124" s="61"/>
      <c r="V124" s="61"/>
      <c r="W124" s="61"/>
      <c r="X124" s="61"/>
      <c r="Y124" s="61"/>
      <c r="Z124" s="4"/>
      <c r="AA124" s="61"/>
      <c r="AB124" s="6"/>
      <c r="AC124" s="7"/>
    </row>
    <row r="125" spans="1:29" s="32" customFormat="1" ht="13.35" customHeight="1">
      <c r="A125" s="60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62"/>
      <c r="N125" s="2"/>
      <c r="O125" s="56"/>
      <c r="P125" s="57"/>
      <c r="S125" s="61"/>
      <c r="T125" s="61"/>
      <c r="U125" s="61"/>
      <c r="V125" s="61"/>
      <c r="W125" s="61"/>
      <c r="X125" s="61"/>
      <c r="Y125" s="61"/>
      <c r="Z125" s="4"/>
      <c r="AA125" s="61"/>
      <c r="AB125" s="6"/>
      <c r="AC125" s="7"/>
    </row>
    <row r="126" spans="1:29" s="32" customFormat="1" ht="13.35" customHeight="1">
      <c r="A126" s="60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62"/>
      <c r="N126" s="2"/>
      <c r="O126" s="56"/>
      <c r="P126" s="57"/>
      <c r="S126" s="61"/>
      <c r="T126" s="61"/>
      <c r="U126" s="61"/>
      <c r="V126" s="61"/>
      <c r="W126" s="61"/>
      <c r="X126" s="61"/>
      <c r="Y126" s="61"/>
      <c r="Z126" s="4"/>
      <c r="AA126" s="61"/>
      <c r="AB126" s="6"/>
      <c r="AC126" s="7"/>
    </row>
    <row r="127" spans="1:29" s="32" customFormat="1" ht="13.35" customHeight="1">
      <c r="A127" s="60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62"/>
      <c r="N127" s="2"/>
      <c r="O127" s="56"/>
      <c r="P127" s="57"/>
      <c r="S127" s="61"/>
      <c r="T127" s="61"/>
      <c r="U127" s="61"/>
      <c r="V127" s="61"/>
      <c r="W127" s="61"/>
      <c r="X127" s="61"/>
      <c r="Y127" s="61"/>
      <c r="Z127" s="4"/>
      <c r="AA127" s="61"/>
      <c r="AB127" s="6"/>
      <c r="AC127" s="7"/>
    </row>
    <row r="128" spans="1:29" s="32" customFormat="1" ht="13.35" customHeight="1">
      <c r="A128" s="60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62"/>
      <c r="N128" s="2"/>
      <c r="O128" s="56"/>
      <c r="P128" s="57"/>
      <c r="S128" s="61"/>
      <c r="T128" s="61"/>
      <c r="U128" s="61"/>
      <c r="V128" s="61"/>
      <c r="W128" s="61"/>
      <c r="X128" s="61"/>
      <c r="Y128" s="61"/>
      <c r="Z128" s="4"/>
      <c r="AA128" s="61"/>
      <c r="AB128" s="6"/>
      <c r="AC128" s="7"/>
    </row>
    <row r="129" spans="1:29" s="32" customFormat="1" ht="13.35" customHeight="1">
      <c r="A129" s="60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62"/>
      <c r="N129" s="2"/>
      <c r="O129" s="56"/>
      <c r="P129" s="57"/>
      <c r="S129" s="61"/>
      <c r="T129" s="61"/>
      <c r="U129" s="61"/>
      <c r="V129" s="61"/>
      <c r="W129" s="61"/>
      <c r="X129" s="61"/>
      <c r="Y129" s="61"/>
      <c r="Z129" s="4"/>
      <c r="AA129" s="61"/>
      <c r="AB129" s="6"/>
      <c r="AC129" s="7"/>
    </row>
    <row r="130" spans="1:29" s="32" customFormat="1" ht="13.35" customHeight="1">
      <c r="A130" s="60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62"/>
      <c r="N130" s="2"/>
      <c r="O130" s="56"/>
      <c r="P130" s="57"/>
      <c r="S130" s="61"/>
      <c r="T130" s="61"/>
      <c r="U130" s="61"/>
      <c r="V130" s="61"/>
      <c r="W130" s="61"/>
      <c r="X130" s="61"/>
      <c r="Y130" s="61"/>
      <c r="Z130" s="4"/>
      <c r="AA130" s="61"/>
      <c r="AB130" s="6"/>
      <c r="AC130" s="7"/>
    </row>
    <row r="131" spans="1:29" s="32" customFormat="1" ht="13.35" customHeight="1">
      <c r="A131" s="60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62"/>
      <c r="N131" s="2"/>
      <c r="O131" s="56"/>
      <c r="P131" s="57"/>
      <c r="S131" s="61"/>
      <c r="T131" s="61"/>
      <c r="U131" s="61"/>
      <c r="V131" s="61"/>
      <c r="W131" s="61"/>
      <c r="X131" s="61"/>
      <c r="Y131" s="61"/>
      <c r="Z131" s="4"/>
      <c r="AA131" s="61"/>
      <c r="AB131" s="6"/>
      <c r="AC131" s="7"/>
    </row>
    <row r="132" spans="1:29" s="32" customFormat="1" ht="13.35" customHeight="1">
      <c r="A132" s="60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62"/>
      <c r="N132" s="2"/>
      <c r="O132" s="56"/>
      <c r="P132" s="57"/>
      <c r="S132" s="61"/>
      <c r="T132" s="61"/>
      <c r="U132" s="61"/>
      <c r="V132" s="61"/>
      <c r="W132" s="61"/>
      <c r="X132" s="61"/>
      <c r="Y132" s="61"/>
      <c r="Z132" s="4"/>
      <c r="AA132" s="61"/>
      <c r="AB132" s="6"/>
      <c r="AC132" s="7"/>
    </row>
    <row r="133" spans="1:29" s="32" customFormat="1" ht="13.35" customHeight="1">
      <c r="A133" s="60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62"/>
      <c r="N133" s="2"/>
      <c r="O133" s="56"/>
      <c r="P133" s="57"/>
      <c r="S133" s="61"/>
      <c r="T133" s="61"/>
      <c r="U133" s="61"/>
      <c r="V133" s="61"/>
      <c r="W133" s="61"/>
      <c r="X133" s="61"/>
      <c r="Y133" s="61"/>
      <c r="Z133" s="4"/>
      <c r="AA133" s="61"/>
      <c r="AB133" s="6"/>
      <c r="AC133" s="7"/>
    </row>
    <row r="134" spans="1:29" s="32" customFormat="1" ht="13.35" customHeight="1">
      <c r="A134" s="60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62"/>
      <c r="N134" s="2"/>
      <c r="O134" s="56"/>
      <c r="P134" s="57"/>
      <c r="S134" s="61"/>
      <c r="T134" s="61"/>
      <c r="U134" s="61"/>
      <c r="V134" s="61"/>
      <c r="W134" s="61"/>
      <c r="X134" s="61"/>
      <c r="Y134" s="61"/>
      <c r="Z134" s="4"/>
      <c r="AA134" s="61"/>
      <c r="AB134" s="6"/>
      <c r="AC134" s="7"/>
    </row>
    <row r="135" spans="1:29" s="32" customFormat="1" ht="13.35" customHeight="1">
      <c r="A135" s="60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62"/>
      <c r="N135" s="2"/>
      <c r="O135" s="56"/>
      <c r="P135" s="57"/>
      <c r="S135" s="61"/>
      <c r="T135" s="61"/>
      <c r="U135" s="61"/>
      <c r="V135" s="61"/>
      <c r="W135" s="61"/>
      <c r="X135" s="61"/>
      <c r="Y135" s="61"/>
      <c r="Z135" s="4"/>
      <c r="AA135" s="61"/>
      <c r="AB135" s="6"/>
      <c r="AC135" s="7"/>
    </row>
    <row r="136" spans="1:29" s="32" customFormat="1" ht="13.35" customHeight="1">
      <c r="A136" s="60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62"/>
      <c r="N136" s="2"/>
      <c r="O136" s="56"/>
      <c r="P136" s="57"/>
      <c r="S136" s="61"/>
      <c r="T136" s="61"/>
      <c r="U136" s="61"/>
      <c r="V136" s="61"/>
      <c r="W136" s="61"/>
      <c r="X136" s="61"/>
      <c r="Y136" s="61"/>
      <c r="Z136" s="4"/>
      <c r="AA136" s="61"/>
      <c r="AB136" s="6"/>
      <c r="AC136" s="7"/>
    </row>
    <row r="137" spans="1:29" s="32" customFormat="1" ht="13.35" customHeight="1">
      <c r="A137" s="60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62"/>
      <c r="N137" s="2"/>
      <c r="O137" s="56"/>
      <c r="P137" s="57"/>
      <c r="S137" s="61"/>
      <c r="T137" s="61"/>
      <c r="U137" s="61"/>
      <c r="V137" s="61"/>
      <c r="W137" s="61"/>
      <c r="X137" s="61"/>
      <c r="Y137" s="61"/>
      <c r="Z137" s="4"/>
      <c r="AA137" s="61"/>
      <c r="AB137" s="6"/>
      <c r="AC137" s="7"/>
    </row>
    <row r="138" spans="1:29" s="32" customFormat="1" ht="13.35" customHeight="1">
      <c r="A138" s="60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62"/>
      <c r="N138" s="2"/>
      <c r="O138" s="56"/>
      <c r="P138" s="57"/>
      <c r="S138" s="61"/>
      <c r="T138" s="61"/>
      <c r="U138" s="61"/>
      <c r="V138" s="61"/>
      <c r="W138" s="61"/>
      <c r="X138" s="61"/>
      <c r="Y138" s="61"/>
      <c r="Z138" s="4"/>
      <c r="AA138" s="61"/>
      <c r="AB138" s="6"/>
      <c r="AC138" s="7"/>
    </row>
    <row r="139" spans="1:29" s="32" customFormat="1" ht="13.35" customHeight="1">
      <c r="A139" s="60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62"/>
      <c r="N139" s="2"/>
      <c r="O139" s="56"/>
      <c r="P139" s="57"/>
      <c r="S139" s="61"/>
      <c r="T139" s="61"/>
      <c r="U139" s="61"/>
      <c r="V139" s="61"/>
      <c r="W139" s="61"/>
      <c r="X139" s="61"/>
      <c r="Y139" s="61"/>
      <c r="Z139" s="4"/>
      <c r="AA139" s="61"/>
      <c r="AB139" s="6"/>
      <c r="AC139" s="7"/>
    </row>
    <row r="140" spans="1:29" s="32" customFormat="1" ht="13.35" customHeight="1">
      <c r="A140" s="60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62"/>
      <c r="N140" s="2"/>
      <c r="O140" s="56"/>
      <c r="P140" s="57"/>
      <c r="S140" s="61"/>
      <c r="T140" s="61"/>
      <c r="U140" s="61"/>
      <c r="V140" s="61"/>
      <c r="W140" s="61"/>
      <c r="X140" s="61"/>
      <c r="Y140" s="61"/>
      <c r="Z140" s="4"/>
      <c r="AA140" s="61"/>
      <c r="AB140" s="6"/>
      <c r="AC140" s="7"/>
    </row>
    <row r="141" spans="1:29" s="32" customFormat="1" ht="13.35" customHeight="1">
      <c r="A141" s="60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62"/>
      <c r="N141" s="2"/>
      <c r="O141" s="56"/>
      <c r="P141" s="57"/>
      <c r="S141" s="61"/>
      <c r="T141" s="61"/>
      <c r="U141" s="61"/>
      <c r="V141" s="61"/>
      <c r="W141" s="61"/>
      <c r="X141" s="61"/>
      <c r="Y141" s="61"/>
      <c r="Z141" s="4"/>
      <c r="AA141" s="61"/>
      <c r="AB141" s="6"/>
      <c r="AC141" s="7"/>
    </row>
    <row r="142" spans="1:29" s="32" customFormat="1" ht="13.35" customHeight="1">
      <c r="A142" s="60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62"/>
      <c r="N142" s="2"/>
      <c r="O142" s="56"/>
      <c r="P142" s="57"/>
      <c r="S142" s="61"/>
      <c r="T142" s="61"/>
      <c r="U142" s="61"/>
      <c r="V142" s="61"/>
      <c r="W142" s="61"/>
      <c r="X142" s="61"/>
      <c r="Y142" s="61"/>
      <c r="Z142" s="4"/>
      <c r="AA142" s="61"/>
      <c r="AB142" s="6"/>
      <c r="AC142" s="7"/>
    </row>
    <row r="143" spans="1:29" s="32" customFormat="1" ht="13.35" customHeight="1">
      <c r="A143" s="60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62"/>
      <c r="N143" s="2"/>
      <c r="O143" s="56"/>
      <c r="P143" s="57"/>
      <c r="S143" s="61"/>
      <c r="T143" s="61"/>
      <c r="U143" s="61"/>
      <c r="V143" s="61"/>
      <c r="W143" s="61"/>
      <c r="X143" s="61"/>
      <c r="Y143" s="61"/>
      <c r="Z143" s="4"/>
      <c r="AA143" s="61"/>
      <c r="AB143" s="6"/>
      <c r="AC143" s="7"/>
    </row>
    <row r="144" spans="1:29" s="32" customFormat="1" ht="13.35" customHeight="1"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62"/>
      <c r="N144" s="2"/>
      <c r="O144" s="56"/>
      <c r="P144" s="57"/>
      <c r="S144" s="61"/>
      <c r="T144" s="61"/>
      <c r="U144" s="61"/>
      <c r="V144" s="61"/>
      <c r="W144" s="61"/>
      <c r="X144" s="61"/>
      <c r="Y144" s="61"/>
      <c r="Z144" s="4"/>
      <c r="AA144" s="61"/>
      <c r="AB144" s="6"/>
      <c r="AC144" s="7"/>
    </row>
    <row r="145" spans="2:29" s="32" customFormat="1" ht="13.35" customHeight="1"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62"/>
      <c r="N145" s="2"/>
      <c r="O145" s="56"/>
      <c r="P145" s="57"/>
      <c r="S145" s="61"/>
      <c r="T145" s="61"/>
      <c r="U145" s="61"/>
      <c r="V145" s="61"/>
      <c r="W145" s="61"/>
      <c r="X145" s="61"/>
      <c r="Y145" s="61"/>
      <c r="Z145" s="4"/>
      <c r="AA145" s="61"/>
      <c r="AB145" s="6"/>
      <c r="AC145" s="7"/>
    </row>
    <row r="146" spans="2:29" s="32" customFormat="1" ht="13.35" customHeight="1"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62"/>
      <c r="N146" s="2"/>
      <c r="O146" s="56"/>
      <c r="P146" s="57"/>
      <c r="S146" s="61"/>
      <c r="T146" s="61"/>
      <c r="U146" s="61"/>
      <c r="V146" s="61"/>
      <c r="W146" s="61"/>
      <c r="X146" s="61"/>
      <c r="Y146" s="61"/>
      <c r="Z146" s="4"/>
      <c r="AA146" s="61"/>
      <c r="AB146" s="6"/>
      <c r="AC146" s="7"/>
    </row>
    <row r="147" spans="2:29" s="32" customFormat="1" ht="13.35" customHeight="1"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62"/>
      <c r="N147" s="2"/>
      <c r="O147" s="56"/>
      <c r="P147" s="57"/>
      <c r="S147" s="61"/>
      <c r="T147" s="61"/>
      <c r="U147" s="61"/>
      <c r="V147" s="61"/>
      <c r="W147" s="61"/>
      <c r="X147" s="61"/>
      <c r="Y147" s="61"/>
      <c r="Z147" s="4"/>
      <c r="AA147" s="61"/>
      <c r="AB147" s="6"/>
      <c r="AC147" s="7"/>
    </row>
    <row r="148" spans="2:29" s="32" customFormat="1" ht="13.35" customHeight="1"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62"/>
      <c r="N148" s="2"/>
      <c r="O148" s="56"/>
      <c r="P148" s="57"/>
      <c r="S148" s="61"/>
      <c r="T148" s="61"/>
      <c r="U148" s="61"/>
      <c r="V148" s="61"/>
      <c r="W148" s="61"/>
      <c r="X148" s="61"/>
      <c r="Y148" s="61"/>
      <c r="Z148" s="4"/>
      <c r="AA148" s="61"/>
      <c r="AB148" s="6"/>
      <c r="AC148" s="7"/>
    </row>
    <row r="149" spans="2:29" s="32" customFormat="1" ht="13.35" customHeight="1"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62"/>
      <c r="N149" s="2"/>
      <c r="O149" s="56"/>
      <c r="P149" s="57"/>
      <c r="S149" s="61"/>
      <c r="T149" s="61"/>
      <c r="U149" s="61"/>
      <c r="V149" s="61"/>
      <c r="W149" s="61"/>
      <c r="X149" s="61"/>
      <c r="Y149" s="61"/>
      <c r="Z149" s="4"/>
      <c r="AA149" s="61"/>
      <c r="AB149" s="6"/>
      <c r="AC149" s="7"/>
    </row>
    <row r="150" spans="2:29" s="32" customFormat="1" ht="13.35" customHeight="1"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62"/>
      <c r="N150" s="2"/>
      <c r="O150" s="56"/>
      <c r="P150" s="57"/>
      <c r="S150" s="61"/>
      <c r="T150" s="61"/>
      <c r="U150" s="61"/>
      <c r="V150" s="61"/>
      <c r="W150" s="61"/>
      <c r="X150" s="61"/>
      <c r="Y150" s="61"/>
      <c r="Z150" s="4"/>
      <c r="AA150" s="61"/>
      <c r="AB150" s="6"/>
      <c r="AC150" s="7"/>
    </row>
    <row r="151" spans="2:29" s="32" customFormat="1" ht="13.35" customHeight="1"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62"/>
      <c r="N151" s="2"/>
      <c r="O151" s="56"/>
      <c r="P151" s="57"/>
      <c r="S151" s="61"/>
      <c r="T151" s="61"/>
      <c r="U151" s="61"/>
      <c r="V151" s="61"/>
      <c r="W151" s="61"/>
      <c r="X151" s="61"/>
      <c r="Y151" s="61"/>
      <c r="Z151" s="4"/>
      <c r="AA151" s="61"/>
      <c r="AB151" s="6"/>
      <c r="AC151" s="7"/>
    </row>
    <row r="152" spans="2:29" s="32" customFormat="1" ht="13.35" customHeight="1"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62"/>
      <c r="N152" s="2"/>
      <c r="O152" s="56"/>
      <c r="P152" s="57"/>
      <c r="S152" s="61"/>
      <c r="T152" s="61"/>
      <c r="U152" s="61"/>
      <c r="V152" s="61"/>
      <c r="W152" s="61"/>
      <c r="X152" s="61"/>
      <c r="Y152" s="61"/>
      <c r="Z152" s="4"/>
      <c r="AA152" s="61"/>
      <c r="AB152" s="6"/>
      <c r="AC152" s="7"/>
    </row>
    <row r="153" spans="2:29" s="32" customFormat="1" ht="13.35" customHeight="1"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62"/>
      <c r="N153" s="2"/>
      <c r="O153" s="56"/>
      <c r="P153" s="57"/>
      <c r="S153" s="61"/>
      <c r="T153" s="61"/>
      <c r="U153" s="61"/>
      <c r="V153" s="61"/>
      <c r="W153" s="61"/>
      <c r="X153" s="61"/>
      <c r="Y153" s="61"/>
      <c r="Z153" s="4"/>
      <c r="AA153" s="61"/>
      <c r="AB153" s="6"/>
      <c r="AC153" s="7"/>
    </row>
    <row r="154" spans="2:29" s="32" customFormat="1" ht="13.35" customHeight="1"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62"/>
      <c r="N154" s="2"/>
      <c r="O154" s="56"/>
      <c r="P154" s="57"/>
      <c r="S154" s="61"/>
      <c r="T154" s="61"/>
      <c r="U154" s="61"/>
      <c r="V154" s="61"/>
      <c r="W154" s="61"/>
      <c r="X154" s="61"/>
      <c r="Y154" s="61"/>
      <c r="Z154" s="4"/>
      <c r="AA154" s="61"/>
      <c r="AB154" s="6"/>
      <c r="AC154" s="7"/>
    </row>
    <row r="155" spans="2:29" s="32" customFormat="1" ht="13.35" customHeight="1"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62"/>
      <c r="N155" s="2"/>
      <c r="O155" s="56"/>
      <c r="P155" s="57"/>
      <c r="S155" s="61"/>
      <c r="T155" s="61"/>
      <c r="U155" s="61"/>
      <c r="V155" s="61"/>
      <c r="W155" s="61"/>
      <c r="X155" s="61"/>
      <c r="Y155" s="61"/>
      <c r="Z155" s="4"/>
      <c r="AA155" s="61"/>
      <c r="AB155" s="6"/>
      <c r="AC155" s="7"/>
    </row>
    <row r="156" spans="2:29" s="32" customFormat="1" ht="13.35" customHeight="1"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62"/>
      <c r="N156" s="2"/>
      <c r="O156" s="56"/>
      <c r="P156" s="57"/>
      <c r="S156" s="61"/>
      <c r="T156" s="61"/>
      <c r="U156" s="61"/>
      <c r="V156" s="61"/>
      <c r="W156" s="61"/>
      <c r="X156" s="61"/>
      <c r="Y156" s="61"/>
      <c r="Z156" s="4"/>
      <c r="AA156" s="61"/>
      <c r="AB156" s="6"/>
      <c r="AC156" s="7"/>
    </row>
    <row r="157" spans="2:29" s="32" customFormat="1" ht="13.35" customHeight="1"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62"/>
      <c r="N157" s="2"/>
      <c r="O157" s="56"/>
      <c r="P157" s="57"/>
      <c r="S157" s="61"/>
      <c r="T157" s="61"/>
      <c r="U157" s="61"/>
      <c r="V157" s="61"/>
      <c r="W157" s="61"/>
      <c r="X157" s="61"/>
      <c r="Y157" s="61"/>
      <c r="Z157" s="4"/>
      <c r="AA157" s="61"/>
      <c r="AB157" s="6"/>
      <c r="AC157" s="7"/>
    </row>
    <row r="158" spans="2:29" s="32" customFormat="1" ht="13.35" customHeight="1"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62"/>
      <c r="N158" s="2"/>
      <c r="O158" s="56"/>
      <c r="P158" s="57"/>
      <c r="S158" s="61"/>
      <c r="T158" s="61"/>
      <c r="U158" s="61"/>
      <c r="V158" s="61"/>
      <c r="W158" s="61"/>
      <c r="X158" s="61"/>
      <c r="Y158" s="61"/>
      <c r="Z158" s="4"/>
      <c r="AA158" s="61"/>
      <c r="AB158" s="6"/>
      <c r="AC158" s="7"/>
    </row>
    <row r="159" spans="2:29" s="32" customFormat="1" ht="13.35" customHeight="1"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62"/>
      <c r="N159" s="2"/>
      <c r="O159" s="56"/>
      <c r="P159" s="57"/>
      <c r="S159" s="61"/>
      <c r="T159" s="61"/>
      <c r="U159" s="61"/>
      <c r="V159" s="61"/>
      <c r="W159" s="61"/>
      <c r="X159" s="61"/>
      <c r="Y159" s="61"/>
      <c r="Z159" s="4"/>
      <c r="AA159" s="61"/>
      <c r="AB159" s="6"/>
      <c r="AC159" s="7"/>
    </row>
    <row r="160" spans="2:29" s="32" customFormat="1" ht="13.35" customHeight="1"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62"/>
      <c r="N160" s="2"/>
      <c r="O160" s="56"/>
      <c r="P160" s="57"/>
      <c r="S160" s="61"/>
      <c r="T160" s="61"/>
      <c r="U160" s="61"/>
      <c r="V160" s="61"/>
      <c r="W160" s="61"/>
      <c r="X160" s="61"/>
      <c r="Y160" s="61"/>
      <c r="Z160" s="4"/>
      <c r="AA160" s="61"/>
      <c r="AB160" s="6"/>
      <c r="AC160" s="7"/>
    </row>
    <row r="161" spans="2:29" s="32" customFormat="1" ht="13.35" customHeight="1"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62"/>
      <c r="N161" s="2"/>
      <c r="O161" s="56"/>
      <c r="P161" s="57"/>
      <c r="S161" s="61"/>
      <c r="T161" s="61"/>
      <c r="U161" s="61"/>
      <c r="V161" s="61"/>
      <c r="W161" s="61"/>
      <c r="X161" s="61"/>
      <c r="Y161" s="61"/>
      <c r="Z161" s="4"/>
      <c r="AA161" s="61"/>
      <c r="AB161" s="6"/>
      <c r="AC161" s="7"/>
    </row>
    <row r="162" spans="2:29" s="32" customFormat="1" ht="13.35" customHeight="1"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62"/>
      <c r="N162" s="2"/>
      <c r="O162" s="56"/>
      <c r="P162" s="57"/>
      <c r="S162" s="61"/>
      <c r="T162" s="61"/>
      <c r="U162" s="61"/>
      <c r="V162" s="61"/>
      <c r="W162" s="61"/>
      <c r="X162" s="61"/>
      <c r="Y162" s="61"/>
      <c r="Z162" s="4"/>
      <c r="AA162" s="61"/>
      <c r="AB162" s="6"/>
      <c r="AC162" s="7"/>
    </row>
    <row r="163" spans="2:29" s="32" customFormat="1" ht="13.35" customHeight="1"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62"/>
      <c r="N163" s="2"/>
      <c r="O163" s="56"/>
      <c r="P163" s="57"/>
      <c r="S163" s="61"/>
      <c r="T163" s="61"/>
      <c r="U163" s="61"/>
      <c r="V163" s="61"/>
      <c r="W163" s="61"/>
      <c r="X163" s="61"/>
      <c r="Y163" s="61"/>
      <c r="Z163" s="4"/>
      <c r="AA163" s="61"/>
      <c r="AB163" s="6"/>
      <c r="AC163" s="7"/>
    </row>
    <row r="164" spans="2:29" s="32" customFormat="1" ht="13.35" customHeight="1"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62"/>
      <c r="N164" s="2"/>
      <c r="O164" s="56"/>
      <c r="P164" s="57"/>
      <c r="S164" s="61"/>
      <c r="T164" s="61"/>
      <c r="U164" s="61"/>
      <c r="V164" s="61"/>
      <c r="W164" s="61"/>
      <c r="X164" s="61"/>
      <c r="Y164" s="61"/>
      <c r="Z164" s="4"/>
      <c r="AA164" s="61"/>
      <c r="AB164" s="6"/>
      <c r="AC164" s="7"/>
    </row>
    <row r="165" spans="2:29" s="32" customFormat="1" ht="13.35" customHeight="1"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62"/>
      <c r="N165" s="2"/>
      <c r="O165" s="56"/>
      <c r="P165" s="57"/>
      <c r="S165" s="61"/>
      <c r="T165" s="61"/>
      <c r="U165" s="61"/>
      <c r="V165" s="61"/>
      <c r="W165" s="61"/>
      <c r="X165" s="61"/>
      <c r="Y165" s="61"/>
      <c r="Z165" s="4"/>
      <c r="AA165" s="61"/>
      <c r="AB165" s="6"/>
      <c r="AC165" s="7"/>
    </row>
    <row r="166" spans="2:29" s="32" customFormat="1" ht="13.35" customHeight="1"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62"/>
      <c r="N166" s="2"/>
      <c r="O166" s="56"/>
      <c r="P166" s="57"/>
      <c r="S166" s="61"/>
      <c r="T166" s="61"/>
      <c r="U166" s="61"/>
      <c r="V166" s="61"/>
      <c r="W166" s="61"/>
      <c r="X166" s="61"/>
      <c r="Y166" s="61"/>
      <c r="Z166" s="4"/>
      <c r="AA166" s="61"/>
      <c r="AB166" s="6"/>
      <c r="AC166" s="7"/>
    </row>
    <row r="167" spans="2:29" s="32" customFormat="1" ht="13.35" customHeight="1"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62"/>
      <c r="N167" s="2"/>
      <c r="O167" s="56"/>
      <c r="P167" s="57"/>
      <c r="S167" s="61"/>
      <c r="T167" s="61"/>
      <c r="U167" s="61"/>
      <c r="V167" s="61"/>
      <c r="W167" s="61"/>
      <c r="X167" s="61"/>
      <c r="Y167" s="61"/>
      <c r="Z167" s="4"/>
      <c r="AA167" s="61"/>
      <c r="AB167" s="6"/>
      <c r="AC167" s="7"/>
    </row>
    <row r="168" spans="2:29" s="32" customFormat="1" ht="13.35" customHeight="1"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62"/>
      <c r="N168" s="2"/>
      <c r="O168" s="56"/>
      <c r="P168" s="57"/>
      <c r="S168" s="61"/>
      <c r="T168" s="61"/>
      <c r="U168" s="61"/>
      <c r="V168" s="61"/>
      <c r="W168" s="61"/>
      <c r="X168" s="61"/>
      <c r="Y168" s="61"/>
      <c r="Z168" s="4"/>
      <c r="AA168" s="61"/>
      <c r="AB168" s="6"/>
      <c r="AC168" s="7"/>
    </row>
    <row r="169" spans="2:29" s="32" customFormat="1" ht="13.35" customHeight="1"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62"/>
      <c r="N169" s="2"/>
      <c r="O169" s="56"/>
      <c r="P169" s="57"/>
      <c r="S169" s="61"/>
      <c r="T169" s="61"/>
      <c r="U169" s="61"/>
      <c r="V169" s="61"/>
      <c r="W169" s="61"/>
      <c r="X169" s="61"/>
      <c r="Y169" s="61"/>
      <c r="Z169" s="4"/>
      <c r="AA169" s="61"/>
      <c r="AB169" s="6"/>
      <c r="AC169" s="7"/>
    </row>
    <row r="170" spans="2:29" s="32" customFormat="1" ht="13.35" customHeight="1"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62"/>
      <c r="N170" s="2"/>
      <c r="O170" s="56"/>
      <c r="P170" s="57"/>
      <c r="S170" s="61"/>
      <c r="T170" s="61"/>
      <c r="U170" s="61"/>
      <c r="V170" s="61"/>
      <c r="W170" s="61"/>
      <c r="X170" s="61"/>
      <c r="Y170" s="61"/>
      <c r="Z170" s="4"/>
      <c r="AA170" s="61"/>
      <c r="AB170" s="6"/>
      <c r="AC170" s="7"/>
    </row>
    <row r="171" spans="2:29" s="32" customFormat="1" ht="13.35" customHeight="1"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62"/>
      <c r="N171" s="2"/>
      <c r="O171" s="56"/>
      <c r="P171" s="57"/>
      <c r="S171" s="61"/>
      <c r="T171" s="61"/>
      <c r="U171" s="61"/>
      <c r="V171" s="61"/>
      <c r="W171" s="61"/>
      <c r="X171" s="61"/>
      <c r="Y171" s="61"/>
      <c r="Z171" s="4"/>
      <c r="AA171" s="61"/>
      <c r="AB171" s="6"/>
      <c r="AC171" s="7"/>
    </row>
    <row r="172" spans="2:29" s="32" customFormat="1" ht="13.35" customHeight="1"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62"/>
      <c r="N172" s="2"/>
      <c r="O172" s="56"/>
      <c r="P172" s="57"/>
      <c r="S172" s="61"/>
      <c r="T172" s="61"/>
      <c r="U172" s="61"/>
      <c r="V172" s="61"/>
      <c r="W172" s="61"/>
      <c r="X172" s="61"/>
      <c r="Y172" s="61"/>
      <c r="Z172" s="4"/>
      <c r="AA172" s="61"/>
      <c r="AB172" s="6"/>
      <c r="AC172" s="7"/>
    </row>
    <row r="173" spans="2:29" s="32" customFormat="1" ht="13.35" customHeight="1"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62"/>
      <c r="N173" s="2"/>
      <c r="O173" s="56"/>
      <c r="P173" s="57"/>
      <c r="S173" s="61"/>
      <c r="T173" s="61"/>
      <c r="U173" s="61"/>
      <c r="V173" s="61"/>
      <c r="W173" s="61"/>
      <c r="X173" s="61"/>
      <c r="Y173" s="61"/>
      <c r="Z173" s="4"/>
      <c r="AA173" s="61"/>
      <c r="AB173" s="6"/>
      <c r="AC173" s="7"/>
    </row>
    <row r="174" spans="2:29" s="32" customFormat="1" ht="13.35" customHeight="1"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62"/>
      <c r="N174" s="2"/>
      <c r="O174" s="56"/>
      <c r="P174" s="57"/>
      <c r="S174" s="61"/>
      <c r="T174" s="61"/>
      <c r="U174" s="61"/>
      <c r="V174" s="61"/>
      <c r="W174" s="61"/>
      <c r="X174" s="61"/>
      <c r="Y174" s="61"/>
      <c r="Z174" s="4"/>
      <c r="AA174" s="61"/>
      <c r="AB174" s="6"/>
      <c r="AC174" s="7"/>
    </row>
    <row r="175" spans="2:29" s="32" customFormat="1" ht="13.35" customHeight="1"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62"/>
      <c r="N175" s="2"/>
      <c r="O175" s="56"/>
      <c r="P175" s="57"/>
      <c r="S175" s="61"/>
      <c r="T175" s="61"/>
      <c r="U175" s="61"/>
      <c r="V175" s="61"/>
      <c r="W175" s="61"/>
      <c r="X175" s="61"/>
      <c r="Y175" s="61"/>
      <c r="Z175" s="4"/>
      <c r="AA175" s="61"/>
      <c r="AB175" s="6"/>
      <c r="AC175" s="7"/>
    </row>
    <row r="176" spans="2:29" s="32" customFormat="1" ht="13.35" customHeight="1"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62"/>
      <c r="N176" s="2"/>
      <c r="O176" s="56"/>
      <c r="P176" s="57"/>
      <c r="S176" s="61"/>
      <c r="T176" s="61"/>
      <c r="U176" s="61"/>
      <c r="V176" s="61"/>
      <c r="W176" s="61"/>
      <c r="X176" s="61"/>
      <c r="Y176" s="61"/>
      <c r="Z176" s="4"/>
      <c r="AA176" s="61"/>
      <c r="AB176" s="6"/>
      <c r="AC176" s="7"/>
    </row>
    <row r="177" spans="2:29" s="32" customFormat="1" ht="13.35" customHeight="1"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62"/>
      <c r="N177" s="2"/>
      <c r="O177" s="56"/>
      <c r="P177" s="57"/>
      <c r="S177" s="61"/>
      <c r="T177" s="61"/>
      <c r="U177" s="61"/>
      <c r="V177" s="61"/>
      <c r="W177" s="61"/>
      <c r="X177" s="61"/>
      <c r="Y177" s="61"/>
      <c r="Z177" s="4"/>
      <c r="AA177" s="61"/>
      <c r="AB177" s="6"/>
      <c r="AC177" s="7"/>
    </row>
    <row r="178" spans="2:29" s="32" customFormat="1" ht="13.35" customHeight="1"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62"/>
      <c r="N178" s="2"/>
      <c r="O178" s="56"/>
      <c r="P178" s="57"/>
      <c r="S178" s="61"/>
      <c r="T178" s="61"/>
      <c r="U178" s="61"/>
      <c r="V178" s="61"/>
      <c r="W178" s="61"/>
      <c r="X178" s="61"/>
      <c r="Y178" s="61"/>
      <c r="Z178" s="4"/>
      <c r="AA178" s="61"/>
      <c r="AB178" s="6"/>
      <c r="AC178" s="7"/>
    </row>
    <row r="179" spans="2:29" s="32" customFormat="1" ht="13.35" customHeight="1"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62"/>
      <c r="N179" s="2"/>
      <c r="O179" s="56"/>
      <c r="P179" s="57"/>
      <c r="S179" s="61"/>
      <c r="T179" s="61"/>
      <c r="U179" s="61"/>
      <c r="V179" s="61"/>
      <c r="W179" s="61"/>
      <c r="X179" s="61"/>
      <c r="Y179" s="61"/>
      <c r="Z179" s="4"/>
      <c r="AA179" s="61"/>
      <c r="AB179" s="6"/>
      <c r="AC179" s="7"/>
    </row>
    <row r="180" spans="2:29" s="32" customFormat="1" ht="13.35" customHeight="1"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62"/>
      <c r="N180" s="2"/>
      <c r="O180" s="56"/>
      <c r="P180" s="57"/>
      <c r="S180" s="61"/>
      <c r="T180" s="61"/>
      <c r="U180" s="61"/>
      <c r="V180" s="61"/>
      <c r="W180" s="61"/>
      <c r="X180" s="61"/>
      <c r="Y180" s="61"/>
      <c r="Z180" s="4"/>
      <c r="AA180" s="61"/>
      <c r="AB180" s="6"/>
      <c r="AC180" s="7"/>
    </row>
    <row r="181" spans="2:29" s="32" customFormat="1" ht="13.35" customHeight="1"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62"/>
      <c r="N181" s="2"/>
      <c r="O181" s="56"/>
      <c r="P181" s="57"/>
      <c r="S181" s="61"/>
      <c r="T181" s="61"/>
      <c r="U181" s="61"/>
      <c r="V181" s="61"/>
      <c r="W181" s="61"/>
      <c r="X181" s="61"/>
      <c r="Y181" s="61"/>
      <c r="Z181" s="4"/>
      <c r="AA181" s="61"/>
      <c r="AB181" s="6"/>
      <c r="AC181" s="7"/>
    </row>
    <row r="182" spans="2:29" s="32" customFormat="1" ht="13.35" customHeight="1"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62"/>
      <c r="N182" s="2"/>
      <c r="O182" s="56"/>
      <c r="P182" s="57"/>
      <c r="S182" s="61"/>
      <c r="T182" s="61"/>
      <c r="U182" s="61"/>
      <c r="V182" s="61"/>
      <c r="W182" s="61"/>
      <c r="X182" s="61"/>
      <c r="Y182" s="61"/>
      <c r="Z182" s="4"/>
      <c r="AA182" s="61"/>
      <c r="AB182" s="6"/>
      <c r="AC182" s="7"/>
    </row>
    <row r="183" spans="2:29" s="32" customFormat="1" ht="13.35" customHeight="1"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62"/>
      <c r="N183" s="2"/>
      <c r="O183" s="56"/>
      <c r="P183" s="57"/>
      <c r="S183" s="61"/>
      <c r="T183" s="61"/>
      <c r="U183" s="61"/>
      <c r="V183" s="61"/>
      <c r="W183" s="61"/>
      <c r="X183" s="61"/>
      <c r="Y183" s="61"/>
      <c r="Z183" s="4"/>
      <c r="AA183" s="61"/>
      <c r="AB183" s="6"/>
      <c r="AC183" s="7"/>
    </row>
    <row r="184" spans="2:29" s="32" customFormat="1" ht="13.35" customHeight="1"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62"/>
      <c r="N184" s="2"/>
      <c r="O184" s="56"/>
      <c r="P184" s="57"/>
      <c r="S184" s="61"/>
      <c r="T184" s="61"/>
      <c r="U184" s="61"/>
      <c r="V184" s="61"/>
      <c r="W184" s="61"/>
      <c r="X184" s="61"/>
      <c r="Y184" s="61"/>
      <c r="Z184" s="4"/>
      <c r="AA184" s="61"/>
      <c r="AB184" s="6"/>
      <c r="AC184" s="7"/>
    </row>
    <row r="185" spans="2:29" s="32" customFormat="1" ht="13.35" customHeight="1"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62"/>
      <c r="N185" s="2"/>
      <c r="O185" s="56"/>
      <c r="P185" s="57"/>
      <c r="S185" s="61"/>
      <c r="T185" s="61"/>
      <c r="U185" s="61"/>
      <c r="V185" s="61"/>
      <c r="W185" s="61"/>
      <c r="X185" s="61"/>
      <c r="Y185" s="61"/>
      <c r="Z185" s="4"/>
      <c r="AA185" s="61"/>
      <c r="AB185" s="6"/>
      <c r="AC185" s="7"/>
    </row>
    <row r="186" spans="2:29" s="32" customFormat="1" ht="13.35" customHeight="1"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62"/>
      <c r="N186" s="2"/>
      <c r="O186" s="56"/>
      <c r="P186" s="57"/>
      <c r="S186" s="61"/>
      <c r="T186" s="61"/>
      <c r="U186" s="61"/>
      <c r="V186" s="61"/>
      <c r="W186" s="61"/>
      <c r="X186" s="61"/>
      <c r="Y186" s="61"/>
      <c r="Z186" s="4"/>
      <c r="AA186" s="61"/>
      <c r="AB186" s="6"/>
      <c r="AC186" s="7"/>
    </row>
    <row r="187" spans="2:29" s="32" customFormat="1" ht="13.35" customHeight="1"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62"/>
      <c r="N187" s="2"/>
      <c r="O187" s="56"/>
      <c r="P187" s="57"/>
      <c r="S187" s="61"/>
      <c r="T187" s="61"/>
      <c r="U187" s="61"/>
      <c r="V187" s="61"/>
      <c r="W187" s="61"/>
      <c r="X187" s="61"/>
      <c r="Y187" s="61"/>
      <c r="Z187" s="4"/>
      <c r="AA187" s="61"/>
      <c r="AB187" s="6"/>
      <c r="AC187" s="7"/>
    </row>
    <row r="188" spans="2:29" s="32" customFormat="1" ht="13.35" customHeight="1"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62"/>
      <c r="N188" s="2"/>
      <c r="O188" s="56"/>
      <c r="P188" s="57"/>
      <c r="S188" s="61"/>
      <c r="T188" s="61"/>
      <c r="U188" s="61"/>
      <c r="V188" s="61"/>
      <c r="W188" s="61"/>
      <c r="X188" s="61"/>
      <c r="Y188" s="61"/>
      <c r="Z188" s="4"/>
      <c r="AA188" s="61"/>
      <c r="AB188" s="6"/>
      <c r="AC188" s="7"/>
    </row>
    <row r="189" spans="2:29" s="32" customFormat="1" ht="13.35" customHeight="1"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62"/>
      <c r="N189" s="2"/>
      <c r="O189" s="56"/>
      <c r="P189" s="57"/>
      <c r="S189" s="61"/>
      <c r="T189" s="61"/>
      <c r="U189" s="61"/>
      <c r="V189" s="61"/>
      <c r="W189" s="61"/>
      <c r="X189" s="61"/>
      <c r="Y189" s="61"/>
      <c r="Z189" s="4"/>
      <c r="AA189" s="61"/>
      <c r="AB189" s="6"/>
      <c r="AC189" s="7"/>
    </row>
    <row r="190" spans="2:29" s="32" customFormat="1" ht="13.35" customHeight="1"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62"/>
      <c r="N190" s="2"/>
      <c r="O190" s="56"/>
      <c r="P190" s="57"/>
      <c r="S190" s="61"/>
      <c r="T190" s="61"/>
      <c r="U190" s="61"/>
      <c r="V190" s="61"/>
      <c r="W190" s="61"/>
      <c r="X190" s="61"/>
      <c r="Y190" s="61"/>
      <c r="Z190" s="4"/>
      <c r="AA190" s="61"/>
      <c r="AB190" s="6"/>
      <c r="AC190" s="7"/>
    </row>
    <row r="191" spans="2:29" s="32" customFormat="1" ht="13.35" customHeight="1"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62"/>
      <c r="N191" s="2"/>
      <c r="O191" s="56"/>
      <c r="P191" s="57"/>
      <c r="S191" s="61"/>
      <c r="T191" s="61"/>
      <c r="U191" s="61"/>
      <c r="V191" s="61"/>
      <c r="W191" s="61"/>
      <c r="X191" s="61"/>
      <c r="Y191" s="61"/>
      <c r="Z191" s="4"/>
      <c r="AA191" s="61"/>
      <c r="AB191" s="6"/>
      <c r="AC191" s="7"/>
    </row>
    <row r="192" spans="2:29" s="32" customFormat="1" ht="13.35" customHeight="1"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62"/>
      <c r="N192" s="2"/>
      <c r="O192" s="56"/>
      <c r="P192" s="57"/>
      <c r="S192" s="61"/>
      <c r="T192" s="61"/>
      <c r="U192" s="61"/>
      <c r="V192" s="61"/>
      <c r="W192" s="61"/>
      <c r="X192" s="61"/>
      <c r="Y192" s="61"/>
      <c r="Z192" s="4"/>
      <c r="AA192" s="61"/>
      <c r="AB192" s="6"/>
      <c r="AC192" s="7"/>
    </row>
    <row r="193" spans="2:29" s="32" customFormat="1" ht="13.35" customHeight="1"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62"/>
      <c r="N193" s="2"/>
      <c r="O193" s="56"/>
      <c r="P193" s="57"/>
      <c r="S193" s="61"/>
      <c r="T193" s="61"/>
      <c r="U193" s="61"/>
      <c r="V193" s="61"/>
      <c r="W193" s="61"/>
      <c r="X193" s="61"/>
      <c r="Y193" s="61"/>
      <c r="Z193" s="4"/>
      <c r="AA193" s="61"/>
      <c r="AB193" s="6"/>
      <c r="AC193" s="7"/>
    </row>
    <row r="194" spans="2:29" s="32" customFormat="1" ht="13.35" customHeight="1"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62"/>
      <c r="N194" s="2"/>
      <c r="O194" s="56"/>
      <c r="P194" s="57"/>
      <c r="S194" s="61"/>
      <c r="T194" s="61"/>
      <c r="U194" s="61"/>
      <c r="V194" s="61"/>
      <c r="W194" s="61"/>
      <c r="X194" s="61"/>
      <c r="Y194" s="61"/>
      <c r="Z194" s="4"/>
      <c r="AA194" s="61"/>
      <c r="AB194" s="6"/>
      <c r="AC194" s="7"/>
    </row>
    <row r="195" spans="2:29" s="32" customFormat="1" ht="13.35" customHeight="1"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62"/>
      <c r="N195" s="2"/>
      <c r="O195" s="56"/>
      <c r="P195" s="57"/>
      <c r="S195" s="61"/>
      <c r="T195" s="61"/>
      <c r="U195" s="61"/>
      <c r="V195" s="61"/>
      <c r="W195" s="61"/>
      <c r="X195" s="61"/>
      <c r="Y195" s="61"/>
      <c r="Z195" s="4"/>
      <c r="AA195" s="61"/>
      <c r="AB195" s="6"/>
      <c r="AC195" s="7"/>
    </row>
    <row r="196" spans="2:29" s="32" customFormat="1" ht="13.35" customHeight="1"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62"/>
      <c r="N196" s="2"/>
      <c r="O196" s="56"/>
      <c r="P196" s="57"/>
      <c r="S196" s="61"/>
      <c r="T196" s="61"/>
      <c r="U196" s="61"/>
      <c r="V196" s="61"/>
      <c r="W196" s="61"/>
      <c r="X196" s="61"/>
      <c r="Y196" s="61"/>
      <c r="Z196" s="4"/>
      <c r="AA196" s="61"/>
      <c r="AB196" s="6"/>
      <c r="AC196" s="7"/>
    </row>
    <row r="197" spans="2:29" s="32" customFormat="1" ht="13.35" customHeight="1"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62"/>
      <c r="N197" s="2"/>
      <c r="O197" s="56"/>
      <c r="P197" s="57"/>
      <c r="S197" s="61"/>
      <c r="T197" s="61"/>
      <c r="U197" s="61"/>
      <c r="V197" s="61"/>
      <c r="W197" s="61"/>
      <c r="X197" s="61"/>
      <c r="Y197" s="61"/>
      <c r="Z197" s="4"/>
      <c r="AA197" s="61"/>
      <c r="AB197" s="6"/>
      <c r="AC197" s="7"/>
    </row>
    <row r="198" spans="2:29" s="32" customFormat="1" ht="13.35" customHeight="1"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62"/>
      <c r="N198" s="2"/>
      <c r="O198" s="56"/>
      <c r="P198" s="57"/>
      <c r="S198" s="61"/>
      <c r="T198" s="61"/>
      <c r="U198" s="61"/>
      <c r="V198" s="61"/>
      <c r="W198" s="61"/>
      <c r="X198" s="61"/>
      <c r="Y198" s="61"/>
      <c r="Z198" s="4"/>
      <c r="AA198" s="61"/>
      <c r="AB198" s="6"/>
      <c r="AC198" s="7"/>
    </row>
    <row r="199" spans="2:29" s="32" customFormat="1" ht="13.35" customHeight="1"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62"/>
      <c r="N199" s="2"/>
      <c r="O199" s="56"/>
      <c r="P199" s="57"/>
      <c r="S199" s="61"/>
      <c r="T199" s="61"/>
      <c r="U199" s="61"/>
      <c r="V199" s="61"/>
      <c r="W199" s="61"/>
      <c r="X199" s="61"/>
      <c r="Y199" s="61"/>
      <c r="Z199" s="4"/>
      <c r="AA199" s="61"/>
      <c r="AB199" s="6"/>
      <c r="AC199" s="7"/>
    </row>
    <row r="200" spans="2:29" s="32" customFormat="1" ht="13.35" customHeight="1"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62"/>
      <c r="N200" s="2"/>
      <c r="O200" s="56"/>
      <c r="P200" s="57"/>
      <c r="S200" s="61"/>
      <c r="T200" s="61"/>
      <c r="U200" s="61"/>
      <c r="V200" s="61"/>
      <c r="W200" s="61"/>
      <c r="X200" s="61"/>
      <c r="Y200" s="61"/>
      <c r="Z200" s="4"/>
      <c r="AA200" s="61"/>
      <c r="AB200" s="6"/>
      <c r="AC200" s="7"/>
    </row>
    <row r="201" spans="2:29" s="32" customFormat="1" ht="13.35" customHeight="1"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62"/>
      <c r="N201" s="2"/>
      <c r="O201" s="56"/>
      <c r="P201" s="57"/>
      <c r="S201" s="61"/>
      <c r="T201" s="61"/>
      <c r="U201" s="61"/>
      <c r="V201" s="61"/>
      <c r="W201" s="61"/>
      <c r="X201" s="61"/>
      <c r="Y201" s="61"/>
      <c r="Z201" s="4"/>
      <c r="AA201" s="61"/>
      <c r="AB201" s="6"/>
      <c r="AC201" s="7"/>
    </row>
    <row r="202" spans="2:29" s="32" customFormat="1" ht="13.35" customHeight="1"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62"/>
      <c r="N202" s="2"/>
      <c r="O202" s="56"/>
      <c r="P202" s="57"/>
      <c r="S202" s="61"/>
      <c r="T202" s="61"/>
      <c r="U202" s="61"/>
      <c r="V202" s="61"/>
      <c r="W202" s="61"/>
      <c r="X202" s="61"/>
      <c r="Y202" s="61"/>
      <c r="Z202" s="4"/>
      <c r="AA202" s="61"/>
      <c r="AB202" s="6"/>
      <c r="AC202" s="7"/>
    </row>
    <row r="203" spans="2:29" s="32" customFormat="1" ht="13.35" customHeight="1"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62"/>
      <c r="N203" s="2"/>
      <c r="O203" s="56"/>
      <c r="P203" s="57"/>
      <c r="S203" s="61"/>
      <c r="T203" s="61"/>
      <c r="U203" s="61"/>
      <c r="V203" s="61"/>
      <c r="W203" s="61"/>
      <c r="X203" s="61"/>
      <c r="Y203" s="61"/>
      <c r="Z203" s="4"/>
      <c r="AA203" s="61"/>
      <c r="AB203" s="6"/>
      <c r="AC203" s="7"/>
    </row>
    <row r="204" spans="2:29" s="32" customFormat="1" ht="13.35" customHeight="1"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62"/>
      <c r="N204" s="2"/>
      <c r="O204" s="56"/>
      <c r="P204" s="57"/>
      <c r="S204" s="61"/>
      <c r="T204" s="61"/>
      <c r="U204" s="61"/>
      <c r="V204" s="61"/>
      <c r="W204" s="61"/>
      <c r="X204" s="61"/>
      <c r="Y204" s="61"/>
      <c r="Z204" s="4"/>
      <c r="AA204" s="61"/>
      <c r="AB204" s="6"/>
      <c r="AC204" s="7"/>
    </row>
    <row r="205" spans="2:29" s="32" customFormat="1" ht="13.35" customHeight="1"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62"/>
      <c r="N205" s="2"/>
      <c r="O205" s="56"/>
      <c r="P205" s="57"/>
      <c r="S205" s="61"/>
      <c r="T205" s="61"/>
      <c r="U205" s="61"/>
      <c r="V205" s="61"/>
      <c r="W205" s="61"/>
      <c r="X205" s="61"/>
      <c r="Y205" s="61"/>
      <c r="Z205" s="4"/>
      <c r="AA205" s="61"/>
      <c r="AB205" s="6"/>
      <c r="AC205" s="7"/>
    </row>
    <row r="206" spans="2:29" s="32" customFormat="1" ht="13.35" customHeight="1"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62"/>
      <c r="N206" s="2"/>
      <c r="O206" s="56"/>
      <c r="P206" s="57"/>
      <c r="S206" s="61"/>
      <c r="T206" s="61"/>
      <c r="U206" s="61"/>
      <c r="V206" s="61"/>
      <c r="W206" s="61"/>
      <c r="X206" s="61"/>
      <c r="Y206" s="61"/>
      <c r="Z206" s="4"/>
      <c r="AA206" s="61"/>
      <c r="AB206" s="6"/>
      <c r="AC206" s="7"/>
    </row>
    <row r="207" spans="2:29" s="32" customFormat="1" ht="13.35" customHeight="1"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62"/>
      <c r="N207" s="2"/>
      <c r="O207" s="56"/>
      <c r="P207" s="57"/>
      <c r="S207" s="61"/>
      <c r="T207" s="61"/>
      <c r="U207" s="61"/>
      <c r="V207" s="61"/>
      <c r="W207" s="61"/>
      <c r="X207" s="61"/>
      <c r="Y207" s="61"/>
      <c r="Z207" s="4"/>
      <c r="AA207" s="61"/>
      <c r="AB207" s="6"/>
      <c r="AC207" s="7"/>
    </row>
    <row r="208" spans="2:29" s="32" customFormat="1" ht="13.35" customHeight="1"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62"/>
      <c r="N208" s="2"/>
      <c r="O208" s="56"/>
      <c r="P208" s="57"/>
      <c r="S208" s="61"/>
      <c r="T208" s="61"/>
      <c r="U208" s="61"/>
      <c r="V208" s="61"/>
      <c r="W208" s="61"/>
      <c r="X208" s="61"/>
      <c r="Y208" s="61"/>
      <c r="Z208" s="4"/>
      <c r="AA208" s="61"/>
      <c r="AB208" s="6"/>
      <c r="AC208" s="7"/>
    </row>
    <row r="209" spans="2:29" s="32" customFormat="1" ht="13.35" customHeight="1"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62"/>
      <c r="N209" s="2"/>
      <c r="O209" s="56"/>
      <c r="P209" s="57"/>
      <c r="S209" s="61"/>
      <c r="T209" s="61"/>
      <c r="U209" s="61"/>
      <c r="V209" s="61"/>
      <c r="W209" s="61"/>
      <c r="X209" s="61"/>
      <c r="Y209" s="61"/>
      <c r="Z209" s="4"/>
      <c r="AA209" s="61"/>
      <c r="AB209" s="6"/>
      <c r="AC209" s="7"/>
    </row>
    <row r="210" spans="2:29" s="32" customFormat="1" ht="13.35" customHeight="1"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62"/>
      <c r="N210" s="2"/>
      <c r="O210" s="56"/>
      <c r="P210" s="57"/>
      <c r="S210" s="61"/>
      <c r="T210" s="61"/>
      <c r="U210" s="61"/>
      <c r="V210" s="61"/>
      <c r="W210" s="61"/>
      <c r="X210" s="61"/>
      <c r="Y210" s="61"/>
      <c r="Z210" s="4"/>
      <c r="AA210" s="61"/>
      <c r="AB210" s="6"/>
      <c r="AC210" s="7"/>
    </row>
    <row r="211" spans="2:29" s="32" customFormat="1" ht="13.35" customHeight="1"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62"/>
      <c r="N211" s="2"/>
      <c r="O211" s="56"/>
      <c r="P211" s="57"/>
      <c r="S211" s="61"/>
      <c r="T211" s="61"/>
      <c r="U211" s="61"/>
      <c r="V211" s="61"/>
      <c r="W211" s="61"/>
      <c r="X211" s="61"/>
      <c r="Y211" s="61"/>
      <c r="Z211" s="4"/>
      <c r="AA211" s="61"/>
      <c r="AB211" s="6"/>
      <c r="AC211" s="7"/>
    </row>
    <row r="212" spans="2:29" s="32" customFormat="1" ht="13.35" customHeight="1"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62"/>
      <c r="N212" s="2"/>
      <c r="O212" s="56"/>
      <c r="P212" s="57"/>
      <c r="S212" s="61"/>
      <c r="T212" s="61"/>
      <c r="U212" s="61"/>
      <c r="V212" s="61"/>
      <c r="W212" s="61"/>
      <c r="X212" s="61"/>
      <c r="Y212" s="61"/>
      <c r="Z212" s="4"/>
      <c r="AA212" s="61"/>
      <c r="AB212" s="6"/>
      <c r="AC212" s="7"/>
    </row>
    <row r="213" spans="2:29" s="32" customFormat="1" ht="13.35" customHeight="1"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62"/>
      <c r="N213" s="2"/>
      <c r="O213" s="56"/>
      <c r="P213" s="57"/>
      <c r="S213" s="61"/>
      <c r="T213" s="61"/>
      <c r="U213" s="61"/>
      <c r="V213" s="61"/>
      <c r="W213" s="61"/>
      <c r="X213" s="61"/>
      <c r="Y213" s="61"/>
      <c r="Z213" s="4"/>
      <c r="AA213" s="61"/>
      <c r="AB213" s="6"/>
      <c r="AC213" s="7"/>
    </row>
    <row r="214" spans="2:29" s="32" customFormat="1" ht="13.35" customHeight="1"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62"/>
      <c r="N214" s="2"/>
      <c r="O214" s="56"/>
      <c r="P214" s="57"/>
      <c r="S214" s="61"/>
      <c r="T214" s="61"/>
      <c r="U214" s="61"/>
      <c r="V214" s="61"/>
      <c r="W214" s="61"/>
      <c r="X214" s="61"/>
      <c r="Y214" s="61"/>
      <c r="Z214" s="4"/>
      <c r="AA214" s="61"/>
      <c r="AB214" s="6"/>
      <c r="AC214" s="7"/>
    </row>
    <row r="215" spans="2:29" s="32" customFormat="1" ht="13.35" customHeight="1"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62"/>
      <c r="N215" s="2"/>
      <c r="O215" s="56"/>
      <c r="P215" s="57"/>
      <c r="S215" s="61"/>
      <c r="T215" s="61"/>
      <c r="U215" s="61"/>
      <c r="V215" s="61"/>
      <c r="W215" s="61"/>
      <c r="X215" s="61"/>
      <c r="Y215" s="61"/>
      <c r="Z215" s="4"/>
      <c r="AA215" s="61"/>
      <c r="AB215" s="6"/>
      <c r="AC215" s="7"/>
    </row>
    <row r="216" spans="2:29" s="32" customFormat="1" ht="13.35" customHeight="1"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62"/>
      <c r="N216" s="2"/>
      <c r="O216" s="56"/>
      <c r="P216" s="57"/>
      <c r="S216" s="61"/>
      <c r="T216" s="61"/>
      <c r="U216" s="61"/>
      <c r="V216" s="61"/>
      <c r="W216" s="61"/>
      <c r="X216" s="61"/>
      <c r="Y216" s="61"/>
      <c r="Z216" s="4"/>
      <c r="AA216" s="61"/>
      <c r="AB216" s="6"/>
      <c r="AC216" s="7"/>
    </row>
    <row r="217" spans="2:29" s="32" customFormat="1" ht="13.35" customHeight="1"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62"/>
      <c r="N217" s="2"/>
      <c r="O217" s="56"/>
      <c r="P217" s="57"/>
      <c r="S217" s="61"/>
      <c r="T217" s="61"/>
      <c r="U217" s="61"/>
      <c r="V217" s="61"/>
      <c r="W217" s="61"/>
      <c r="X217" s="61"/>
      <c r="Y217" s="61"/>
      <c r="Z217" s="4"/>
      <c r="AA217" s="61"/>
      <c r="AB217" s="6"/>
      <c r="AC217" s="7"/>
    </row>
    <row r="218" spans="2:29" s="32" customFormat="1" ht="13.35" customHeight="1"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62"/>
      <c r="N218" s="2"/>
      <c r="O218" s="56"/>
      <c r="P218" s="57"/>
      <c r="S218" s="61"/>
      <c r="T218" s="61"/>
      <c r="U218" s="61"/>
      <c r="V218" s="61"/>
      <c r="W218" s="61"/>
      <c r="X218" s="61"/>
      <c r="Y218" s="61"/>
      <c r="Z218" s="4"/>
      <c r="AA218" s="61"/>
      <c r="AB218" s="6"/>
      <c r="AC218" s="7"/>
    </row>
    <row r="219" spans="2:29" s="32" customFormat="1" ht="13.35" customHeight="1"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62"/>
      <c r="N219" s="2"/>
      <c r="O219" s="56"/>
      <c r="P219" s="57"/>
      <c r="S219" s="61"/>
      <c r="T219" s="61"/>
      <c r="U219" s="61"/>
      <c r="V219" s="61"/>
      <c r="W219" s="61"/>
      <c r="X219" s="61"/>
      <c r="Y219" s="61"/>
      <c r="Z219" s="4"/>
      <c r="AA219" s="61"/>
      <c r="AB219" s="6"/>
      <c r="AC219" s="7"/>
    </row>
    <row r="220" spans="2:29" s="32" customFormat="1" ht="13.35" customHeight="1"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62"/>
      <c r="N220" s="2"/>
      <c r="O220" s="56"/>
      <c r="P220" s="57"/>
      <c r="S220" s="61"/>
      <c r="T220" s="61"/>
      <c r="U220" s="61"/>
      <c r="V220" s="61"/>
      <c r="W220" s="61"/>
      <c r="X220" s="61"/>
      <c r="Y220" s="61"/>
      <c r="Z220" s="4"/>
      <c r="AA220" s="61"/>
      <c r="AB220" s="6"/>
      <c r="AC220" s="7"/>
    </row>
    <row r="221" spans="2:29" s="32" customFormat="1" ht="13.35" customHeight="1"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62"/>
      <c r="N221" s="2"/>
      <c r="O221" s="56"/>
      <c r="P221" s="57"/>
      <c r="S221" s="61"/>
      <c r="T221" s="61"/>
      <c r="U221" s="61"/>
      <c r="V221" s="61"/>
      <c r="W221" s="61"/>
      <c r="X221" s="61"/>
      <c r="Y221" s="61"/>
      <c r="Z221" s="4"/>
      <c r="AA221" s="61"/>
      <c r="AB221" s="6"/>
      <c r="AC221" s="7"/>
    </row>
    <row r="222" spans="2:29" s="32" customFormat="1" ht="13.35" customHeight="1"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62"/>
      <c r="N222" s="2"/>
      <c r="O222" s="56"/>
      <c r="P222" s="57"/>
      <c r="S222" s="61"/>
      <c r="T222" s="61"/>
      <c r="U222" s="61"/>
      <c r="V222" s="61"/>
      <c r="W222" s="61"/>
      <c r="X222" s="61"/>
      <c r="Y222" s="61"/>
      <c r="Z222" s="4"/>
      <c r="AA222" s="61"/>
      <c r="AB222" s="6"/>
      <c r="AC222" s="7"/>
    </row>
    <row r="223" spans="2:29" s="32" customFormat="1" ht="13.35" customHeight="1"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62"/>
      <c r="N223" s="2"/>
      <c r="O223" s="56"/>
      <c r="P223" s="57"/>
      <c r="S223" s="61"/>
      <c r="T223" s="61"/>
      <c r="U223" s="61"/>
      <c r="V223" s="61"/>
      <c r="W223" s="61"/>
      <c r="X223" s="61"/>
      <c r="Y223" s="61"/>
      <c r="Z223" s="4"/>
      <c r="AA223" s="61"/>
      <c r="AB223" s="6"/>
      <c r="AC223" s="7"/>
    </row>
    <row r="224" spans="2:29" s="32" customFormat="1" ht="13.35" customHeight="1"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62"/>
      <c r="N224" s="2"/>
      <c r="O224" s="56"/>
      <c r="P224" s="57"/>
      <c r="S224" s="61"/>
      <c r="T224" s="61"/>
      <c r="U224" s="61"/>
      <c r="V224" s="61"/>
      <c r="W224" s="61"/>
      <c r="X224" s="61"/>
      <c r="Y224" s="61"/>
      <c r="Z224" s="4"/>
      <c r="AA224" s="61"/>
      <c r="AB224" s="6"/>
      <c r="AC224" s="7"/>
    </row>
    <row r="225" spans="2:29" s="32" customFormat="1" ht="13.35" customHeight="1"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62"/>
      <c r="N225" s="2"/>
      <c r="O225" s="56"/>
      <c r="P225" s="57"/>
      <c r="S225" s="61"/>
      <c r="T225" s="61"/>
      <c r="U225" s="61"/>
      <c r="V225" s="61"/>
      <c r="W225" s="61"/>
      <c r="X225" s="61"/>
      <c r="Y225" s="61"/>
      <c r="Z225" s="4"/>
      <c r="AA225" s="61"/>
      <c r="AB225" s="6"/>
      <c r="AC225" s="7"/>
    </row>
    <row r="226" spans="2:29" s="32" customFormat="1" ht="13.35" customHeight="1"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62"/>
      <c r="N226" s="2"/>
      <c r="O226" s="56"/>
      <c r="P226" s="57"/>
      <c r="S226" s="61"/>
      <c r="T226" s="61"/>
      <c r="U226" s="61"/>
      <c r="V226" s="61"/>
      <c r="W226" s="61"/>
      <c r="X226" s="61"/>
      <c r="Y226" s="61"/>
      <c r="Z226" s="4"/>
      <c r="AA226" s="61"/>
      <c r="AB226" s="6"/>
      <c r="AC226" s="7"/>
    </row>
    <row r="227" spans="2:29" s="32" customFormat="1" ht="13.35" customHeight="1"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62"/>
      <c r="N227" s="2"/>
      <c r="O227" s="56"/>
      <c r="P227" s="57"/>
      <c r="S227" s="61"/>
      <c r="T227" s="61"/>
      <c r="U227" s="61"/>
      <c r="V227" s="61"/>
      <c r="W227" s="61"/>
      <c r="X227" s="61"/>
      <c r="Y227" s="61"/>
      <c r="Z227" s="4"/>
      <c r="AA227" s="61"/>
      <c r="AB227" s="6"/>
      <c r="AC227" s="7"/>
    </row>
    <row r="228" spans="2:29" s="32" customFormat="1" ht="13.35" customHeight="1"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62"/>
      <c r="N228" s="2"/>
      <c r="O228" s="56"/>
      <c r="P228" s="57"/>
      <c r="S228" s="61"/>
      <c r="T228" s="61"/>
      <c r="U228" s="61"/>
      <c r="V228" s="61"/>
      <c r="W228" s="61"/>
      <c r="X228" s="61"/>
      <c r="Y228" s="61"/>
      <c r="Z228" s="4"/>
      <c r="AA228" s="61"/>
      <c r="AB228" s="6"/>
      <c r="AC228" s="7"/>
    </row>
    <row r="229" spans="2:29" s="32" customFormat="1" ht="13.35" customHeight="1"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62"/>
      <c r="N229" s="2"/>
      <c r="O229" s="56"/>
      <c r="P229" s="57"/>
      <c r="S229" s="61"/>
      <c r="T229" s="61"/>
      <c r="U229" s="61"/>
      <c r="V229" s="61"/>
      <c r="W229" s="61"/>
      <c r="X229" s="61"/>
      <c r="Y229" s="61"/>
      <c r="Z229" s="4"/>
      <c r="AA229" s="61"/>
      <c r="AB229" s="6"/>
      <c r="AC229" s="7"/>
    </row>
    <row r="230" spans="2:29" s="32" customFormat="1" ht="13.35" customHeight="1"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62"/>
      <c r="N230" s="2"/>
      <c r="O230" s="56"/>
      <c r="P230" s="57"/>
      <c r="S230" s="61"/>
      <c r="T230" s="61"/>
      <c r="U230" s="61"/>
      <c r="V230" s="61"/>
      <c r="W230" s="61"/>
      <c r="X230" s="61"/>
      <c r="Y230" s="61"/>
      <c r="Z230" s="4"/>
      <c r="AA230" s="61"/>
      <c r="AB230" s="6"/>
      <c r="AC230" s="7"/>
    </row>
    <row r="231" spans="2:29" s="32" customFormat="1" ht="13.35" customHeight="1"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62"/>
      <c r="N231" s="2"/>
      <c r="O231" s="56"/>
      <c r="P231" s="57"/>
      <c r="S231" s="61"/>
      <c r="T231" s="61"/>
      <c r="U231" s="61"/>
      <c r="V231" s="61"/>
      <c r="W231" s="61"/>
      <c r="X231" s="61"/>
      <c r="Y231" s="61"/>
      <c r="Z231" s="4"/>
      <c r="AA231" s="61"/>
      <c r="AB231" s="6"/>
      <c r="AC231" s="7"/>
    </row>
    <row r="232" spans="2:29" s="32" customFormat="1" ht="13.35" customHeight="1"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62"/>
      <c r="N232" s="2"/>
      <c r="O232" s="56"/>
      <c r="P232" s="57"/>
      <c r="S232" s="61"/>
      <c r="T232" s="61"/>
      <c r="U232" s="61"/>
      <c r="V232" s="61"/>
      <c r="W232" s="61"/>
      <c r="X232" s="61"/>
      <c r="Y232" s="61"/>
      <c r="Z232" s="4"/>
      <c r="AA232" s="61"/>
      <c r="AB232" s="6"/>
      <c r="AC232" s="7"/>
    </row>
    <row r="233" spans="2:29" s="32" customFormat="1" ht="13.35" customHeight="1"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62"/>
      <c r="N233" s="2"/>
      <c r="O233" s="56"/>
      <c r="P233" s="57"/>
      <c r="S233" s="61"/>
      <c r="T233" s="61"/>
      <c r="U233" s="61"/>
      <c r="V233" s="61"/>
      <c r="W233" s="61"/>
      <c r="X233" s="61"/>
      <c r="Y233" s="61"/>
      <c r="Z233" s="4"/>
      <c r="AA233" s="61"/>
      <c r="AB233" s="6"/>
      <c r="AC233" s="7"/>
    </row>
    <row r="234" spans="2:29" s="32" customFormat="1" ht="13.35" customHeight="1"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62"/>
      <c r="N234" s="2"/>
      <c r="O234" s="56"/>
      <c r="P234" s="57"/>
      <c r="S234" s="61"/>
      <c r="T234" s="61"/>
      <c r="U234" s="61"/>
      <c r="V234" s="61"/>
      <c r="W234" s="61"/>
      <c r="X234" s="61"/>
      <c r="Y234" s="61"/>
      <c r="Z234" s="4"/>
      <c r="AA234" s="61"/>
      <c r="AB234" s="6"/>
      <c r="AC234" s="7"/>
    </row>
    <row r="235" spans="2:29" s="32" customFormat="1" ht="13.35" customHeight="1"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62"/>
      <c r="N235" s="2"/>
      <c r="O235" s="56"/>
      <c r="P235" s="57"/>
      <c r="S235" s="61"/>
      <c r="T235" s="61"/>
      <c r="U235" s="61"/>
      <c r="V235" s="61"/>
      <c r="W235" s="61"/>
      <c r="X235" s="61"/>
      <c r="Y235" s="61"/>
      <c r="Z235" s="4"/>
      <c r="AA235" s="61"/>
      <c r="AB235" s="6"/>
      <c r="AC235" s="7"/>
    </row>
    <row r="236" spans="2:29" s="32" customFormat="1" ht="13.35" customHeight="1"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62"/>
      <c r="N236" s="2"/>
      <c r="O236" s="56"/>
      <c r="P236" s="57"/>
      <c r="S236" s="61"/>
      <c r="T236" s="61"/>
      <c r="U236" s="61"/>
      <c r="V236" s="61"/>
      <c r="W236" s="61"/>
      <c r="X236" s="61"/>
      <c r="Y236" s="61"/>
      <c r="Z236" s="4"/>
      <c r="AA236" s="61"/>
      <c r="AB236" s="6"/>
      <c r="AC236" s="7"/>
    </row>
    <row r="237" spans="2:29" s="32" customFormat="1" ht="13.35" customHeight="1"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62"/>
      <c r="N237" s="2"/>
      <c r="O237" s="56"/>
      <c r="P237" s="57"/>
      <c r="S237" s="61"/>
      <c r="T237" s="61"/>
      <c r="U237" s="61"/>
      <c r="V237" s="61"/>
      <c r="W237" s="61"/>
      <c r="X237" s="61"/>
      <c r="Y237" s="61"/>
      <c r="Z237" s="4"/>
      <c r="AA237" s="61"/>
      <c r="AB237" s="6"/>
      <c r="AC237" s="7"/>
    </row>
    <row r="238" spans="2:29" s="32" customFormat="1" ht="13.35" customHeight="1"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62"/>
      <c r="N238" s="2"/>
      <c r="O238" s="56"/>
      <c r="P238" s="57"/>
      <c r="S238" s="61"/>
      <c r="T238" s="61"/>
      <c r="U238" s="61"/>
      <c r="V238" s="61"/>
      <c r="W238" s="61"/>
      <c r="X238" s="61"/>
      <c r="Y238" s="61"/>
      <c r="Z238" s="4"/>
      <c r="AA238" s="61"/>
      <c r="AB238" s="6"/>
      <c r="AC238" s="7"/>
    </row>
    <row r="239" spans="2:29" s="32" customFormat="1" ht="13.35" customHeight="1"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62"/>
      <c r="N239" s="2"/>
      <c r="O239" s="56"/>
      <c r="P239" s="57"/>
      <c r="S239" s="61"/>
      <c r="T239" s="61"/>
      <c r="U239" s="61"/>
      <c r="V239" s="61"/>
      <c r="W239" s="61"/>
      <c r="X239" s="61"/>
      <c r="Y239" s="61"/>
      <c r="Z239" s="4"/>
      <c r="AA239" s="61"/>
      <c r="AB239" s="6"/>
      <c r="AC239" s="7"/>
    </row>
    <row r="240" spans="2:29" s="32" customFormat="1" ht="13.35" customHeight="1"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62"/>
      <c r="N240" s="2"/>
      <c r="O240" s="56"/>
      <c r="P240" s="57"/>
      <c r="S240" s="61"/>
      <c r="T240" s="61"/>
      <c r="U240" s="61"/>
      <c r="V240" s="61"/>
      <c r="W240" s="61"/>
      <c r="X240" s="61"/>
      <c r="Y240" s="61"/>
      <c r="Z240" s="4"/>
      <c r="AA240" s="61"/>
      <c r="AB240" s="6"/>
      <c r="AC240" s="7"/>
    </row>
    <row r="241" spans="2:29" s="32" customFormat="1" ht="13.35" customHeight="1"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62"/>
      <c r="N241" s="2"/>
      <c r="O241" s="56"/>
      <c r="P241" s="57"/>
      <c r="S241" s="61"/>
      <c r="T241" s="61"/>
      <c r="U241" s="61"/>
      <c r="V241" s="61"/>
      <c r="W241" s="61"/>
      <c r="X241" s="61"/>
      <c r="Y241" s="61"/>
      <c r="Z241" s="4"/>
      <c r="AA241" s="61"/>
      <c r="AB241" s="6"/>
      <c r="AC241" s="7"/>
    </row>
    <row r="242" spans="2:29" s="32" customFormat="1" ht="13.35" customHeight="1"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62"/>
      <c r="N242" s="2"/>
      <c r="O242" s="56"/>
      <c r="P242" s="57"/>
      <c r="S242" s="61"/>
      <c r="T242" s="61"/>
      <c r="U242" s="61"/>
      <c r="V242" s="61"/>
      <c r="W242" s="61"/>
      <c r="X242" s="61"/>
      <c r="Y242" s="61"/>
      <c r="Z242" s="4"/>
      <c r="AA242" s="61"/>
      <c r="AB242" s="6"/>
      <c r="AC242" s="7"/>
    </row>
    <row r="243" spans="2:29" s="32" customFormat="1" ht="13.35" customHeight="1"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62"/>
      <c r="N243" s="2"/>
      <c r="O243" s="56"/>
      <c r="P243" s="57"/>
      <c r="S243" s="61"/>
      <c r="T243" s="61"/>
      <c r="U243" s="61"/>
      <c r="V243" s="61"/>
      <c r="W243" s="61"/>
      <c r="X243" s="61"/>
      <c r="Y243" s="61"/>
      <c r="Z243" s="4"/>
      <c r="AA243" s="61"/>
      <c r="AB243" s="6"/>
      <c r="AC243" s="7"/>
    </row>
    <row r="244" spans="2:29" s="32" customFormat="1" ht="13.35" customHeight="1"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62"/>
      <c r="N244" s="2"/>
      <c r="O244" s="56"/>
      <c r="P244" s="57"/>
      <c r="S244" s="61"/>
      <c r="T244" s="61"/>
      <c r="U244" s="61"/>
      <c r="V244" s="61"/>
      <c r="W244" s="61"/>
      <c r="X244" s="61"/>
      <c r="Y244" s="61"/>
      <c r="Z244" s="4"/>
      <c r="AA244" s="61"/>
      <c r="AB244" s="6"/>
      <c r="AC244" s="7"/>
    </row>
    <row r="245" spans="2:29" s="32" customFormat="1" ht="13.35" customHeight="1"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62"/>
      <c r="N245" s="2"/>
      <c r="O245" s="56"/>
      <c r="P245" s="57"/>
      <c r="S245" s="61"/>
      <c r="T245" s="61"/>
      <c r="U245" s="61"/>
      <c r="V245" s="61"/>
      <c r="W245" s="61"/>
      <c r="X245" s="61"/>
      <c r="Y245" s="61"/>
      <c r="Z245" s="4"/>
      <c r="AA245" s="61"/>
      <c r="AB245" s="6"/>
      <c r="AC245" s="7"/>
    </row>
    <row r="246" spans="2:29" s="32" customFormat="1" ht="13.35" customHeight="1"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62"/>
      <c r="N246" s="2"/>
      <c r="O246" s="56"/>
      <c r="P246" s="57"/>
      <c r="S246" s="61"/>
      <c r="T246" s="61"/>
      <c r="U246" s="61"/>
      <c r="V246" s="61"/>
      <c r="W246" s="61"/>
      <c r="X246" s="61"/>
      <c r="Y246" s="61"/>
      <c r="Z246" s="4"/>
      <c r="AA246" s="61"/>
      <c r="AB246" s="6"/>
      <c r="AC246" s="7"/>
    </row>
    <row r="247" spans="2:29" s="32" customFormat="1" ht="13.35" customHeight="1"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62"/>
      <c r="N247" s="2"/>
      <c r="O247" s="56"/>
      <c r="P247" s="57"/>
      <c r="S247" s="61"/>
      <c r="T247" s="61"/>
      <c r="U247" s="61"/>
      <c r="V247" s="61"/>
      <c r="W247" s="61"/>
      <c r="X247" s="61"/>
      <c r="Y247" s="61"/>
      <c r="Z247" s="4"/>
      <c r="AA247" s="61"/>
      <c r="AB247" s="6"/>
      <c r="AC247" s="7"/>
    </row>
    <row r="248" spans="2:29" s="32" customFormat="1" ht="13.35" customHeight="1"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62"/>
      <c r="N248" s="2"/>
      <c r="O248" s="56"/>
      <c r="P248" s="57"/>
      <c r="S248" s="61"/>
      <c r="T248" s="61"/>
      <c r="U248" s="61"/>
      <c r="V248" s="61"/>
      <c r="W248" s="61"/>
      <c r="X248" s="61"/>
      <c r="Y248" s="61"/>
      <c r="Z248" s="4"/>
      <c r="AA248" s="61"/>
      <c r="AB248" s="6"/>
      <c r="AC248" s="7"/>
    </row>
    <row r="249" spans="2:29" s="32" customFormat="1" ht="13.35" customHeight="1"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62"/>
      <c r="N249" s="2"/>
      <c r="O249" s="56"/>
      <c r="P249" s="57"/>
      <c r="S249" s="61"/>
      <c r="T249" s="61"/>
      <c r="U249" s="61"/>
      <c r="V249" s="61"/>
      <c r="W249" s="61"/>
      <c r="X249" s="61"/>
      <c r="Y249" s="61"/>
      <c r="Z249" s="4"/>
      <c r="AA249" s="61"/>
      <c r="AB249" s="6"/>
      <c r="AC249" s="7"/>
    </row>
    <row r="250" spans="2:29" s="32" customFormat="1" ht="13.35" customHeight="1"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62"/>
      <c r="N250" s="2"/>
      <c r="O250" s="56"/>
      <c r="P250" s="57"/>
      <c r="S250" s="61"/>
      <c r="T250" s="61"/>
      <c r="U250" s="61"/>
      <c r="V250" s="61"/>
      <c r="W250" s="61"/>
      <c r="X250" s="61"/>
      <c r="Y250" s="61"/>
      <c r="Z250" s="4"/>
      <c r="AA250" s="61"/>
      <c r="AB250" s="6"/>
      <c r="AC250" s="7"/>
    </row>
    <row r="251" spans="2:29" s="32" customFormat="1" ht="13.35" customHeight="1"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62"/>
      <c r="N251" s="2"/>
      <c r="O251" s="56"/>
      <c r="P251" s="57"/>
      <c r="S251" s="61"/>
      <c r="T251" s="61"/>
      <c r="U251" s="61"/>
      <c r="V251" s="61"/>
      <c r="W251" s="61"/>
      <c r="X251" s="61"/>
      <c r="Y251" s="61"/>
      <c r="Z251" s="4"/>
      <c r="AA251" s="61"/>
      <c r="AB251" s="6"/>
      <c r="AC251" s="7"/>
    </row>
    <row r="252" spans="2:29" s="32" customFormat="1" ht="13.35" customHeight="1"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62"/>
      <c r="N252" s="2"/>
      <c r="O252" s="56"/>
      <c r="P252" s="57"/>
      <c r="S252" s="61"/>
      <c r="T252" s="61"/>
      <c r="U252" s="61"/>
      <c r="V252" s="61"/>
      <c r="W252" s="61"/>
      <c r="X252" s="61"/>
      <c r="Y252" s="61"/>
      <c r="Z252" s="4"/>
      <c r="AA252" s="61"/>
      <c r="AB252" s="6"/>
      <c r="AC252" s="7"/>
    </row>
    <row r="253" spans="2:29" s="32" customFormat="1" ht="13.35" customHeight="1"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62"/>
      <c r="N253" s="2"/>
      <c r="O253" s="56"/>
      <c r="P253" s="57"/>
      <c r="S253" s="61"/>
      <c r="T253" s="61"/>
      <c r="U253" s="61"/>
      <c r="V253" s="61"/>
      <c r="W253" s="61"/>
      <c r="X253" s="61"/>
      <c r="Y253" s="61"/>
      <c r="Z253" s="4"/>
      <c r="AA253" s="61"/>
      <c r="AB253" s="6"/>
      <c r="AC253" s="7"/>
    </row>
    <row r="254" spans="2:29" s="32" customFormat="1" ht="13.35" customHeight="1"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62"/>
      <c r="N254" s="2"/>
      <c r="O254" s="56"/>
      <c r="P254" s="57"/>
      <c r="S254" s="61"/>
      <c r="T254" s="61"/>
      <c r="U254" s="61"/>
      <c r="V254" s="61"/>
      <c r="W254" s="61"/>
      <c r="X254" s="61"/>
      <c r="Y254" s="61"/>
      <c r="Z254" s="4"/>
      <c r="AA254" s="61"/>
      <c r="AB254" s="6"/>
      <c r="AC254" s="7"/>
    </row>
    <row r="255" spans="2:29" s="32" customFormat="1" ht="13.35" customHeight="1"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62"/>
      <c r="N255" s="2"/>
      <c r="O255" s="56"/>
      <c r="P255" s="57"/>
      <c r="S255" s="61"/>
      <c r="T255" s="61"/>
      <c r="U255" s="61"/>
      <c r="V255" s="61"/>
      <c r="W255" s="61"/>
      <c r="X255" s="61"/>
      <c r="Y255" s="61"/>
      <c r="Z255" s="4"/>
      <c r="AA255" s="61"/>
      <c r="AB255" s="6"/>
      <c r="AC255" s="7"/>
    </row>
    <row r="256" spans="2:29" s="32" customFormat="1" ht="13.35" customHeight="1"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62"/>
      <c r="N256" s="2"/>
      <c r="O256" s="56"/>
      <c r="P256" s="57"/>
      <c r="S256" s="61"/>
      <c r="T256" s="61"/>
      <c r="U256" s="61"/>
      <c r="V256" s="61"/>
      <c r="W256" s="61"/>
      <c r="X256" s="61"/>
      <c r="Y256" s="61"/>
      <c r="Z256" s="4"/>
      <c r="AA256" s="61"/>
      <c r="AB256" s="6"/>
      <c r="AC256" s="7"/>
    </row>
    <row r="257" spans="2:29" s="32" customFormat="1" ht="13.35" customHeight="1"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62"/>
      <c r="N257" s="2"/>
      <c r="O257" s="56"/>
      <c r="P257" s="57"/>
      <c r="S257" s="61"/>
      <c r="T257" s="61"/>
      <c r="U257" s="61"/>
      <c r="V257" s="61"/>
      <c r="W257" s="61"/>
      <c r="X257" s="61"/>
      <c r="Y257" s="61"/>
      <c r="Z257" s="4"/>
      <c r="AA257" s="61"/>
      <c r="AB257" s="6"/>
      <c r="AC257" s="7"/>
    </row>
    <row r="258" spans="2:29" s="32" customFormat="1" ht="13.35" customHeight="1"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62"/>
      <c r="N258" s="2"/>
      <c r="O258" s="56"/>
      <c r="P258" s="57"/>
      <c r="S258" s="61"/>
      <c r="T258" s="61"/>
      <c r="U258" s="61"/>
      <c r="V258" s="61"/>
      <c r="W258" s="61"/>
      <c r="X258" s="61"/>
      <c r="Y258" s="61"/>
      <c r="Z258" s="4"/>
      <c r="AA258" s="61"/>
      <c r="AB258" s="6"/>
      <c r="AC258" s="7"/>
    </row>
    <row r="259" spans="2:29" s="32" customFormat="1" ht="13.35" customHeight="1"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62"/>
      <c r="N259" s="2"/>
      <c r="O259" s="56"/>
      <c r="P259" s="57"/>
      <c r="S259" s="61"/>
      <c r="T259" s="61"/>
      <c r="U259" s="61"/>
      <c r="V259" s="61"/>
      <c r="W259" s="61"/>
      <c r="X259" s="61"/>
      <c r="Y259" s="61"/>
      <c r="Z259" s="4"/>
      <c r="AA259" s="61"/>
      <c r="AB259" s="6"/>
      <c r="AC259" s="7"/>
    </row>
    <row r="260" spans="2:29" s="32" customFormat="1" ht="13.35" customHeight="1"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62"/>
      <c r="N260" s="2"/>
      <c r="O260" s="56"/>
      <c r="P260" s="57"/>
      <c r="S260" s="61"/>
      <c r="T260" s="61"/>
      <c r="U260" s="61"/>
      <c r="V260" s="61"/>
      <c r="W260" s="61"/>
      <c r="X260" s="61"/>
      <c r="Y260" s="61"/>
      <c r="Z260" s="4"/>
      <c r="AA260" s="61"/>
      <c r="AB260" s="6"/>
      <c r="AC260" s="7"/>
    </row>
    <row r="261" spans="2:29" s="32" customFormat="1" ht="13.35" customHeight="1"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62"/>
      <c r="N261" s="2"/>
      <c r="O261" s="56"/>
      <c r="P261" s="57"/>
      <c r="S261" s="61"/>
      <c r="T261" s="61"/>
      <c r="U261" s="61"/>
      <c r="V261" s="61"/>
      <c r="W261" s="61"/>
      <c r="X261" s="61"/>
      <c r="Y261" s="61"/>
      <c r="Z261" s="4"/>
      <c r="AA261" s="61"/>
      <c r="AB261" s="6"/>
      <c r="AC261" s="7"/>
    </row>
    <row r="262" spans="2:29" s="32" customFormat="1" ht="13.35" customHeight="1"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62"/>
      <c r="N262" s="2"/>
      <c r="O262" s="56"/>
      <c r="P262" s="57"/>
      <c r="S262" s="61"/>
      <c r="T262" s="61"/>
      <c r="U262" s="61"/>
      <c r="V262" s="61"/>
      <c r="W262" s="61"/>
      <c r="X262" s="61"/>
      <c r="Y262" s="61"/>
      <c r="Z262" s="4"/>
      <c r="AA262" s="61"/>
      <c r="AB262" s="6"/>
      <c r="AC262" s="7"/>
    </row>
    <row r="263" spans="2:29" s="32" customFormat="1" ht="13.35" customHeight="1"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62"/>
      <c r="N263" s="2"/>
      <c r="O263" s="56"/>
      <c r="P263" s="57"/>
      <c r="S263" s="61"/>
      <c r="T263" s="61"/>
      <c r="U263" s="61"/>
      <c r="V263" s="61"/>
      <c r="W263" s="61"/>
      <c r="X263" s="61"/>
      <c r="Y263" s="61"/>
      <c r="Z263" s="4"/>
      <c r="AA263" s="61"/>
      <c r="AB263" s="6"/>
      <c r="AC263" s="7"/>
    </row>
    <row r="264" spans="2:29" s="32" customFormat="1" ht="13.35" customHeight="1"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62"/>
      <c r="N264" s="2"/>
      <c r="O264" s="56"/>
      <c r="P264" s="57"/>
      <c r="S264" s="61"/>
      <c r="T264" s="61"/>
      <c r="U264" s="61"/>
      <c r="V264" s="61"/>
      <c r="W264" s="61"/>
      <c r="X264" s="61"/>
      <c r="Y264" s="61"/>
      <c r="Z264" s="4"/>
      <c r="AA264" s="61"/>
      <c r="AB264" s="6"/>
      <c r="AC264" s="7"/>
    </row>
    <row r="265" spans="2:29" s="32" customFormat="1" ht="13.35" customHeight="1"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62"/>
      <c r="N265" s="2"/>
      <c r="O265" s="56"/>
      <c r="P265" s="57"/>
      <c r="S265" s="61"/>
      <c r="T265" s="61"/>
      <c r="U265" s="61"/>
      <c r="V265" s="61"/>
      <c r="W265" s="61"/>
      <c r="X265" s="61"/>
      <c r="Y265" s="61"/>
      <c r="Z265" s="4"/>
      <c r="AA265" s="61"/>
      <c r="AB265" s="6"/>
      <c r="AC265" s="7"/>
    </row>
    <row r="266" spans="2:29" s="32" customFormat="1" ht="13.35" customHeight="1"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62"/>
      <c r="N266" s="2"/>
      <c r="O266" s="56"/>
      <c r="P266" s="57"/>
      <c r="S266" s="61"/>
      <c r="T266" s="61"/>
      <c r="U266" s="61"/>
      <c r="V266" s="61"/>
      <c r="W266" s="61"/>
      <c r="X266" s="61"/>
      <c r="Y266" s="61"/>
      <c r="Z266" s="4"/>
      <c r="AA266" s="61"/>
      <c r="AB266" s="6"/>
      <c r="AC266" s="7"/>
    </row>
    <row r="267" spans="2:29" s="32" customFormat="1" ht="13.35" customHeight="1"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62"/>
      <c r="N267" s="2"/>
      <c r="O267" s="56"/>
      <c r="P267" s="57"/>
      <c r="S267" s="61"/>
      <c r="T267" s="61"/>
      <c r="U267" s="61"/>
      <c r="V267" s="61"/>
      <c r="W267" s="61"/>
      <c r="X267" s="61"/>
      <c r="Y267" s="61"/>
      <c r="Z267" s="4"/>
      <c r="AA267" s="61"/>
      <c r="AB267" s="6"/>
      <c r="AC267" s="7"/>
    </row>
    <row r="268" spans="2:29" s="32" customFormat="1" ht="13.35" customHeight="1"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62"/>
      <c r="N268" s="2"/>
      <c r="O268" s="56"/>
      <c r="P268" s="57"/>
      <c r="S268" s="61"/>
      <c r="T268" s="61"/>
      <c r="U268" s="61"/>
      <c r="V268" s="61"/>
      <c r="W268" s="61"/>
      <c r="X268" s="61"/>
      <c r="Y268" s="61"/>
      <c r="Z268" s="4"/>
      <c r="AA268" s="61"/>
      <c r="AB268" s="6"/>
      <c r="AC268" s="7"/>
    </row>
    <row r="269" spans="2:29" s="32" customFormat="1" ht="13.35" customHeight="1"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62"/>
      <c r="N269" s="2"/>
      <c r="O269" s="56"/>
      <c r="P269" s="57"/>
      <c r="S269" s="61"/>
      <c r="T269" s="61"/>
      <c r="U269" s="61"/>
      <c r="V269" s="61"/>
      <c r="W269" s="61"/>
      <c r="X269" s="61"/>
      <c r="Y269" s="61"/>
      <c r="Z269" s="4"/>
      <c r="AA269" s="61"/>
      <c r="AB269" s="6"/>
      <c r="AC269" s="7"/>
    </row>
    <row r="270" spans="2:29" s="32" customFormat="1" ht="13.35" customHeight="1"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62"/>
      <c r="N270" s="2"/>
      <c r="O270" s="56"/>
      <c r="P270" s="57"/>
      <c r="S270" s="61"/>
      <c r="T270" s="61"/>
      <c r="U270" s="61"/>
      <c r="V270" s="61"/>
      <c r="W270" s="61"/>
      <c r="X270" s="61"/>
      <c r="Y270" s="61"/>
      <c r="Z270" s="4"/>
      <c r="AA270" s="61"/>
      <c r="AB270" s="6"/>
      <c r="AC270" s="7"/>
    </row>
    <row r="271" spans="2:29" s="32" customFormat="1" ht="13.35" customHeight="1"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62"/>
      <c r="N271" s="2"/>
      <c r="O271" s="56"/>
      <c r="P271" s="57"/>
      <c r="S271" s="61"/>
      <c r="T271" s="61"/>
      <c r="U271" s="61"/>
      <c r="V271" s="61"/>
      <c r="W271" s="61"/>
      <c r="X271" s="61"/>
      <c r="Y271" s="61"/>
      <c r="Z271" s="4"/>
      <c r="AA271" s="61"/>
      <c r="AB271" s="6"/>
      <c r="AC271" s="7"/>
    </row>
    <row r="272" spans="2:29" s="32" customFormat="1" ht="13.35" customHeight="1"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62"/>
      <c r="N272" s="2"/>
      <c r="O272" s="56"/>
      <c r="P272" s="57"/>
      <c r="S272" s="61"/>
      <c r="T272" s="61"/>
      <c r="U272" s="61"/>
      <c r="V272" s="61"/>
      <c r="W272" s="61"/>
      <c r="X272" s="61"/>
      <c r="Y272" s="61"/>
      <c r="Z272" s="4"/>
      <c r="AA272" s="61"/>
      <c r="AB272" s="6"/>
      <c r="AC272" s="7"/>
    </row>
    <row r="273" spans="2:29" s="32" customFormat="1" ht="13.35" customHeight="1"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62"/>
      <c r="N273" s="2"/>
      <c r="O273" s="56"/>
      <c r="P273" s="57"/>
      <c r="S273" s="61"/>
      <c r="T273" s="61"/>
      <c r="U273" s="61"/>
      <c r="V273" s="61"/>
      <c r="W273" s="61"/>
      <c r="X273" s="61"/>
      <c r="Y273" s="61"/>
      <c r="Z273" s="4"/>
      <c r="AA273" s="61"/>
      <c r="AB273" s="6"/>
      <c r="AC273" s="7"/>
    </row>
    <row r="274" spans="2:29" s="32" customFormat="1" ht="13.35" customHeight="1"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62"/>
      <c r="N274" s="2"/>
      <c r="O274" s="56"/>
      <c r="P274" s="57"/>
      <c r="S274" s="61"/>
      <c r="T274" s="61"/>
      <c r="U274" s="61"/>
      <c r="V274" s="61"/>
      <c r="W274" s="61"/>
      <c r="X274" s="61"/>
      <c r="Y274" s="61"/>
      <c r="Z274" s="4"/>
      <c r="AA274" s="61"/>
      <c r="AB274" s="6"/>
      <c r="AC274" s="7"/>
    </row>
    <row r="275" spans="2:29" s="32" customFormat="1" ht="13.35" customHeight="1"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62"/>
      <c r="N275" s="2"/>
      <c r="O275" s="56"/>
      <c r="P275" s="57"/>
      <c r="S275" s="61"/>
      <c r="T275" s="61"/>
      <c r="U275" s="61"/>
      <c r="V275" s="61"/>
      <c r="W275" s="61"/>
      <c r="X275" s="61"/>
      <c r="Y275" s="61"/>
      <c r="Z275" s="4"/>
      <c r="AA275" s="61"/>
      <c r="AB275" s="6"/>
      <c r="AC275" s="7"/>
    </row>
    <row r="276" spans="2:29" s="32" customFormat="1" ht="13.35" customHeight="1"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62"/>
      <c r="N276" s="2"/>
      <c r="O276" s="56"/>
      <c r="P276" s="57"/>
      <c r="S276" s="61"/>
      <c r="T276" s="61"/>
      <c r="U276" s="61"/>
      <c r="V276" s="61"/>
      <c r="W276" s="61"/>
      <c r="X276" s="61"/>
      <c r="Y276" s="61"/>
      <c r="Z276" s="4"/>
      <c r="AA276" s="61"/>
      <c r="AB276" s="6"/>
      <c r="AC276" s="7"/>
    </row>
    <row r="277" spans="2:29" s="32" customFormat="1" ht="13.35" customHeight="1"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62"/>
      <c r="N277" s="2"/>
      <c r="O277" s="56"/>
      <c r="P277" s="57"/>
      <c r="S277" s="61"/>
      <c r="T277" s="61"/>
      <c r="U277" s="61"/>
      <c r="V277" s="61"/>
      <c r="W277" s="61"/>
      <c r="X277" s="61"/>
      <c r="Y277" s="61"/>
      <c r="Z277" s="4"/>
      <c r="AA277" s="61"/>
      <c r="AB277" s="6"/>
      <c r="AC277" s="7"/>
    </row>
    <row r="278" spans="2:29" s="32" customFormat="1" ht="13.35" customHeight="1"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62"/>
      <c r="N278" s="2"/>
      <c r="O278" s="56"/>
      <c r="P278" s="57"/>
      <c r="S278" s="61"/>
      <c r="T278" s="61"/>
      <c r="U278" s="61"/>
      <c r="V278" s="61"/>
      <c r="W278" s="61"/>
      <c r="X278" s="61"/>
      <c r="Y278" s="61"/>
      <c r="Z278" s="4"/>
      <c r="AA278" s="61"/>
      <c r="AB278" s="6"/>
      <c r="AC278" s="7"/>
    </row>
    <row r="279" spans="2:29" s="32" customFormat="1" ht="13.35" customHeight="1"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62"/>
      <c r="N279" s="2"/>
      <c r="O279" s="56"/>
      <c r="P279" s="57"/>
      <c r="S279" s="61"/>
      <c r="T279" s="61"/>
      <c r="U279" s="61"/>
      <c r="V279" s="61"/>
      <c r="W279" s="61"/>
      <c r="X279" s="61"/>
      <c r="Y279" s="61"/>
      <c r="Z279" s="4"/>
      <c r="AA279" s="61"/>
      <c r="AB279" s="6"/>
      <c r="AC279" s="7"/>
    </row>
    <row r="280" spans="2:29" s="32" customFormat="1" ht="13.35" customHeight="1"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62"/>
      <c r="N280" s="2"/>
      <c r="O280" s="56"/>
      <c r="P280" s="57"/>
      <c r="S280" s="61"/>
      <c r="T280" s="61"/>
      <c r="U280" s="61"/>
      <c r="V280" s="61"/>
      <c r="W280" s="61"/>
      <c r="X280" s="61"/>
      <c r="Y280" s="61"/>
      <c r="Z280" s="4"/>
      <c r="AA280" s="61"/>
      <c r="AB280" s="6"/>
      <c r="AC280" s="7"/>
    </row>
    <row r="281" spans="2:29" s="32" customFormat="1" ht="13.35" customHeight="1"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62"/>
      <c r="N281" s="2"/>
      <c r="O281" s="56"/>
      <c r="P281" s="57"/>
      <c r="S281" s="61"/>
      <c r="T281" s="61"/>
      <c r="U281" s="61"/>
      <c r="V281" s="61"/>
      <c r="W281" s="61"/>
      <c r="X281" s="61"/>
      <c r="Y281" s="61"/>
      <c r="Z281" s="4"/>
      <c r="AA281" s="61"/>
      <c r="AB281" s="6"/>
      <c r="AC281" s="7"/>
    </row>
    <row r="282" spans="2:29" s="32" customFormat="1" ht="13.35" customHeight="1"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62"/>
      <c r="N282" s="2"/>
      <c r="O282" s="56"/>
      <c r="P282" s="57"/>
      <c r="S282" s="61"/>
      <c r="T282" s="61"/>
      <c r="U282" s="61"/>
      <c r="V282" s="61"/>
      <c r="W282" s="61"/>
      <c r="X282" s="61"/>
      <c r="Y282" s="61"/>
      <c r="Z282" s="4"/>
      <c r="AA282" s="61"/>
      <c r="AB282" s="6"/>
      <c r="AC282" s="7"/>
    </row>
    <row r="283" spans="2:29" s="32" customFormat="1" ht="13.35" customHeight="1"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62"/>
      <c r="N283" s="2"/>
      <c r="O283" s="56"/>
      <c r="P283" s="57"/>
      <c r="S283" s="61"/>
      <c r="T283" s="61"/>
      <c r="U283" s="61"/>
      <c r="V283" s="61"/>
      <c r="W283" s="61"/>
      <c r="X283" s="61"/>
      <c r="Y283" s="61"/>
      <c r="Z283" s="4"/>
      <c r="AA283" s="61"/>
      <c r="AB283" s="6"/>
      <c r="AC283" s="7"/>
    </row>
    <row r="284" spans="2:29" s="32" customFormat="1" ht="13.35" customHeight="1"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62"/>
      <c r="N284" s="2"/>
      <c r="O284" s="56"/>
      <c r="P284" s="57"/>
      <c r="S284" s="61"/>
      <c r="T284" s="61"/>
      <c r="U284" s="61"/>
      <c r="V284" s="61"/>
      <c r="W284" s="61"/>
      <c r="X284" s="61"/>
      <c r="Y284" s="61"/>
      <c r="Z284" s="4"/>
      <c r="AA284" s="61"/>
      <c r="AB284" s="6"/>
      <c r="AC284" s="7"/>
    </row>
    <row r="285" spans="2:29" s="32" customFormat="1" ht="13.35" customHeight="1"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62"/>
      <c r="N285" s="2"/>
      <c r="O285" s="56"/>
      <c r="P285" s="57"/>
      <c r="S285" s="61"/>
      <c r="T285" s="61"/>
      <c r="U285" s="61"/>
      <c r="V285" s="61"/>
      <c r="W285" s="61"/>
      <c r="X285" s="61"/>
      <c r="Y285" s="61"/>
      <c r="Z285" s="4"/>
      <c r="AA285" s="61"/>
      <c r="AB285" s="6"/>
      <c r="AC285" s="7"/>
    </row>
    <row r="286" spans="2:29" s="32" customFormat="1" ht="13.35" customHeight="1"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62"/>
      <c r="N286" s="2"/>
      <c r="O286" s="56"/>
      <c r="P286" s="57"/>
      <c r="S286" s="61"/>
      <c r="T286" s="61"/>
      <c r="U286" s="61"/>
      <c r="V286" s="61"/>
      <c r="W286" s="61"/>
      <c r="X286" s="61"/>
      <c r="Y286" s="61"/>
      <c r="Z286" s="4"/>
      <c r="AA286" s="61"/>
      <c r="AB286" s="6"/>
      <c r="AC286" s="7"/>
    </row>
    <row r="287" spans="2:29" s="32" customFormat="1" ht="13.35" customHeight="1"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62"/>
      <c r="N287" s="2"/>
      <c r="O287" s="56"/>
      <c r="P287" s="57"/>
      <c r="S287" s="61"/>
      <c r="T287" s="61"/>
      <c r="U287" s="61"/>
      <c r="V287" s="61"/>
      <c r="W287" s="61"/>
      <c r="X287" s="61"/>
      <c r="Y287" s="61"/>
      <c r="Z287" s="4"/>
      <c r="AA287" s="61"/>
      <c r="AB287" s="6"/>
      <c r="AC287" s="7"/>
    </row>
    <row r="288" spans="2:29" s="32" customFormat="1" ht="13.35" customHeight="1"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62"/>
      <c r="N288" s="2"/>
      <c r="O288" s="56"/>
      <c r="P288" s="57"/>
      <c r="S288" s="61"/>
      <c r="T288" s="61"/>
      <c r="U288" s="61"/>
      <c r="V288" s="61"/>
      <c r="W288" s="61"/>
      <c r="X288" s="61"/>
      <c r="Y288" s="61"/>
      <c r="Z288" s="4"/>
      <c r="AA288" s="61"/>
      <c r="AB288" s="6"/>
      <c r="AC288" s="7"/>
    </row>
    <row r="289" spans="2:29" s="32" customFormat="1" ht="13.35" customHeight="1"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62"/>
      <c r="N289" s="2"/>
      <c r="O289" s="56"/>
      <c r="P289" s="57"/>
      <c r="S289" s="61"/>
      <c r="T289" s="61"/>
      <c r="U289" s="61"/>
      <c r="V289" s="61"/>
      <c r="W289" s="61"/>
      <c r="X289" s="61"/>
      <c r="Y289" s="61"/>
      <c r="Z289" s="4"/>
      <c r="AA289" s="61"/>
      <c r="AB289" s="6"/>
      <c r="AC289" s="7"/>
    </row>
    <row r="290" spans="2:29" s="32" customFormat="1" ht="13.35" customHeight="1"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62"/>
      <c r="N290" s="2"/>
      <c r="O290" s="56"/>
      <c r="P290" s="57"/>
      <c r="S290" s="61"/>
      <c r="T290" s="61"/>
      <c r="U290" s="61"/>
      <c r="V290" s="61"/>
      <c r="W290" s="61"/>
      <c r="X290" s="61"/>
      <c r="Y290" s="61"/>
      <c r="Z290" s="4"/>
      <c r="AA290" s="61"/>
      <c r="AB290" s="6"/>
      <c r="AC290" s="7"/>
    </row>
    <row r="291" spans="2:29" s="32" customFormat="1" ht="13.35" customHeight="1"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62"/>
      <c r="N291" s="2"/>
      <c r="O291" s="56"/>
      <c r="P291" s="57"/>
      <c r="S291" s="61"/>
      <c r="T291" s="61"/>
      <c r="U291" s="61"/>
      <c r="V291" s="61"/>
      <c r="W291" s="61"/>
      <c r="X291" s="61"/>
      <c r="Y291" s="61"/>
      <c r="Z291" s="4"/>
      <c r="AA291" s="61"/>
      <c r="AB291" s="6"/>
      <c r="AC291" s="7"/>
    </row>
    <row r="292" spans="2:29" s="32" customFormat="1" ht="13.35" customHeight="1"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62"/>
      <c r="N292" s="2"/>
      <c r="O292" s="56"/>
      <c r="P292" s="57"/>
      <c r="S292" s="61"/>
      <c r="T292" s="61"/>
      <c r="U292" s="61"/>
      <c r="V292" s="61"/>
      <c r="W292" s="61"/>
      <c r="X292" s="61"/>
      <c r="Y292" s="61"/>
      <c r="Z292" s="4"/>
      <c r="AA292" s="61"/>
      <c r="AB292" s="6"/>
      <c r="AC292" s="7"/>
    </row>
    <row r="293" spans="2:29" s="32" customFormat="1" ht="13.35" customHeight="1"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62"/>
      <c r="N293" s="2"/>
      <c r="O293" s="56"/>
      <c r="P293" s="57"/>
      <c r="S293" s="61"/>
      <c r="T293" s="61"/>
      <c r="U293" s="61"/>
      <c r="V293" s="61"/>
      <c r="W293" s="61"/>
      <c r="X293" s="61"/>
      <c r="Y293" s="61"/>
      <c r="Z293" s="4"/>
      <c r="AA293" s="61"/>
      <c r="AB293" s="6"/>
      <c r="AC293" s="7"/>
    </row>
    <row r="294" spans="2:29" s="32" customFormat="1" ht="13.35" customHeight="1"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62"/>
      <c r="N294" s="2"/>
      <c r="O294" s="56"/>
      <c r="P294" s="57"/>
      <c r="S294" s="61"/>
      <c r="T294" s="61"/>
      <c r="U294" s="61"/>
      <c r="V294" s="61"/>
      <c r="W294" s="61"/>
      <c r="X294" s="61"/>
      <c r="Y294" s="61"/>
      <c r="Z294" s="4"/>
      <c r="AA294" s="61"/>
      <c r="AB294" s="6"/>
      <c r="AC294" s="7"/>
    </row>
    <row r="295" spans="2:29" s="32" customFormat="1" ht="13.35" customHeight="1"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62"/>
      <c r="N295" s="2"/>
      <c r="O295" s="56"/>
      <c r="P295" s="57"/>
      <c r="S295" s="61"/>
      <c r="T295" s="61"/>
      <c r="U295" s="61"/>
      <c r="V295" s="61"/>
      <c r="W295" s="61"/>
      <c r="X295" s="61"/>
      <c r="Y295" s="61"/>
      <c r="Z295" s="4"/>
      <c r="AA295" s="61"/>
      <c r="AB295" s="6"/>
      <c r="AC295" s="7"/>
    </row>
    <row r="296" spans="2:29" s="32" customFormat="1" ht="13.35" customHeight="1"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62"/>
      <c r="N296" s="2"/>
      <c r="O296" s="56"/>
      <c r="P296" s="57"/>
      <c r="S296" s="61"/>
      <c r="T296" s="61"/>
      <c r="U296" s="61"/>
      <c r="V296" s="61"/>
      <c r="W296" s="61"/>
      <c r="X296" s="61"/>
      <c r="Y296" s="61"/>
      <c r="Z296" s="4"/>
      <c r="AA296" s="61"/>
      <c r="AB296" s="6"/>
      <c r="AC296" s="7"/>
    </row>
    <row r="297" spans="2:29" s="32" customFormat="1" ht="13.35" customHeight="1"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62"/>
      <c r="N297" s="2"/>
      <c r="O297" s="56"/>
      <c r="P297" s="57"/>
      <c r="S297" s="61"/>
      <c r="T297" s="61"/>
      <c r="U297" s="61"/>
      <c r="V297" s="61"/>
      <c r="W297" s="61"/>
      <c r="X297" s="61"/>
      <c r="Y297" s="61"/>
      <c r="Z297" s="4"/>
      <c r="AA297" s="61"/>
      <c r="AB297" s="6"/>
      <c r="AC297" s="7"/>
    </row>
    <row r="298" spans="2:29" s="32" customFormat="1" ht="13.35" customHeight="1"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62"/>
      <c r="N298" s="2"/>
      <c r="O298" s="56"/>
      <c r="P298" s="57"/>
      <c r="S298" s="61"/>
      <c r="T298" s="61"/>
      <c r="U298" s="61"/>
      <c r="V298" s="61"/>
      <c r="W298" s="61"/>
      <c r="X298" s="61"/>
      <c r="Y298" s="61"/>
      <c r="Z298" s="4"/>
      <c r="AA298" s="61"/>
      <c r="AB298" s="6"/>
      <c r="AC298" s="7"/>
    </row>
    <row r="299" spans="2:29" s="32" customFormat="1" ht="13.35" customHeight="1"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62"/>
      <c r="N299" s="2"/>
      <c r="O299" s="56"/>
      <c r="P299" s="57"/>
      <c r="S299" s="61"/>
      <c r="T299" s="61"/>
      <c r="U299" s="61"/>
      <c r="V299" s="61"/>
      <c r="W299" s="61"/>
      <c r="X299" s="61"/>
      <c r="Y299" s="61"/>
      <c r="Z299" s="4"/>
      <c r="AA299" s="61"/>
      <c r="AB299" s="6"/>
      <c r="AC299" s="7"/>
    </row>
    <row r="300" spans="2:29" s="32" customFormat="1" ht="13.35" customHeight="1"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62"/>
      <c r="N300" s="2"/>
      <c r="O300" s="56"/>
      <c r="P300" s="57"/>
      <c r="S300" s="61"/>
      <c r="T300" s="61"/>
      <c r="U300" s="61"/>
      <c r="V300" s="61"/>
      <c r="W300" s="61"/>
      <c r="X300" s="61"/>
      <c r="Y300" s="61"/>
      <c r="Z300" s="4"/>
      <c r="AA300" s="61"/>
      <c r="AB300" s="6"/>
      <c r="AC300" s="7"/>
    </row>
    <row r="301" spans="2:29" s="32" customFormat="1" ht="13.35" customHeight="1"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62"/>
      <c r="N301" s="2"/>
      <c r="O301" s="56"/>
      <c r="P301" s="57"/>
      <c r="S301" s="61"/>
      <c r="T301" s="61"/>
      <c r="U301" s="61"/>
      <c r="V301" s="61"/>
      <c r="W301" s="61"/>
      <c r="X301" s="61"/>
      <c r="Y301" s="61"/>
      <c r="Z301" s="4"/>
      <c r="AA301" s="61"/>
      <c r="AB301" s="6"/>
      <c r="AC301" s="7"/>
    </row>
    <row r="302" spans="2:29" s="32" customFormat="1" ht="13.35" customHeight="1"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62"/>
      <c r="N302" s="2"/>
      <c r="O302" s="56"/>
      <c r="P302" s="57"/>
      <c r="S302" s="61"/>
      <c r="T302" s="61"/>
      <c r="U302" s="61"/>
      <c r="V302" s="61"/>
      <c r="W302" s="61"/>
      <c r="X302" s="61"/>
      <c r="Y302" s="61"/>
      <c r="Z302" s="4"/>
      <c r="AA302" s="61"/>
      <c r="AB302" s="6"/>
      <c r="AC302" s="7"/>
    </row>
    <row r="303" spans="2:29" s="32" customFormat="1" ht="13.35" customHeight="1"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62"/>
      <c r="N303" s="2"/>
      <c r="O303" s="56"/>
      <c r="P303" s="57"/>
      <c r="S303" s="61"/>
      <c r="T303" s="61"/>
      <c r="U303" s="61"/>
      <c r="V303" s="61"/>
      <c r="W303" s="61"/>
      <c r="X303" s="61"/>
      <c r="Y303" s="61"/>
      <c r="Z303" s="4"/>
      <c r="AA303" s="61"/>
      <c r="AB303" s="6"/>
      <c r="AC303" s="7"/>
    </row>
    <row r="304" spans="2:29" s="32" customFormat="1" ht="13.35" customHeight="1"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62"/>
      <c r="N304" s="2"/>
      <c r="O304" s="56"/>
      <c r="P304" s="57"/>
      <c r="S304" s="61"/>
      <c r="T304" s="61"/>
      <c r="U304" s="61"/>
      <c r="V304" s="61"/>
      <c r="W304" s="61"/>
      <c r="X304" s="61"/>
      <c r="Y304" s="61"/>
      <c r="Z304" s="4"/>
      <c r="AA304" s="61"/>
      <c r="AB304" s="6"/>
      <c r="AC304" s="7"/>
    </row>
    <row r="305" spans="2:29" s="32" customFormat="1" ht="13.35" customHeight="1"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62"/>
      <c r="N305" s="2"/>
      <c r="O305" s="56"/>
      <c r="P305" s="57"/>
      <c r="S305" s="61"/>
      <c r="T305" s="61"/>
      <c r="U305" s="61"/>
      <c r="V305" s="61"/>
      <c r="W305" s="61"/>
      <c r="X305" s="61"/>
      <c r="Y305" s="61"/>
      <c r="Z305" s="4"/>
      <c r="AA305" s="61"/>
      <c r="AB305" s="6"/>
      <c r="AC305" s="7"/>
    </row>
    <row r="306" spans="2:29" s="32" customFormat="1" ht="13.35" customHeight="1"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62"/>
      <c r="N306" s="2"/>
      <c r="O306" s="56"/>
      <c r="P306" s="57"/>
      <c r="S306" s="61"/>
      <c r="T306" s="61"/>
      <c r="U306" s="61"/>
      <c r="V306" s="61"/>
      <c r="W306" s="61"/>
      <c r="X306" s="61"/>
      <c r="Y306" s="61"/>
      <c r="Z306" s="4"/>
      <c r="AA306" s="61"/>
      <c r="AB306" s="6"/>
      <c r="AC306" s="7"/>
    </row>
    <row r="307" spans="2:29" s="32" customFormat="1" ht="13.35" customHeight="1"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62"/>
      <c r="N307" s="2"/>
      <c r="O307" s="56"/>
      <c r="P307" s="57"/>
      <c r="S307" s="61"/>
      <c r="T307" s="61"/>
      <c r="U307" s="61"/>
      <c r="V307" s="61"/>
      <c r="W307" s="61"/>
      <c r="X307" s="61"/>
      <c r="Y307" s="61"/>
      <c r="Z307" s="4"/>
      <c r="AA307" s="61"/>
      <c r="AB307" s="6"/>
      <c r="AC307" s="7"/>
    </row>
    <row r="308" spans="2:29" s="32" customFormat="1" ht="13.35" customHeight="1"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62"/>
      <c r="N308" s="2"/>
      <c r="O308" s="56"/>
      <c r="P308" s="57"/>
      <c r="S308" s="61"/>
      <c r="T308" s="61"/>
      <c r="U308" s="61"/>
      <c r="V308" s="61"/>
      <c r="W308" s="61"/>
      <c r="X308" s="61"/>
      <c r="Y308" s="61"/>
      <c r="Z308" s="4"/>
      <c r="AA308" s="61"/>
      <c r="AB308" s="6"/>
      <c r="AC308" s="7"/>
    </row>
    <row r="309" spans="2:29" s="32" customFormat="1" ht="13.35" customHeight="1"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62"/>
      <c r="N309" s="2"/>
      <c r="O309" s="56"/>
      <c r="P309" s="57"/>
      <c r="S309" s="61"/>
      <c r="T309" s="61"/>
      <c r="U309" s="61"/>
      <c r="V309" s="61"/>
      <c r="W309" s="61"/>
      <c r="X309" s="61"/>
      <c r="Y309" s="61"/>
      <c r="Z309" s="4"/>
      <c r="AA309" s="61"/>
      <c r="AB309" s="6"/>
      <c r="AC309" s="7"/>
    </row>
    <row r="310" spans="2:29" s="32" customFormat="1" ht="13.35" customHeight="1"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62"/>
      <c r="N310" s="2"/>
      <c r="O310" s="56"/>
      <c r="P310" s="57"/>
      <c r="S310" s="61"/>
      <c r="T310" s="61"/>
      <c r="U310" s="61"/>
      <c r="V310" s="61"/>
      <c r="W310" s="61"/>
      <c r="X310" s="61"/>
      <c r="Y310" s="61"/>
      <c r="Z310" s="4"/>
      <c r="AA310" s="61"/>
      <c r="AB310" s="6"/>
      <c r="AC310" s="7"/>
    </row>
    <row r="311" spans="2:29" s="32" customFormat="1" ht="13.35" customHeight="1"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62"/>
      <c r="N311" s="2"/>
      <c r="O311" s="56"/>
      <c r="P311" s="57"/>
      <c r="S311" s="61"/>
      <c r="T311" s="61"/>
      <c r="U311" s="61"/>
      <c r="V311" s="61"/>
      <c r="W311" s="61"/>
      <c r="X311" s="61"/>
      <c r="Y311" s="61"/>
      <c r="Z311" s="4"/>
      <c r="AA311" s="61"/>
      <c r="AB311" s="6"/>
      <c r="AC311" s="7"/>
    </row>
    <row r="312" spans="2:29" s="32" customFormat="1" ht="13.35" customHeight="1"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62"/>
      <c r="N312" s="2"/>
      <c r="O312" s="56"/>
      <c r="P312" s="57"/>
      <c r="S312" s="61"/>
      <c r="T312" s="61"/>
      <c r="U312" s="61"/>
      <c r="V312" s="61"/>
      <c r="W312" s="61"/>
      <c r="X312" s="61"/>
      <c r="Y312" s="61"/>
      <c r="Z312" s="4"/>
      <c r="AA312" s="61"/>
      <c r="AB312" s="6"/>
      <c r="AC312" s="7"/>
    </row>
    <row r="313" spans="2:29" s="32" customFormat="1" ht="13.35" customHeight="1"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62"/>
      <c r="N313" s="2"/>
      <c r="O313" s="56"/>
      <c r="P313" s="57"/>
      <c r="S313" s="61"/>
      <c r="T313" s="61"/>
      <c r="U313" s="61"/>
      <c r="V313" s="61"/>
      <c r="W313" s="61"/>
      <c r="X313" s="61"/>
      <c r="Y313" s="61"/>
      <c r="Z313" s="4"/>
      <c r="AA313" s="61"/>
      <c r="AB313" s="6"/>
      <c r="AC313" s="7"/>
    </row>
    <row r="314" spans="2:29" s="32" customFormat="1" ht="13.35" customHeight="1"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62"/>
      <c r="N314" s="2"/>
      <c r="O314" s="56"/>
      <c r="P314" s="57"/>
      <c r="S314" s="61"/>
      <c r="T314" s="61"/>
      <c r="U314" s="61"/>
      <c r="V314" s="61"/>
      <c r="W314" s="61"/>
      <c r="X314" s="61"/>
      <c r="Y314" s="61"/>
      <c r="Z314" s="4"/>
      <c r="AA314" s="61"/>
      <c r="AB314" s="6"/>
      <c r="AC314" s="7"/>
    </row>
    <row r="315" spans="2:29" s="32" customFormat="1" ht="13.35" customHeight="1"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62"/>
      <c r="N315" s="2"/>
      <c r="O315" s="56"/>
      <c r="P315" s="57"/>
      <c r="S315" s="61"/>
      <c r="T315" s="61"/>
      <c r="U315" s="61"/>
      <c r="V315" s="61"/>
      <c r="W315" s="61"/>
      <c r="X315" s="61"/>
      <c r="Y315" s="61"/>
      <c r="Z315" s="4"/>
      <c r="AA315" s="61"/>
      <c r="AB315" s="6"/>
      <c r="AC315" s="7"/>
    </row>
    <row r="316" spans="2:29" s="32" customFormat="1" ht="13.35" customHeight="1"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62"/>
      <c r="N316" s="2"/>
      <c r="O316" s="56"/>
      <c r="P316" s="57"/>
      <c r="S316" s="61"/>
      <c r="T316" s="61"/>
      <c r="U316" s="61"/>
      <c r="V316" s="61"/>
      <c r="W316" s="61"/>
      <c r="X316" s="61"/>
      <c r="Y316" s="61"/>
      <c r="Z316" s="4"/>
      <c r="AA316" s="61"/>
      <c r="AB316" s="6"/>
      <c r="AC316" s="7"/>
    </row>
    <row r="317" spans="2:29" s="32" customFormat="1" ht="13.35" customHeight="1"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62"/>
      <c r="N317" s="2"/>
      <c r="O317" s="56"/>
      <c r="P317" s="57"/>
      <c r="S317" s="61"/>
      <c r="T317" s="61"/>
      <c r="U317" s="61"/>
      <c r="V317" s="61"/>
      <c r="W317" s="61"/>
      <c r="X317" s="61"/>
      <c r="Y317" s="61"/>
      <c r="Z317" s="4"/>
      <c r="AA317" s="61"/>
      <c r="AB317" s="6"/>
      <c r="AC317" s="7"/>
    </row>
    <row r="318" spans="2:29" s="32" customFormat="1" ht="13.35" customHeight="1"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62"/>
      <c r="N318" s="2"/>
      <c r="O318" s="56"/>
      <c r="P318" s="57"/>
      <c r="S318" s="61"/>
      <c r="T318" s="61"/>
      <c r="U318" s="61"/>
      <c r="V318" s="61"/>
      <c r="W318" s="61"/>
      <c r="X318" s="61"/>
      <c r="Y318" s="61"/>
      <c r="Z318" s="4"/>
      <c r="AA318" s="61"/>
      <c r="AB318" s="6"/>
      <c r="AC318" s="7"/>
    </row>
    <row r="319" spans="2:29" s="32" customFormat="1" ht="13.35" customHeight="1"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62"/>
      <c r="N319" s="2"/>
      <c r="O319" s="56"/>
      <c r="P319" s="57"/>
      <c r="S319" s="61"/>
      <c r="T319" s="61"/>
      <c r="U319" s="61"/>
      <c r="V319" s="61"/>
      <c r="W319" s="61"/>
      <c r="X319" s="61"/>
      <c r="Y319" s="61"/>
      <c r="Z319" s="4"/>
      <c r="AA319" s="61"/>
      <c r="AB319" s="6"/>
      <c r="AC319" s="7"/>
    </row>
    <row r="320" spans="2:29" s="32" customFormat="1" ht="13.35" customHeight="1"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62"/>
      <c r="N320" s="2"/>
      <c r="O320" s="56"/>
      <c r="P320" s="57"/>
      <c r="S320" s="61"/>
      <c r="T320" s="61"/>
      <c r="U320" s="61"/>
      <c r="V320" s="61"/>
      <c r="W320" s="61"/>
      <c r="X320" s="61"/>
      <c r="Y320" s="61"/>
      <c r="Z320" s="4"/>
      <c r="AA320" s="61"/>
      <c r="AB320" s="6"/>
      <c r="AC320" s="7"/>
    </row>
    <row r="321" spans="2:29" s="32" customFormat="1" ht="13.35" customHeight="1"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62"/>
      <c r="N321" s="2"/>
      <c r="O321" s="56"/>
      <c r="P321" s="57"/>
      <c r="S321" s="61"/>
      <c r="T321" s="61"/>
      <c r="U321" s="61"/>
      <c r="V321" s="61"/>
      <c r="W321" s="61"/>
      <c r="X321" s="61"/>
      <c r="Y321" s="61"/>
      <c r="Z321" s="4"/>
      <c r="AA321" s="61"/>
      <c r="AB321" s="6"/>
      <c r="AC321" s="7"/>
    </row>
    <row r="322" spans="2:29" s="32" customFormat="1" ht="13.35" customHeight="1"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62"/>
      <c r="N322" s="2"/>
      <c r="O322" s="56"/>
      <c r="P322" s="57"/>
      <c r="S322" s="61"/>
      <c r="T322" s="61"/>
      <c r="U322" s="61"/>
      <c r="V322" s="61"/>
      <c r="W322" s="61"/>
      <c r="X322" s="61"/>
      <c r="Y322" s="61"/>
      <c r="Z322" s="4"/>
      <c r="AA322" s="61"/>
      <c r="AB322" s="6"/>
      <c r="AC322" s="7"/>
    </row>
    <row r="323" spans="2:29" s="32" customFormat="1" ht="13.35" customHeight="1"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62"/>
      <c r="N323" s="2"/>
      <c r="O323" s="56"/>
      <c r="P323" s="57"/>
      <c r="S323" s="61"/>
      <c r="T323" s="61"/>
      <c r="U323" s="61"/>
      <c r="V323" s="61"/>
      <c r="W323" s="61"/>
      <c r="X323" s="61"/>
      <c r="Y323" s="61"/>
      <c r="Z323" s="4"/>
      <c r="AA323" s="61"/>
      <c r="AB323" s="6"/>
      <c r="AC323" s="7"/>
    </row>
    <row r="324" spans="2:29" s="32" customFormat="1" ht="13.35" customHeight="1"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62"/>
      <c r="N324" s="2"/>
      <c r="O324" s="56"/>
      <c r="P324" s="57"/>
      <c r="S324" s="61"/>
      <c r="T324" s="61"/>
      <c r="U324" s="61"/>
      <c r="V324" s="61"/>
      <c r="W324" s="61"/>
      <c r="X324" s="61"/>
      <c r="Y324" s="61"/>
      <c r="Z324" s="4"/>
      <c r="AA324" s="61"/>
      <c r="AB324" s="6"/>
      <c r="AC324" s="7"/>
    </row>
    <row r="325" spans="2:29" s="32" customFormat="1" ht="13.35" customHeight="1"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62"/>
      <c r="N325" s="2"/>
      <c r="O325" s="56"/>
      <c r="P325" s="57"/>
      <c r="S325" s="61"/>
      <c r="T325" s="61"/>
      <c r="U325" s="61"/>
      <c r="V325" s="61"/>
      <c r="W325" s="61"/>
      <c r="X325" s="61"/>
      <c r="Y325" s="61"/>
      <c r="Z325" s="4"/>
      <c r="AA325" s="61"/>
      <c r="AB325" s="6"/>
      <c r="AC325" s="7"/>
    </row>
    <row r="326" spans="2:29" s="32" customFormat="1" ht="13.35" customHeight="1"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62"/>
      <c r="N326" s="2"/>
      <c r="O326" s="56"/>
      <c r="P326" s="57"/>
      <c r="S326" s="61"/>
      <c r="T326" s="61"/>
      <c r="U326" s="61"/>
      <c r="V326" s="61"/>
      <c r="W326" s="61"/>
      <c r="X326" s="61"/>
      <c r="Y326" s="61"/>
      <c r="Z326" s="4"/>
      <c r="AA326" s="61"/>
      <c r="AB326" s="6"/>
      <c r="AC326" s="7"/>
    </row>
    <row r="327" spans="2:29" s="32" customFormat="1" ht="13.35" customHeight="1"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62"/>
      <c r="N327" s="2"/>
      <c r="O327" s="56"/>
      <c r="P327" s="57"/>
      <c r="S327" s="61"/>
      <c r="T327" s="61"/>
      <c r="U327" s="61"/>
      <c r="V327" s="61"/>
      <c r="W327" s="61"/>
      <c r="X327" s="61"/>
      <c r="Y327" s="61"/>
      <c r="Z327" s="4"/>
      <c r="AA327" s="61"/>
      <c r="AB327" s="6"/>
      <c r="AC327" s="7"/>
    </row>
    <row r="328" spans="2:29" s="32" customFormat="1" ht="13.35" customHeight="1"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62"/>
      <c r="N328" s="2"/>
      <c r="O328" s="56"/>
      <c r="P328" s="57"/>
      <c r="S328" s="61"/>
      <c r="T328" s="61"/>
      <c r="U328" s="61"/>
      <c r="V328" s="61"/>
      <c r="W328" s="61"/>
      <c r="X328" s="61"/>
      <c r="Y328" s="61"/>
      <c r="Z328" s="4"/>
      <c r="AA328" s="61"/>
      <c r="AB328" s="6"/>
      <c r="AC328" s="7"/>
    </row>
    <row r="329" spans="2:29" s="32" customFormat="1" ht="13.35" customHeight="1"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62"/>
      <c r="N329" s="2"/>
      <c r="O329" s="56"/>
      <c r="P329" s="57"/>
      <c r="S329" s="61"/>
      <c r="T329" s="61"/>
      <c r="U329" s="61"/>
      <c r="V329" s="61"/>
      <c r="W329" s="61"/>
      <c r="X329" s="61"/>
      <c r="Y329" s="61"/>
      <c r="Z329" s="4"/>
      <c r="AA329" s="61"/>
      <c r="AB329" s="6"/>
      <c r="AC329" s="7"/>
    </row>
    <row r="330" spans="2:29" s="32" customFormat="1" ht="13.35" customHeight="1"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62"/>
      <c r="N330" s="2"/>
      <c r="O330" s="56"/>
      <c r="P330" s="57"/>
      <c r="S330" s="61"/>
      <c r="T330" s="61"/>
      <c r="U330" s="61"/>
      <c r="V330" s="61"/>
      <c r="W330" s="61"/>
      <c r="X330" s="61"/>
      <c r="Y330" s="61"/>
      <c r="Z330" s="4"/>
      <c r="AA330" s="61"/>
      <c r="AB330" s="6"/>
      <c r="AC330" s="7"/>
    </row>
    <row r="331" spans="2:29" s="32" customFormat="1" ht="13.35" customHeight="1"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62"/>
      <c r="N331" s="2"/>
      <c r="O331" s="56"/>
      <c r="P331" s="57"/>
      <c r="S331" s="61"/>
      <c r="T331" s="61"/>
      <c r="U331" s="61"/>
      <c r="V331" s="61"/>
      <c r="W331" s="61"/>
      <c r="X331" s="61"/>
      <c r="Y331" s="61"/>
      <c r="Z331" s="4"/>
      <c r="AA331" s="61"/>
      <c r="AB331" s="6"/>
      <c r="AC331" s="7"/>
    </row>
    <row r="332" spans="2:29" s="32" customFormat="1" ht="13.35" customHeight="1"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62"/>
      <c r="N332" s="2"/>
      <c r="O332" s="56"/>
      <c r="P332" s="57"/>
      <c r="S332" s="61"/>
      <c r="T332" s="61"/>
      <c r="U332" s="61"/>
      <c r="V332" s="61"/>
      <c r="W332" s="61"/>
      <c r="X332" s="61"/>
      <c r="Y332" s="61"/>
      <c r="Z332" s="4"/>
      <c r="AA332" s="61"/>
      <c r="AB332" s="6"/>
      <c r="AC332" s="7"/>
    </row>
    <row r="333" spans="2:29" s="32" customFormat="1" ht="13.35" customHeight="1"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62"/>
      <c r="N333" s="2"/>
      <c r="O333" s="56"/>
      <c r="P333" s="57"/>
      <c r="S333" s="61"/>
      <c r="T333" s="61"/>
      <c r="U333" s="61"/>
      <c r="V333" s="61"/>
      <c r="W333" s="61"/>
      <c r="X333" s="61"/>
      <c r="Y333" s="61"/>
      <c r="Z333" s="4"/>
      <c r="AA333" s="61"/>
      <c r="AB333" s="6"/>
      <c r="AC333" s="7"/>
    </row>
    <row r="334" spans="2:29" s="32" customFormat="1" ht="13.35" customHeight="1"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62"/>
      <c r="N334" s="2"/>
      <c r="O334" s="56"/>
      <c r="P334" s="57"/>
      <c r="S334" s="61"/>
      <c r="T334" s="61"/>
      <c r="U334" s="61"/>
      <c r="V334" s="61"/>
      <c r="W334" s="61"/>
      <c r="X334" s="61"/>
      <c r="Y334" s="61"/>
      <c r="Z334" s="4"/>
      <c r="AA334" s="61"/>
      <c r="AB334" s="6"/>
      <c r="AC334" s="7"/>
    </row>
    <row r="335" spans="2:29" s="32" customFormat="1" ht="13.35" customHeight="1"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62"/>
      <c r="N335" s="2"/>
      <c r="O335" s="56"/>
      <c r="P335" s="57"/>
      <c r="S335" s="61"/>
      <c r="T335" s="61"/>
      <c r="U335" s="61"/>
      <c r="V335" s="61"/>
      <c r="W335" s="61"/>
      <c r="X335" s="61"/>
      <c r="Y335" s="61"/>
      <c r="Z335" s="4"/>
      <c r="AA335" s="61"/>
      <c r="AB335" s="6"/>
      <c r="AC335" s="7"/>
    </row>
    <row r="336" spans="2:29" s="32" customFormat="1" ht="13.35" customHeight="1"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62"/>
      <c r="N336" s="2"/>
      <c r="O336" s="56"/>
      <c r="P336" s="57"/>
      <c r="S336" s="61"/>
      <c r="T336" s="61"/>
      <c r="U336" s="61"/>
      <c r="V336" s="61"/>
      <c r="W336" s="61"/>
      <c r="X336" s="61"/>
      <c r="Y336" s="61"/>
      <c r="Z336" s="4"/>
      <c r="AA336" s="61"/>
      <c r="AB336" s="6"/>
      <c r="AC336" s="7"/>
    </row>
    <row r="337" spans="2:29" s="32" customFormat="1" ht="13.35" customHeight="1"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62"/>
      <c r="N337" s="2"/>
      <c r="O337" s="56"/>
      <c r="P337" s="57"/>
      <c r="S337" s="61"/>
      <c r="T337" s="61"/>
      <c r="U337" s="61"/>
      <c r="V337" s="61"/>
      <c r="W337" s="61"/>
      <c r="X337" s="61"/>
      <c r="Y337" s="61"/>
      <c r="Z337" s="4"/>
      <c r="AA337" s="61"/>
      <c r="AB337" s="6"/>
      <c r="AC337" s="7"/>
    </row>
    <row r="338" spans="2:29" s="32" customFormat="1" ht="13.35" customHeight="1"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62"/>
      <c r="N338" s="2"/>
      <c r="O338" s="56"/>
      <c r="P338" s="57"/>
      <c r="S338" s="61"/>
      <c r="T338" s="61"/>
      <c r="U338" s="61"/>
      <c r="V338" s="61"/>
      <c r="W338" s="61"/>
      <c r="X338" s="61"/>
      <c r="Y338" s="61"/>
      <c r="Z338" s="4"/>
      <c r="AA338" s="61"/>
      <c r="AB338" s="6"/>
      <c r="AC338" s="7"/>
    </row>
    <row r="339" spans="2:29" s="32" customFormat="1" ht="13.35" customHeight="1"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62"/>
      <c r="N339" s="2"/>
      <c r="O339" s="56"/>
      <c r="P339" s="57"/>
      <c r="S339" s="61"/>
      <c r="T339" s="61"/>
      <c r="U339" s="61"/>
      <c r="V339" s="61"/>
      <c r="W339" s="61"/>
      <c r="X339" s="61"/>
      <c r="Y339" s="61"/>
      <c r="Z339" s="4"/>
      <c r="AA339" s="61"/>
      <c r="AB339" s="6"/>
      <c r="AC339" s="7"/>
    </row>
    <row r="340" spans="2:29" s="32" customFormat="1" ht="13.35" customHeight="1"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62"/>
      <c r="N340" s="2"/>
      <c r="O340" s="56"/>
      <c r="P340" s="57"/>
      <c r="S340" s="61"/>
      <c r="T340" s="61"/>
      <c r="U340" s="61"/>
      <c r="V340" s="61"/>
      <c r="W340" s="61"/>
      <c r="X340" s="61"/>
      <c r="Y340" s="61"/>
      <c r="Z340" s="4"/>
      <c r="AA340" s="61"/>
      <c r="AB340" s="6"/>
      <c r="AC340" s="7"/>
    </row>
    <row r="341" spans="2:29" s="32" customFormat="1" ht="13.35" customHeight="1"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62"/>
      <c r="N341" s="2"/>
      <c r="O341" s="56"/>
      <c r="P341" s="57"/>
      <c r="S341" s="61"/>
      <c r="T341" s="61"/>
      <c r="U341" s="61"/>
      <c r="V341" s="61"/>
      <c r="W341" s="61"/>
      <c r="X341" s="61"/>
      <c r="Y341" s="61"/>
      <c r="Z341" s="4"/>
      <c r="AA341" s="61"/>
      <c r="AB341" s="6"/>
      <c r="AC341" s="7"/>
    </row>
    <row r="342" spans="2:29" s="32" customFormat="1" ht="13.35" customHeight="1"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62"/>
      <c r="N342" s="2"/>
      <c r="O342" s="56"/>
      <c r="P342" s="57"/>
      <c r="S342" s="61"/>
      <c r="T342" s="61"/>
      <c r="U342" s="61"/>
      <c r="V342" s="61"/>
      <c r="W342" s="61"/>
      <c r="X342" s="61"/>
      <c r="Y342" s="61"/>
      <c r="Z342" s="4"/>
      <c r="AA342" s="61"/>
      <c r="AB342" s="6"/>
      <c r="AC342" s="7"/>
    </row>
    <row r="343" spans="2:29" s="32" customFormat="1" ht="13.35" customHeight="1"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62"/>
      <c r="N343" s="2"/>
      <c r="O343" s="56"/>
      <c r="P343" s="57"/>
      <c r="S343" s="61"/>
      <c r="T343" s="61"/>
      <c r="U343" s="61"/>
      <c r="V343" s="61"/>
      <c r="W343" s="61"/>
      <c r="X343" s="61"/>
      <c r="Y343" s="61"/>
      <c r="Z343" s="4"/>
      <c r="AA343" s="61"/>
      <c r="AB343" s="6"/>
      <c r="AC343" s="7"/>
    </row>
    <row r="344" spans="2:29" s="32" customFormat="1" ht="13.35" customHeight="1"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62"/>
      <c r="N344" s="2"/>
      <c r="O344" s="56"/>
      <c r="P344" s="57"/>
      <c r="S344" s="61"/>
      <c r="T344" s="61"/>
      <c r="U344" s="61"/>
      <c r="V344" s="61"/>
      <c r="W344" s="61"/>
      <c r="X344" s="61"/>
      <c r="Y344" s="61"/>
      <c r="Z344" s="4"/>
      <c r="AA344" s="61"/>
      <c r="AB344" s="6"/>
      <c r="AC344" s="7"/>
    </row>
    <row r="345" spans="2:29" s="32" customFormat="1" ht="13.35" customHeight="1"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62"/>
      <c r="N345" s="2"/>
      <c r="O345" s="56"/>
      <c r="P345" s="57"/>
      <c r="S345" s="61"/>
      <c r="T345" s="61"/>
      <c r="U345" s="61"/>
      <c r="V345" s="61"/>
      <c r="W345" s="61"/>
      <c r="X345" s="61"/>
      <c r="Y345" s="61"/>
      <c r="Z345" s="4"/>
      <c r="AA345" s="61"/>
      <c r="AB345" s="6"/>
      <c r="AC345" s="7"/>
    </row>
    <row r="346" spans="2:29" s="32" customFormat="1" ht="13.35" customHeight="1"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62"/>
      <c r="N346" s="2"/>
      <c r="O346" s="56"/>
      <c r="P346" s="57"/>
      <c r="S346" s="61"/>
      <c r="T346" s="61"/>
      <c r="U346" s="61"/>
      <c r="V346" s="61"/>
      <c r="W346" s="61"/>
      <c r="X346" s="61"/>
      <c r="Y346" s="61"/>
      <c r="Z346" s="4"/>
      <c r="AA346" s="61"/>
      <c r="AB346" s="6"/>
      <c r="AC346" s="7"/>
    </row>
    <row r="347" spans="2:29" s="32" customFormat="1" ht="13.35" customHeight="1"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62"/>
      <c r="N347" s="2"/>
      <c r="O347" s="56"/>
      <c r="P347" s="57"/>
      <c r="S347" s="61"/>
      <c r="T347" s="61"/>
      <c r="U347" s="61"/>
      <c r="V347" s="61"/>
      <c r="W347" s="61"/>
      <c r="X347" s="61"/>
      <c r="Y347" s="61"/>
      <c r="Z347" s="4"/>
      <c r="AA347" s="61"/>
      <c r="AB347" s="6"/>
      <c r="AC347" s="7"/>
    </row>
    <row r="348" spans="2:29" s="32" customFormat="1" ht="13.35" customHeight="1"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62"/>
      <c r="N348" s="2"/>
      <c r="O348" s="56"/>
      <c r="P348" s="57"/>
      <c r="S348" s="61"/>
      <c r="T348" s="61"/>
      <c r="U348" s="61"/>
      <c r="V348" s="61"/>
      <c r="W348" s="61"/>
      <c r="X348" s="61"/>
      <c r="Y348" s="61"/>
      <c r="Z348" s="4"/>
      <c r="AA348" s="61"/>
      <c r="AB348" s="6"/>
      <c r="AC348" s="7"/>
    </row>
    <row r="349" spans="2:29" s="32" customFormat="1" ht="13.35" customHeight="1"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62"/>
      <c r="N349" s="2"/>
      <c r="O349" s="56"/>
      <c r="P349" s="57"/>
      <c r="S349" s="61"/>
      <c r="T349" s="61"/>
      <c r="U349" s="61"/>
      <c r="V349" s="61"/>
      <c r="W349" s="61"/>
      <c r="X349" s="61"/>
      <c r="Y349" s="61"/>
      <c r="Z349" s="4"/>
      <c r="AA349" s="61"/>
      <c r="AB349" s="6"/>
      <c r="AC349" s="7"/>
    </row>
    <row r="350" spans="2:29" s="32" customFormat="1" ht="13.35" customHeight="1"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62"/>
      <c r="N350" s="2"/>
      <c r="O350" s="56"/>
      <c r="P350" s="57"/>
      <c r="S350" s="61"/>
      <c r="T350" s="61"/>
      <c r="U350" s="61"/>
      <c r="V350" s="61"/>
      <c r="W350" s="61"/>
      <c r="X350" s="61"/>
      <c r="Y350" s="61"/>
      <c r="Z350" s="4"/>
      <c r="AA350" s="61"/>
      <c r="AB350" s="6"/>
      <c r="AC350" s="7"/>
    </row>
    <row r="351" spans="2:29" s="32" customFormat="1" ht="13.35" customHeight="1"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62"/>
      <c r="N351" s="2"/>
      <c r="O351" s="56"/>
      <c r="P351" s="57"/>
      <c r="S351" s="61"/>
      <c r="T351" s="61"/>
      <c r="U351" s="61"/>
      <c r="V351" s="61"/>
      <c r="W351" s="61"/>
      <c r="X351" s="61"/>
      <c r="Y351" s="61"/>
      <c r="Z351" s="4"/>
      <c r="AA351" s="61"/>
      <c r="AB351" s="6"/>
      <c r="AC351" s="7"/>
    </row>
    <row r="352" spans="2:29" s="32" customFormat="1" ht="13.35" customHeight="1"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62"/>
      <c r="N352" s="2"/>
      <c r="O352" s="56"/>
      <c r="P352" s="57"/>
      <c r="S352" s="61"/>
      <c r="T352" s="61"/>
      <c r="U352" s="61"/>
      <c r="V352" s="61"/>
      <c r="W352" s="61"/>
      <c r="X352" s="61"/>
      <c r="Y352" s="61"/>
      <c r="Z352" s="4"/>
      <c r="AA352" s="61"/>
      <c r="AB352" s="6"/>
      <c r="AC352" s="7"/>
    </row>
    <row r="353" spans="2:29" s="32" customFormat="1" ht="13.35" customHeight="1"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62"/>
      <c r="N353" s="2"/>
      <c r="O353" s="56"/>
      <c r="P353" s="57"/>
      <c r="S353" s="61"/>
      <c r="T353" s="61"/>
      <c r="U353" s="61"/>
      <c r="V353" s="61"/>
      <c r="W353" s="61"/>
      <c r="X353" s="61"/>
      <c r="Y353" s="61"/>
      <c r="Z353" s="4"/>
      <c r="AA353" s="61"/>
      <c r="AB353" s="6"/>
      <c r="AC353" s="7"/>
    </row>
    <row r="354" spans="2:29" s="32" customFormat="1" ht="13.35" customHeight="1"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62"/>
      <c r="N354" s="2"/>
      <c r="O354" s="56"/>
      <c r="P354" s="57"/>
      <c r="S354" s="61"/>
      <c r="T354" s="61"/>
      <c r="U354" s="61"/>
      <c r="V354" s="61"/>
      <c r="W354" s="61"/>
      <c r="X354" s="61"/>
      <c r="Y354" s="61"/>
      <c r="Z354" s="4"/>
      <c r="AA354" s="61"/>
      <c r="AB354" s="6"/>
      <c r="AC354" s="7"/>
    </row>
    <row r="355" spans="2:29" s="32" customFormat="1" ht="13.35" customHeight="1"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62"/>
      <c r="N355" s="2"/>
      <c r="O355" s="56"/>
      <c r="P355" s="57"/>
      <c r="S355" s="61"/>
      <c r="T355" s="61"/>
      <c r="U355" s="61"/>
      <c r="V355" s="61"/>
      <c r="W355" s="61"/>
      <c r="X355" s="61"/>
      <c r="Y355" s="61"/>
      <c r="Z355" s="4"/>
      <c r="AA355" s="61"/>
      <c r="AB355" s="6"/>
      <c r="AC355" s="7"/>
    </row>
    <row r="356" spans="2:29" s="32" customFormat="1" ht="13.35" customHeight="1"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62"/>
      <c r="N356" s="2"/>
      <c r="O356" s="56"/>
      <c r="P356" s="57"/>
      <c r="S356" s="61"/>
      <c r="T356" s="61"/>
      <c r="U356" s="61"/>
      <c r="V356" s="61"/>
      <c r="W356" s="61"/>
      <c r="X356" s="61"/>
      <c r="Y356" s="61"/>
      <c r="Z356" s="4"/>
      <c r="AA356" s="61"/>
      <c r="AB356" s="6"/>
      <c r="AC356" s="7"/>
    </row>
    <row r="357" spans="2:29" s="32" customFormat="1" ht="13.35" customHeight="1"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62"/>
      <c r="N357" s="2"/>
      <c r="O357" s="56"/>
      <c r="P357" s="57"/>
      <c r="S357" s="61"/>
      <c r="T357" s="61"/>
      <c r="U357" s="61"/>
      <c r="V357" s="61"/>
      <c r="W357" s="61"/>
      <c r="X357" s="61"/>
      <c r="Y357" s="61"/>
      <c r="Z357" s="4"/>
      <c r="AA357" s="61"/>
      <c r="AB357" s="6"/>
      <c r="AC357" s="7"/>
    </row>
    <row r="358" spans="2:29" s="32" customFormat="1" ht="13.35" customHeight="1"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62"/>
      <c r="N358" s="2"/>
      <c r="O358" s="56"/>
      <c r="P358" s="57"/>
      <c r="S358" s="61"/>
      <c r="T358" s="61"/>
      <c r="U358" s="61"/>
      <c r="V358" s="61"/>
      <c r="W358" s="61"/>
      <c r="X358" s="61"/>
      <c r="Y358" s="61"/>
      <c r="Z358" s="4"/>
      <c r="AA358" s="61"/>
      <c r="AB358" s="6"/>
      <c r="AC358" s="7"/>
    </row>
    <row r="359" spans="2:29" s="32" customFormat="1" ht="13.35" customHeight="1"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62"/>
      <c r="N359" s="2"/>
      <c r="O359" s="56"/>
      <c r="P359" s="57"/>
      <c r="S359" s="61"/>
      <c r="T359" s="61"/>
      <c r="U359" s="61"/>
      <c r="V359" s="61"/>
      <c r="W359" s="61"/>
      <c r="X359" s="61"/>
      <c r="Y359" s="61"/>
      <c r="Z359" s="4"/>
      <c r="AA359" s="61"/>
      <c r="AB359" s="6"/>
      <c r="AC359" s="7"/>
    </row>
    <row r="360" spans="2:29" s="32" customFormat="1" ht="13.35" customHeight="1"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62"/>
      <c r="N360" s="2"/>
      <c r="O360" s="56"/>
      <c r="P360" s="57"/>
      <c r="S360" s="61"/>
      <c r="T360" s="61"/>
      <c r="U360" s="61"/>
      <c r="V360" s="61"/>
      <c r="W360" s="61"/>
      <c r="X360" s="61"/>
      <c r="Y360" s="61"/>
      <c r="Z360" s="4"/>
      <c r="AA360" s="61"/>
      <c r="AB360" s="6"/>
      <c r="AC360" s="7"/>
    </row>
    <row r="361" spans="2:29" s="32" customFormat="1" ht="13.35" customHeight="1"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62"/>
      <c r="N361" s="2"/>
      <c r="O361" s="56"/>
      <c r="P361" s="57"/>
      <c r="S361" s="61"/>
      <c r="T361" s="61"/>
      <c r="U361" s="61"/>
      <c r="V361" s="61"/>
      <c r="W361" s="61"/>
      <c r="X361" s="61"/>
      <c r="Y361" s="61"/>
      <c r="Z361" s="4"/>
      <c r="AA361" s="61"/>
      <c r="AB361" s="6"/>
      <c r="AC361" s="7"/>
    </row>
    <row r="362" spans="2:29" s="32" customFormat="1" ht="13.35" customHeight="1"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62"/>
      <c r="N362" s="2"/>
      <c r="O362" s="56"/>
      <c r="P362" s="57"/>
      <c r="S362" s="61"/>
      <c r="T362" s="61"/>
      <c r="U362" s="61"/>
      <c r="V362" s="61"/>
      <c r="W362" s="61"/>
      <c r="X362" s="61"/>
      <c r="Y362" s="61"/>
      <c r="Z362" s="4"/>
      <c r="AA362" s="61"/>
      <c r="AB362" s="6"/>
      <c r="AC362" s="7"/>
    </row>
    <row r="363" spans="2:29" s="32" customFormat="1" ht="13.35" customHeight="1"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62"/>
      <c r="N363" s="2"/>
      <c r="O363" s="56"/>
      <c r="P363" s="57"/>
      <c r="S363" s="61"/>
      <c r="T363" s="61"/>
      <c r="U363" s="61"/>
      <c r="V363" s="61"/>
      <c r="W363" s="61"/>
      <c r="X363" s="61"/>
      <c r="Y363" s="61"/>
      <c r="Z363" s="4"/>
      <c r="AA363" s="61"/>
      <c r="AB363" s="6"/>
      <c r="AC363" s="7"/>
    </row>
    <row r="364" spans="2:29" s="32" customFormat="1" ht="13.35" customHeight="1"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62"/>
      <c r="N364" s="2"/>
      <c r="O364" s="56"/>
      <c r="P364" s="57"/>
      <c r="S364" s="61"/>
      <c r="T364" s="61"/>
      <c r="U364" s="61"/>
      <c r="V364" s="61"/>
      <c r="W364" s="61"/>
      <c r="X364" s="61"/>
      <c r="Y364" s="61"/>
      <c r="Z364" s="4"/>
      <c r="AA364" s="61"/>
      <c r="AB364" s="6"/>
      <c r="AC364" s="7"/>
    </row>
    <row r="365" spans="2:29" s="32" customFormat="1" ht="13.35" customHeight="1"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62"/>
      <c r="N365" s="2"/>
      <c r="O365" s="56"/>
      <c r="P365" s="57"/>
      <c r="S365" s="61"/>
      <c r="T365" s="61"/>
      <c r="U365" s="61"/>
      <c r="V365" s="61"/>
      <c r="W365" s="61"/>
      <c r="X365" s="61"/>
      <c r="Y365" s="61"/>
      <c r="Z365" s="4"/>
      <c r="AA365" s="61"/>
      <c r="AB365" s="6"/>
      <c r="AC365" s="7"/>
    </row>
    <row r="366" spans="2:29" s="32" customFormat="1" ht="13.35" customHeight="1"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62"/>
      <c r="N366" s="2"/>
      <c r="O366" s="56"/>
      <c r="P366" s="57"/>
      <c r="S366" s="61"/>
      <c r="T366" s="61"/>
      <c r="U366" s="61"/>
      <c r="V366" s="61"/>
      <c r="W366" s="61"/>
      <c r="X366" s="61"/>
      <c r="Y366" s="61"/>
      <c r="Z366" s="4"/>
      <c r="AA366" s="61"/>
      <c r="AB366" s="6"/>
      <c r="AC366" s="7"/>
    </row>
    <row r="367" spans="2:29" s="32" customFormat="1" ht="13.35" customHeight="1"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62"/>
      <c r="N367" s="2"/>
      <c r="O367" s="56"/>
      <c r="P367" s="57"/>
      <c r="S367" s="61"/>
      <c r="T367" s="61"/>
      <c r="U367" s="61"/>
      <c r="V367" s="61"/>
      <c r="W367" s="61"/>
      <c r="X367" s="61"/>
      <c r="Y367" s="61"/>
      <c r="Z367" s="4"/>
      <c r="AA367" s="61"/>
      <c r="AB367" s="6"/>
      <c r="AC367" s="7"/>
    </row>
    <row r="368" spans="2:29" s="32" customFormat="1" ht="13.35" customHeight="1"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62"/>
      <c r="N368" s="2"/>
      <c r="O368" s="56"/>
      <c r="P368" s="57"/>
      <c r="S368" s="61"/>
      <c r="T368" s="61"/>
      <c r="U368" s="61"/>
      <c r="V368" s="61"/>
      <c r="W368" s="61"/>
      <c r="X368" s="61"/>
      <c r="Y368" s="61"/>
      <c r="Z368" s="4"/>
      <c r="AA368" s="61"/>
      <c r="AB368" s="6"/>
      <c r="AC368" s="7"/>
    </row>
    <row r="369" spans="2:29" s="32" customFormat="1" ht="13.35" customHeight="1"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62"/>
      <c r="N369" s="2"/>
      <c r="O369" s="56"/>
      <c r="P369" s="57"/>
      <c r="S369" s="61"/>
      <c r="T369" s="61"/>
      <c r="U369" s="61"/>
      <c r="V369" s="61"/>
      <c r="W369" s="61"/>
      <c r="X369" s="61"/>
      <c r="Y369" s="61"/>
      <c r="Z369" s="4"/>
      <c r="AA369" s="61"/>
      <c r="AB369" s="6"/>
      <c r="AC369" s="7"/>
    </row>
    <row r="370" spans="2:29" s="32" customFormat="1" ht="13.35" customHeight="1"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62"/>
      <c r="N370" s="2"/>
      <c r="O370" s="56"/>
      <c r="P370" s="57"/>
      <c r="S370" s="61"/>
      <c r="T370" s="61"/>
      <c r="U370" s="61"/>
      <c r="V370" s="61"/>
      <c r="W370" s="61"/>
      <c r="X370" s="61"/>
      <c r="Y370" s="61"/>
      <c r="Z370" s="4"/>
      <c r="AA370" s="61"/>
      <c r="AB370" s="6"/>
      <c r="AC370" s="7"/>
    </row>
    <row r="371" spans="2:29" s="32" customFormat="1" ht="13.35" customHeight="1"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62"/>
      <c r="N371" s="2"/>
      <c r="O371" s="56"/>
      <c r="P371" s="57"/>
      <c r="S371" s="61"/>
      <c r="T371" s="61"/>
      <c r="U371" s="61"/>
      <c r="V371" s="61"/>
      <c r="W371" s="61"/>
      <c r="X371" s="61"/>
      <c r="Y371" s="61"/>
      <c r="Z371" s="4"/>
      <c r="AA371" s="61"/>
      <c r="AB371" s="6"/>
      <c r="AC371" s="7"/>
    </row>
    <row r="372" spans="2:29" s="32" customFormat="1" ht="13.35" customHeight="1"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62"/>
      <c r="N372" s="2"/>
      <c r="O372" s="56"/>
      <c r="P372" s="57"/>
      <c r="S372" s="61"/>
      <c r="T372" s="61"/>
      <c r="U372" s="61"/>
      <c r="V372" s="61"/>
      <c r="W372" s="61"/>
      <c r="X372" s="61"/>
      <c r="Y372" s="61"/>
      <c r="Z372" s="4"/>
      <c r="AA372" s="61"/>
      <c r="AB372" s="6"/>
      <c r="AC372" s="7"/>
    </row>
    <row r="373" spans="2:29" s="32" customFormat="1" ht="13.35" customHeight="1"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62"/>
      <c r="N373" s="2"/>
      <c r="O373" s="56"/>
      <c r="P373" s="57"/>
      <c r="S373" s="61"/>
      <c r="T373" s="61"/>
      <c r="U373" s="61"/>
      <c r="V373" s="61"/>
      <c r="W373" s="61"/>
      <c r="X373" s="61"/>
      <c r="Y373" s="61"/>
      <c r="Z373" s="4"/>
      <c r="AA373" s="61"/>
      <c r="AB373" s="6"/>
      <c r="AC373" s="7"/>
    </row>
    <row r="374" spans="2:29" s="32" customFormat="1" ht="13.35" customHeight="1"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62"/>
      <c r="N374" s="2"/>
      <c r="O374" s="56"/>
      <c r="P374" s="57"/>
      <c r="S374" s="61"/>
      <c r="T374" s="61"/>
      <c r="U374" s="61"/>
      <c r="V374" s="61"/>
      <c r="W374" s="61"/>
      <c r="X374" s="61"/>
      <c r="Y374" s="61"/>
      <c r="Z374" s="4"/>
      <c r="AA374" s="61"/>
      <c r="AB374" s="6"/>
      <c r="AC374" s="7"/>
    </row>
    <row r="375" spans="2:29" s="32" customFormat="1" ht="13.35" customHeight="1"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62"/>
      <c r="N375" s="2"/>
      <c r="O375" s="56"/>
      <c r="P375" s="57"/>
      <c r="S375" s="61"/>
      <c r="T375" s="61"/>
      <c r="U375" s="61"/>
      <c r="V375" s="61"/>
      <c r="W375" s="61"/>
      <c r="X375" s="61"/>
      <c r="Y375" s="61"/>
      <c r="Z375" s="4"/>
      <c r="AA375" s="61"/>
      <c r="AB375" s="6"/>
      <c r="AC375" s="7"/>
    </row>
    <row r="376" spans="2:29" s="32" customFormat="1" ht="13.35" customHeight="1"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62"/>
      <c r="N376" s="2"/>
      <c r="O376" s="56"/>
      <c r="P376" s="57"/>
      <c r="S376" s="61"/>
      <c r="T376" s="61"/>
      <c r="U376" s="61"/>
      <c r="V376" s="61"/>
      <c r="W376" s="61"/>
      <c r="X376" s="61"/>
      <c r="Y376" s="61"/>
      <c r="Z376" s="4"/>
      <c r="AA376" s="61"/>
      <c r="AB376" s="6"/>
      <c r="AC376" s="7"/>
    </row>
    <row r="377" spans="2:29" s="32" customFormat="1" ht="13.35" customHeight="1"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62"/>
      <c r="N377" s="2"/>
      <c r="O377" s="56"/>
      <c r="P377" s="57"/>
      <c r="S377" s="61"/>
      <c r="T377" s="61"/>
      <c r="U377" s="61"/>
      <c r="V377" s="61"/>
      <c r="W377" s="61"/>
      <c r="X377" s="61"/>
      <c r="Y377" s="61"/>
      <c r="Z377" s="4"/>
      <c r="AA377" s="61"/>
      <c r="AB377" s="6"/>
      <c r="AC377" s="7"/>
    </row>
    <row r="378" spans="2:29" s="32" customFormat="1" ht="13.35" customHeight="1"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62"/>
      <c r="N378" s="2"/>
      <c r="O378" s="56"/>
      <c r="P378" s="57"/>
      <c r="S378" s="61"/>
      <c r="T378" s="61"/>
      <c r="U378" s="61"/>
      <c r="V378" s="61"/>
      <c r="W378" s="61"/>
      <c r="X378" s="61"/>
      <c r="Y378" s="61"/>
      <c r="Z378" s="4"/>
      <c r="AA378" s="61"/>
      <c r="AB378" s="6"/>
      <c r="AC378" s="7"/>
    </row>
    <row r="379" spans="2:29" s="32" customFormat="1" ht="13.35" customHeight="1"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62"/>
      <c r="N379" s="2"/>
      <c r="O379" s="56"/>
      <c r="P379" s="57"/>
      <c r="S379" s="61"/>
      <c r="T379" s="61"/>
      <c r="U379" s="61"/>
      <c r="V379" s="61"/>
      <c r="W379" s="61"/>
      <c r="X379" s="61"/>
      <c r="Y379" s="61"/>
      <c r="Z379" s="4"/>
      <c r="AA379" s="61"/>
      <c r="AB379" s="6"/>
      <c r="AC379" s="7"/>
    </row>
    <row r="380" spans="2:29" s="32" customFormat="1" ht="13.35" customHeight="1"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62"/>
      <c r="N380" s="2"/>
      <c r="O380" s="56"/>
      <c r="P380" s="57"/>
      <c r="S380" s="61"/>
      <c r="T380" s="61"/>
      <c r="U380" s="61"/>
      <c r="V380" s="61"/>
      <c r="W380" s="61"/>
      <c r="X380" s="61"/>
      <c r="Y380" s="61"/>
      <c r="Z380" s="4"/>
      <c r="AA380" s="61"/>
      <c r="AB380" s="6"/>
      <c r="AC380" s="7"/>
    </row>
    <row r="381" spans="2:29" s="32" customFormat="1" ht="13.35" customHeight="1"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62"/>
      <c r="N381" s="2"/>
      <c r="O381" s="56"/>
      <c r="P381" s="57"/>
      <c r="S381" s="61"/>
      <c r="T381" s="61"/>
      <c r="U381" s="61"/>
      <c r="V381" s="61"/>
      <c r="W381" s="61"/>
      <c r="X381" s="61"/>
      <c r="Y381" s="61"/>
      <c r="Z381" s="4"/>
      <c r="AA381" s="61"/>
      <c r="AB381" s="6"/>
      <c r="AC381" s="7"/>
    </row>
    <row r="382" spans="2:29" s="32" customFormat="1" ht="13.35" customHeight="1"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62"/>
      <c r="N382" s="2"/>
      <c r="O382" s="56"/>
      <c r="P382" s="57"/>
      <c r="S382" s="61"/>
      <c r="T382" s="61"/>
      <c r="U382" s="61"/>
      <c r="V382" s="61"/>
      <c r="W382" s="61"/>
      <c r="X382" s="61"/>
      <c r="Y382" s="61"/>
      <c r="Z382" s="4"/>
      <c r="AA382" s="61"/>
      <c r="AB382" s="6"/>
      <c r="AC382" s="7"/>
    </row>
    <row r="383" spans="2:29" s="32" customFormat="1" ht="13.35" customHeight="1"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62"/>
      <c r="N383" s="2"/>
      <c r="O383" s="56"/>
      <c r="P383" s="57"/>
      <c r="S383" s="61"/>
      <c r="T383" s="61"/>
      <c r="U383" s="61"/>
      <c r="V383" s="61"/>
      <c r="W383" s="61"/>
      <c r="X383" s="61"/>
      <c r="Y383" s="61"/>
      <c r="Z383" s="4"/>
      <c r="AA383" s="61"/>
      <c r="AB383" s="6"/>
      <c r="AC383" s="7"/>
    </row>
    <row r="384" spans="2:29" s="32" customFormat="1" ht="13.35" customHeight="1"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62"/>
      <c r="N384" s="2"/>
      <c r="O384" s="56"/>
      <c r="P384" s="57"/>
      <c r="S384" s="61"/>
      <c r="T384" s="61"/>
      <c r="U384" s="61"/>
      <c r="V384" s="61"/>
      <c r="W384" s="61"/>
      <c r="X384" s="61"/>
      <c r="Y384" s="61"/>
      <c r="Z384" s="4"/>
      <c r="AA384" s="61"/>
      <c r="AB384" s="6"/>
      <c r="AC384" s="7"/>
    </row>
    <row r="385" spans="2:29" s="32" customFormat="1" ht="13.35" customHeight="1"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62"/>
      <c r="N385" s="2"/>
      <c r="O385" s="56"/>
      <c r="P385" s="57"/>
      <c r="S385" s="61"/>
      <c r="T385" s="61"/>
      <c r="U385" s="61"/>
      <c r="V385" s="61"/>
      <c r="W385" s="61"/>
      <c r="X385" s="61"/>
      <c r="Y385" s="61"/>
      <c r="Z385" s="4"/>
      <c r="AA385" s="61"/>
      <c r="AB385" s="6"/>
      <c r="AC385" s="7"/>
    </row>
    <row r="386" spans="2:29" s="32" customFormat="1" ht="13.35" customHeight="1"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62"/>
      <c r="N386" s="2"/>
      <c r="O386" s="56"/>
      <c r="P386" s="57"/>
      <c r="S386" s="61"/>
      <c r="T386" s="61"/>
      <c r="U386" s="61"/>
      <c r="V386" s="61"/>
      <c r="W386" s="61"/>
      <c r="X386" s="61"/>
      <c r="Y386" s="61"/>
      <c r="Z386" s="4"/>
      <c r="AA386" s="61"/>
      <c r="AB386" s="6"/>
      <c r="AC386" s="7"/>
    </row>
    <row r="387" spans="2:29" s="32" customFormat="1" ht="13.35" customHeight="1"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62"/>
      <c r="N387" s="2"/>
      <c r="O387" s="56"/>
      <c r="P387" s="57"/>
      <c r="S387" s="61"/>
      <c r="T387" s="61"/>
      <c r="U387" s="61"/>
      <c r="V387" s="61"/>
      <c r="W387" s="61"/>
      <c r="X387" s="61"/>
      <c r="Y387" s="61"/>
      <c r="Z387" s="4"/>
      <c r="AA387" s="61"/>
      <c r="AB387" s="6"/>
      <c r="AC387" s="7"/>
    </row>
    <row r="388" spans="2:29" s="32" customFormat="1" ht="13.35" customHeight="1"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62"/>
      <c r="N388" s="2"/>
      <c r="O388" s="56"/>
      <c r="P388" s="57"/>
      <c r="S388" s="61"/>
      <c r="T388" s="61"/>
      <c r="U388" s="61"/>
      <c r="V388" s="61"/>
      <c r="W388" s="61"/>
      <c r="X388" s="61"/>
      <c r="Y388" s="61"/>
      <c r="Z388" s="4"/>
      <c r="AA388" s="61"/>
      <c r="AB388" s="6"/>
      <c r="AC388" s="7"/>
    </row>
    <row r="389" spans="2:29" s="32" customFormat="1" ht="13.35" customHeight="1"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62"/>
      <c r="N389" s="2"/>
      <c r="O389" s="56"/>
      <c r="P389" s="57"/>
      <c r="S389" s="61"/>
      <c r="T389" s="61"/>
      <c r="U389" s="61"/>
      <c r="V389" s="61"/>
      <c r="W389" s="61"/>
      <c r="X389" s="61"/>
      <c r="Y389" s="61"/>
      <c r="Z389" s="4"/>
      <c r="AA389" s="61"/>
      <c r="AB389" s="6"/>
      <c r="AC389" s="7"/>
    </row>
    <row r="390" spans="2:29" s="32" customFormat="1" ht="13.35" customHeight="1"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62"/>
      <c r="N390" s="2"/>
      <c r="O390" s="56"/>
      <c r="P390" s="57"/>
      <c r="S390" s="61"/>
      <c r="T390" s="61"/>
      <c r="U390" s="61"/>
      <c r="V390" s="61"/>
      <c r="W390" s="61"/>
      <c r="X390" s="61"/>
      <c r="Y390" s="61"/>
      <c r="Z390" s="4"/>
      <c r="AA390" s="61"/>
      <c r="AB390" s="6"/>
      <c r="AC390" s="7"/>
    </row>
    <row r="391" spans="2:29" s="32" customFormat="1" ht="13.35" customHeight="1"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62"/>
      <c r="N391" s="2"/>
      <c r="O391" s="56"/>
      <c r="P391" s="57"/>
      <c r="S391" s="61"/>
      <c r="T391" s="61"/>
      <c r="U391" s="61"/>
      <c r="V391" s="61"/>
      <c r="W391" s="61"/>
      <c r="X391" s="61"/>
      <c r="Y391" s="61"/>
      <c r="Z391" s="4"/>
      <c r="AA391" s="61"/>
      <c r="AB391" s="6"/>
      <c r="AC391" s="7"/>
    </row>
    <row r="392" spans="2:29" s="32" customFormat="1" ht="13.35" customHeight="1"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62"/>
      <c r="N392" s="2"/>
      <c r="O392" s="56"/>
      <c r="P392" s="57"/>
      <c r="S392" s="61"/>
      <c r="T392" s="61"/>
      <c r="U392" s="61"/>
      <c r="V392" s="61"/>
      <c r="W392" s="61"/>
      <c r="X392" s="61"/>
      <c r="Y392" s="61"/>
      <c r="Z392" s="4"/>
      <c r="AA392" s="61"/>
      <c r="AB392" s="6"/>
      <c r="AC392" s="7"/>
    </row>
    <row r="393" spans="2:29" s="32" customFormat="1" ht="13.35" customHeight="1"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62"/>
      <c r="N393" s="2"/>
      <c r="O393" s="56"/>
      <c r="P393" s="57"/>
      <c r="S393" s="61"/>
      <c r="T393" s="61"/>
      <c r="U393" s="61"/>
      <c r="V393" s="61"/>
      <c r="W393" s="61"/>
      <c r="X393" s="61"/>
      <c r="Y393" s="61"/>
      <c r="Z393" s="4"/>
      <c r="AA393" s="61"/>
      <c r="AB393" s="6"/>
      <c r="AC393" s="7"/>
    </row>
    <row r="394" spans="2:29" s="32" customFormat="1" ht="13.35" customHeight="1"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62"/>
      <c r="N394" s="2"/>
      <c r="O394" s="56"/>
      <c r="P394" s="57"/>
      <c r="S394" s="61"/>
      <c r="T394" s="61"/>
      <c r="U394" s="61"/>
      <c r="V394" s="61"/>
      <c r="W394" s="61"/>
      <c r="X394" s="61"/>
      <c r="Y394" s="61"/>
      <c r="Z394" s="4"/>
      <c r="AA394" s="61"/>
      <c r="AB394" s="6"/>
      <c r="AC394" s="7"/>
    </row>
    <row r="395" spans="2:29" s="32" customFormat="1" ht="13.35" customHeight="1"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62"/>
      <c r="N395" s="2"/>
      <c r="O395" s="56"/>
      <c r="P395" s="57"/>
      <c r="S395" s="61"/>
      <c r="T395" s="61"/>
      <c r="U395" s="61"/>
      <c r="V395" s="61"/>
      <c r="W395" s="61"/>
      <c r="X395" s="61"/>
      <c r="Y395" s="61"/>
      <c r="Z395" s="4"/>
      <c r="AA395" s="61"/>
      <c r="AB395" s="6"/>
      <c r="AC395" s="7"/>
    </row>
    <row r="396" spans="2:29" s="32" customFormat="1" ht="13.35" customHeight="1"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62"/>
      <c r="N396" s="2"/>
      <c r="O396" s="56"/>
      <c r="P396" s="57"/>
      <c r="S396" s="61"/>
      <c r="T396" s="61"/>
      <c r="U396" s="61"/>
      <c r="V396" s="61"/>
      <c r="W396" s="61"/>
      <c r="X396" s="61"/>
      <c r="Y396" s="61"/>
      <c r="Z396" s="4"/>
      <c r="AA396" s="61"/>
      <c r="AB396" s="6"/>
      <c r="AC396" s="7"/>
    </row>
    <row r="397" spans="2:29" s="32" customFormat="1" ht="13.35" customHeight="1"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62"/>
      <c r="N397" s="2"/>
      <c r="O397" s="56"/>
      <c r="P397" s="57"/>
      <c r="S397" s="61"/>
      <c r="T397" s="61"/>
      <c r="U397" s="61"/>
      <c r="V397" s="61"/>
      <c r="W397" s="61"/>
      <c r="X397" s="61"/>
      <c r="Y397" s="61"/>
      <c r="Z397" s="4"/>
      <c r="AA397" s="61"/>
      <c r="AB397" s="6"/>
      <c r="AC397" s="7"/>
    </row>
    <row r="398" spans="2:29" s="32" customFormat="1" ht="13.35" customHeight="1"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62"/>
      <c r="N398" s="2"/>
      <c r="O398" s="56"/>
      <c r="P398" s="57"/>
      <c r="S398" s="61"/>
      <c r="T398" s="61"/>
      <c r="U398" s="61"/>
      <c r="V398" s="61"/>
      <c r="W398" s="61"/>
      <c r="X398" s="61"/>
      <c r="Y398" s="61"/>
      <c r="Z398" s="4"/>
      <c r="AA398" s="61"/>
      <c r="AB398" s="6"/>
      <c r="AC398" s="7"/>
    </row>
    <row r="399" spans="2:29" s="32" customFormat="1" ht="13.35" customHeight="1"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62"/>
      <c r="N399" s="2"/>
      <c r="O399" s="56"/>
      <c r="P399" s="57"/>
      <c r="S399" s="61"/>
      <c r="T399" s="61"/>
      <c r="U399" s="61"/>
      <c r="V399" s="61"/>
      <c r="W399" s="61"/>
      <c r="X399" s="61"/>
      <c r="Y399" s="61"/>
      <c r="Z399" s="4"/>
      <c r="AA399" s="61"/>
      <c r="AB399" s="6"/>
      <c r="AC399" s="7"/>
    </row>
    <row r="400" spans="2:29" s="32" customFormat="1" ht="13.35" customHeight="1"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62"/>
      <c r="N400" s="2"/>
      <c r="O400" s="56"/>
      <c r="P400" s="57"/>
      <c r="S400" s="61"/>
      <c r="T400" s="61"/>
      <c r="U400" s="61"/>
      <c r="V400" s="61"/>
      <c r="W400" s="61"/>
      <c r="X400" s="61"/>
      <c r="Y400" s="61"/>
      <c r="Z400" s="4"/>
      <c r="AA400" s="61"/>
      <c r="AB400" s="6"/>
      <c r="AC400" s="7"/>
    </row>
    <row r="401" spans="2:29" s="32" customFormat="1" ht="13.35" customHeight="1"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62"/>
      <c r="N401" s="2"/>
      <c r="O401" s="56"/>
      <c r="P401" s="57"/>
      <c r="S401" s="61"/>
      <c r="T401" s="61"/>
      <c r="U401" s="61"/>
      <c r="V401" s="61"/>
      <c r="W401" s="61"/>
      <c r="X401" s="61"/>
      <c r="Y401" s="61"/>
      <c r="Z401" s="4"/>
      <c r="AA401" s="61"/>
      <c r="AB401" s="6"/>
      <c r="AC401" s="7"/>
    </row>
    <row r="402" spans="2:29" s="32" customFormat="1" ht="13.35" customHeight="1"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62"/>
      <c r="N402" s="2"/>
      <c r="O402" s="56"/>
      <c r="P402" s="57"/>
      <c r="S402" s="61"/>
      <c r="T402" s="61"/>
      <c r="U402" s="61"/>
      <c r="V402" s="61"/>
      <c r="W402" s="61"/>
      <c r="X402" s="61"/>
      <c r="Y402" s="61"/>
      <c r="Z402" s="4"/>
      <c r="AA402" s="61"/>
      <c r="AB402" s="6"/>
      <c r="AC402" s="7"/>
    </row>
    <row r="403" spans="2:29" s="32" customFormat="1" ht="13.35" customHeight="1"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62"/>
      <c r="N403" s="2"/>
      <c r="O403" s="56"/>
      <c r="P403" s="57"/>
      <c r="S403" s="61"/>
      <c r="T403" s="61"/>
      <c r="U403" s="61"/>
      <c r="V403" s="61"/>
      <c r="W403" s="61"/>
      <c r="X403" s="61"/>
      <c r="Y403" s="61"/>
      <c r="Z403" s="4"/>
      <c r="AA403" s="61"/>
      <c r="AB403" s="6"/>
      <c r="AC403" s="7"/>
    </row>
    <row r="404" spans="2:29" s="32" customFormat="1" ht="13.35" customHeight="1"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62"/>
      <c r="N404" s="2"/>
      <c r="O404" s="56"/>
      <c r="P404" s="57"/>
      <c r="S404" s="61"/>
      <c r="T404" s="61"/>
      <c r="U404" s="61"/>
      <c r="V404" s="61"/>
      <c r="W404" s="61"/>
      <c r="X404" s="61"/>
      <c r="Y404" s="61"/>
      <c r="Z404" s="4"/>
      <c r="AA404" s="61"/>
      <c r="AB404" s="6"/>
      <c r="AC404" s="7"/>
    </row>
    <row r="405" spans="2:29" s="32" customFormat="1" ht="13.35" customHeight="1"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62"/>
      <c r="N405" s="2"/>
      <c r="O405" s="56"/>
      <c r="P405" s="57"/>
      <c r="S405" s="61"/>
      <c r="T405" s="61"/>
      <c r="U405" s="61"/>
      <c r="V405" s="61"/>
      <c r="W405" s="61"/>
      <c r="X405" s="61"/>
      <c r="Y405" s="61"/>
      <c r="Z405" s="4"/>
      <c r="AA405" s="61"/>
      <c r="AB405" s="6"/>
      <c r="AC405" s="7"/>
    </row>
    <row r="406" spans="2:29" s="32" customFormat="1" ht="13.35" customHeight="1"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62"/>
      <c r="N406" s="2"/>
      <c r="O406" s="56"/>
      <c r="P406" s="57"/>
      <c r="S406" s="61"/>
      <c r="T406" s="61"/>
      <c r="U406" s="61"/>
      <c r="V406" s="61"/>
      <c r="W406" s="61"/>
      <c r="X406" s="61"/>
      <c r="Y406" s="61"/>
      <c r="Z406" s="4"/>
      <c r="AA406" s="61"/>
      <c r="AB406" s="6"/>
      <c r="AC406" s="7"/>
    </row>
    <row r="407" spans="2:29" s="32" customFormat="1" ht="13.35" customHeight="1"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62"/>
      <c r="N407" s="2"/>
      <c r="O407" s="56"/>
      <c r="P407" s="57"/>
      <c r="S407" s="61"/>
      <c r="T407" s="61"/>
      <c r="U407" s="61"/>
      <c r="V407" s="61"/>
      <c r="W407" s="61"/>
      <c r="X407" s="61"/>
      <c r="Y407" s="61"/>
      <c r="Z407" s="4"/>
      <c r="AA407" s="61"/>
      <c r="AB407" s="6"/>
      <c r="AC407" s="7"/>
    </row>
    <row r="408" spans="2:29" s="32" customFormat="1" ht="13.35" customHeight="1"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62"/>
      <c r="N408" s="2"/>
      <c r="O408" s="56"/>
      <c r="P408" s="57"/>
      <c r="S408" s="61"/>
      <c r="T408" s="61"/>
      <c r="U408" s="61"/>
      <c r="V408" s="61"/>
      <c r="W408" s="61"/>
      <c r="X408" s="61"/>
      <c r="Y408" s="61"/>
      <c r="Z408" s="4"/>
      <c r="AA408" s="61"/>
      <c r="AB408" s="6"/>
      <c r="AC408" s="7"/>
    </row>
    <row r="409" spans="2:29" s="32" customFormat="1" ht="13.35" customHeight="1"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62"/>
      <c r="N409" s="2"/>
      <c r="O409" s="56"/>
      <c r="P409" s="57"/>
      <c r="S409" s="61"/>
      <c r="T409" s="61"/>
      <c r="U409" s="61"/>
      <c r="V409" s="61"/>
      <c r="W409" s="61"/>
      <c r="X409" s="61"/>
      <c r="Y409" s="61"/>
      <c r="Z409" s="4"/>
      <c r="AA409" s="61"/>
      <c r="AB409" s="6"/>
      <c r="AC409" s="7"/>
    </row>
    <row r="410" spans="2:29" s="32" customFormat="1" ht="13.35" customHeight="1"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62"/>
      <c r="N410" s="2"/>
      <c r="O410" s="56"/>
      <c r="P410" s="57"/>
      <c r="S410" s="61"/>
      <c r="T410" s="61"/>
      <c r="U410" s="61"/>
      <c r="V410" s="61"/>
      <c r="W410" s="61"/>
      <c r="X410" s="61"/>
      <c r="Y410" s="61"/>
      <c r="Z410" s="4"/>
      <c r="AA410" s="61"/>
      <c r="AB410" s="6"/>
      <c r="AC410" s="7"/>
    </row>
    <row r="411" spans="2:29" s="32" customFormat="1" ht="13.35" customHeight="1"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62"/>
      <c r="N411" s="2"/>
      <c r="O411" s="56"/>
      <c r="P411" s="57"/>
      <c r="S411" s="61"/>
      <c r="T411" s="61"/>
      <c r="U411" s="61"/>
      <c r="V411" s="61"/>
      <c r="W411" s="61"/>
      <c r="X411" s="61"/>
      <c r="Y411" s="61"/>
      <c r="Z411" s="4"/>
      <c r="AA411" s="61"/>
      <c r="AB411" s="6"/>
      <c r="AC411" s="7"/>
    </row>
    <row r="412" spans="2:29" s="32" customFormat="1" ht="13.35" customHeight="1"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62"/>
      <c r="N412" s="2"/>
      <c r="O412" s="56"/>
      <c r="P412" s="57"/>
      <c r="S412" s="61"/>
      <c r="T412" s="61"/>
      <c r="U412" s="61"/>
      <c r="V412" s="61"/>
      <c r="W412" s="61"/>
      <c r="X412" s="61"/>
      <c r="Y412" s="61"/>
      <c r="Z412" s="4"/>
      <c r="AA412" s="61"/>
      <c r="AB412" s="6"/>
      <c r="AC412" s="7"/>
    </row>
    <row r="413" spans="2:29" s="32" customFormat="1" ht="13.35" customHeight="1"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62"/>
      <c r="N413" s="2"/>
      <c r="O413" s="56"/>
      <c r="P413" s="57"/>
      <c r="S413" s="61"/>
      <c r="T413" s="61"/>
      <c r="U413" s="61"/>
      <c r="V413" s="61"/>
      <c r="W413" s="61"/>
      <c r="X413" s="61"/>
      <c r="Y413" s="61"/>
      <c r="Z413" s="4"/>
      <c r="AA413" s="61"/>
      <c r="AB413" s="6"/>
      <c r="AC413" s="7"/>
    </row>
    <row r="414" spans="2:29" s="32" customFormat="1" ht="13.35" customHeight="1"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62"/>
      <c r="N414" s="2"/>
      <c r="O414" s="56"/>
      <c r="P414" s="57"/>
      <c r="S414" s="61"/>
      <c r="T414" s="61"/>
      <c r="U414" s="61"/>
      <c r="V414" s="61"/>
      <c r="W414" s="61"/>
      <c r="X414" s="61"/>
      <c r="Y414" s="61"/>
      <c r="Z414" s="4"/>
      <c r="AA414" s="61"/>
      <c r="AB414" s="6"/>
      <c r="AC414" s="7"/>
    </row>
    <row r="415" spans="2:29" s="32" customFormat="1" ht="13.35" customHeight="1"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62"/>
      <c r="N415" s="2"/>
      <c r="O415" s="56"/>
      <c r="P415" s="57"/>
      <c r="S415" s="61"/>
      <c r="T415" s="61"/>
      <c r="U415" s="61"/>
      <c r="V415" s="61"/>
      <c r="W415" s="61"/>
      <c r="X415" s="61"/>
      <c r="Y415" s="61"/>
      <c r="Z415" s="4"/>
      <c r="AA415" s="61"/>
      <c r="AB415" s="6"/>
      <c r="AC415" s="7"/>
    </row>
    <row r="416" spans="2:29" s="32" customFormat="1" ht="13.35" customHeight="1"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62"/>
      <c r="N416" s="2"/>
      <c r="O416" s="56"/>
      <c r="P416" s="57"/>
      <c r="S416" s="61"/>
      <c r="T416" s="61"/>
      <c r="U416" s="61"/>
      <c r="V416" s="61"/>
      <c r="W416" s="61"/>
      <c r="X416" s="61"/>
      <c r="Y416" s="61"/>
      <c r="Z416" s="4"/>
      <c r="AA416" s="61"/>
      <c r="AB416" s="6"/>
      <c r="AC416" s="7"/>
    </row>
    <row r="417" spans="2:29" s="32" customFormat="1" ht="13.35" customHeight="1"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62"/>
      <c r="N417" s="2"/>
      <c r="O417" s="56"/>
      <c r="P417" s="57"/>
      <c r="S417" s="61"/>
      <c r="T417" s="61"/>
      <c r="U417" s="61"/>
      <c r="V417" s="61"/>
      <c r="W417" s="61"/>
      <c r="X417" s="61"/>
      <c r="Y417" s="61"/>
      <c r="Z417" s="4"/>
      <c r="AA417" s="61"/>
      <c r="AB417" s="6"/>
      <c r="AC417" s="7"/>
    </row>
    <row r="418" spans="2:29" s="32" customFormat="1" ht="13.35" customHeight="1"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62"/>
      <c r="N418" s="2"/>
      <c r="O418" s="56"/>
      <c r="P418" s="57"/>
      <c r="S418" s="61"/>
      <c r="T418" s="61"/>
      <c r="U418" s="61"/>
      <c r="V418" s="61"/>
      <c r="W418" s="61"/>
      <c r="X418" s="61"/>
      <c r="Y418" s="61"/>
      <c r="Z418" s="4"/>
      <c r="AA418" s="61"/>
      <c r="AB418" s="6"/>
      <c r="AC418" s="7"/>
    </row>
    <row r="419" spans="2:29" s="32" customFormat="1" ht="13.35" customHeight="1"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62"/>
      <c r="N419" s="2"/>
      <c r="O419" s="56"/>
      <c r="P419" s="57"/>
      <c r="S419" s="61"/>
      <c r="T419" s="61"/>
      <c r="U419" s="61"/>
      <c r="V419" s="61"/>
      <c r="W419" s="61"/>
      <c r="X419" s="61"/>
      <c r="Y419" s="61"/>
      <c r="Z419" s="4"/>
      <c r="AA419" s="61"/>
      <c r="AB419" s="6"/>
      <c r="AC419" s="7"/>
    </row>
    <row r="420" spans="2:29" s="32" customFormat="1" ht="13.35" customHeight="1"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62"/>
      <c r="N420" s="2"/>
      <c r="O420" s="56"/>
      <c r="P420" s="57"/>
      <c r="S420" s="61"/>
      <c r="T420" s="61"/>
      <c r="U420" s="61"/>
      <c r="V420" s="61"/>
      <c r="W420" s="61"/>
      <c r="X420" s="61"/>
      <c r="Y420" s="61"/>
      <c r="Z420" s="4"/>
      <c r="AA420" s="61"/>
      <c r="AB420" s="6"/>
      <c r="AC420" s="7"/>
    </row>
    <row r="421" spans="2:29" s="32" customFormat="1" ht="13.35" customHeight="1"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62"/>
      <c r="N421" s="2"/>
      <c r="O421" s="56"/>
      <c r="P421" s="57"/>
      <c r="S421" s="61"/>
      <c r="T421" s="61"/>
      <c r="U421" s="61"/>
      <c r="V421" s="61"/>
      <c r="W421" s="61"/>
      <c r="X421" s="61"/>
      <c r="Y421" s="61"/>
      <c r="Z421" s="4"/>
      <c r="AA421" s="61"/>
      <c r="AB421" s="6"/>
      <c r="AC421" s="7"/>
    </row>
    <row r="422" spans="2:29" s="32" customFormat="1" ht="13.35" customHeight="1"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62"/>
      <c r="N422" s="2"/>
      <c r="O422" s="56"/>
      <c r="P422" s="57"/>
      <c r="S422" s="61"/>
      <c r="T422" s="61"/>
      <c r="U422" s="61"/>
      <c r="V422" s="61"/>
      <c r="W422" s="61"/>
      <c r="X422" s="61"/>
      <c r="Y422" s="61"/>
      <c r="Z422" s="4"/>
      <c r="AA422" s="61"/>
      <c r="AB422" s="6"/>
      <c r="AC422" s="7"/>
    </row>
    <row r="423" spans="2:29" s="32" customFormat="1" ht="13.35" customHeight="1"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62"/>
      <c r="N423" s="2"/>
      <c r="O423" s="56"/>
      <c r="P423" s="57"/>
      <c r="S423" s="61"/>
      <c r="T423" s="61"/>
      <c r="U423" s="61"/>
      <c r="V423" s="61"/>
      <c r="W423" s="61"/>
      <c r="X423" s="61"/>
      <c r="Y423" s="61"/>
      <c r="Z423" s="4"/>
      <c r="AA423" s="61"/>
      <c r="AB423" s="6"/>
      <c r="AC423" s="7"/>
    </row>
    <row r="424" spans="2:29" s="32" customFormat="1" ht="13.35" customHeight="1"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62"/>
      <c r="N424" s="2"/>
      <c r="O424" s="56"/>
      <c r="P424" s="57"/>
      <c r="S424" s="61"/>
      <c r="T424" s="61"/>
      <c r="U424" s="61"/>
      <c r="V424" s="61"/>
      <c r="W424" s="61"/>
      <c r="X424" s="61"/>
      <c r="Y424" s="61"/>
      <c r="Z424" s="4"/>
      <c r="AA424" s="61"/>
      <c r="AB424" s="6"/>
      <c r="AC424" s="7"/>
    </row>
    <row r="425" spans="2:29" s="32" customFormat="1" ht="13.35" customHeight="1"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62"/>
      <c r="N425" s="2"/>
      <c r="O425" s="56"/>
      <c r="P425" s="57"/>
      <c r="S425" s="61"/>
      <c r="T425" s="61"/>
      <c r="U425" s="61"/>
      <c r="V425" s="61"/>
      <c r="W425" s="61"/>
      <c r="X425" s="61"/>
      <c r="Y425" s="61"/>
      <c r="Z425" s="4"/>
      <c r="AA425" s="61"/>
      <c r="AB425" s="6"/>
      <c r="AC425" s="7"/>
    </row>
    <row r="426" spans="2:29" s="32" customFormat="1" ht="13.35" customHeight="1"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62"/>
      <c r="N426" s="2"/>
      <c r="O426" s="56"/>
      <c r="P426" s="57"/>
      <c r="S426" s="61"/>
      <c r="T426" s="61"/>
      <c r="U426" s="61"/>
      <c r="V426" s="61"/>
      <c r="W426" s="61"/>
      <c r="X426" s="61"/>
      <c r="Y426" s="61"/>
      <c r="Z426" s="4"/>
      <c r="AA426" s="61"/>
      <c r="AB426" s="6"/>
      <c r="AC426" s="7"/>
    </row>
    <row r="427" spans="2:29" s="32" customFormat="1" ht="13.35" customHeight="1"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62"/>
      <c r="N427" s="2"/>
      <c r="O427" s="56"/>
      <c r="P427" s="57"/>
      <c r="S427" s="61"/>
      <c r="T427" s="61"/>
      <c r="U427" s="61"/>
      <c r="V427" s="61"/>
      <c r="W427" s="61"/>
      <c r="X427" s="61"/>
      <c r="Y427" s="61"/>
      <c r="Z427" s="4"/>
      <c r="AA427" s="61"/>
      <c r="AB427" s="6"/>
      <c r="AC427" s="7"/>
    </row>
    <row r="428" spans="2:29" s="32" customFormat="1" ht="13.35" customHeight="1"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62"/>
      <c r="N428" s="2"/>
      <c r="O428" s="56"/>
      <c r="P428" s="57"/>
      <c r="S428" s="61"/>
      <c r="T428" s="61"/>
      <c r="U428" s="61"/>
      <c r="V428" s="61"/>
      <c r="W428" s="61"/>
      <c r="X428" s="61"/>
      <c r="Y428" s="61"/>
      <c r="Z428" s="4"/>
      <c r="AA428" s="61"/>
      <c r="AB428" s="6"/>
      <c r="AC428" s="7"/>
    </row>
    <row r="429" spans="2:29" s="32" customFormat="1" ht="13.35" customHeight="1"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62"/>
      <c r="N429" s="2"/>
      <c r="O429" s="56"/>
      <c r="P429" s="57"/>
      <c r="S429" s="61"/>
      <c r="T429" s="61"/>
      <c r="U429" s="61"/>
      <c r="V429" s="61"/>
      <c r="W429" s="61"/>
      <c r="X429" s="61"/>
      <c r="Y429" s="61"/>
      <c r="Z429" s="4"/>
      <c r="AA429" s="61"/>
      <c r="AB429" s="6"/>
      <c r="AC429" s="7"/>
    </row>
    <row r="430" spans="2:29" s="32" customFormat="1" ht="13.35" customHeight="1"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62"/>
      <c r="N430" s="2"/>
      <c r="O430" s="56"/>
      <c r="P430" s="57"/>
      <c r="S430" s="61"/>
      <c r="T430" s="61"/>
      <c r="U430" s="61"/>
      <c r="V430" s="61"/>
      <c r="W430" s="61"/>
      <c r="X430" s="61"/>
      <c r="Y430" s="61"/>
      <c r="Z430" s="4"/>
      <c r="AA430" s="61"/>
      <c r="AB430" s="6"/>
      <c r="AC430" s="7"/>
    </row>
    <row r="431" spans="2:29" s="32" customFormat="1" ht="13.35" customHeight="1"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62"/>
      <c r="N431" s="2"/>
      <c r="O431" s="56"/>
      <c r="P431" s="57"/>
      <c r="S431" s="61"/>
      <c r="T431" s="61"/>
      <c r="U431" s="61"/>
      <c r="V431" s="61"/>
      <c r="W431" s="61"/>
      <c r="X431" s="61"/>
      <c r="Y431" s="61"/>
      <c r="Z431" s="4"/>
      <c r="AA431" s="61"/>
      <c r="AB431" s="6"/>
      <c r="AC431" s="7"/>
    </row>
    <row r="432" spans="2:29" s="32" customFormat="1" ht="13.35" customHeight="1"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62"/>
      <c r="N432" s="2"/>
      <c r="O432" s="56"/>
      <c r="P432" s="57"/>
      <c r="S432" s="61"/>
      <c r="T432" s="61"/>
      <c r="U432" s="61"/>
      <c r="V432" s="61"/>
      <c r="W432" s="61"/>
      <c r="X432" s="61"/>
      <c r="Y432" s="61"/>
      <c r="Z432" s="4"/>
      <c r="AA432" s="61"/>
      <c r="AB432" s="6"/>
      <c r="AC432" s="7"/>
    </row>
    <row r="433" spans="2:29" s="32" customFormat="1" ht="13.35" customHeight="1"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62"/>
      <c r="N433" s="2"/>
      <c r="O433" s="56"/>
      <c r="P433" s="57"/>
      <c r="S433" s="61"/>
      <c r="T433" s="61"/>
      <c r="U433" s="61"/>
      <c r="V433" s="61"/>
      <c r="W433" s="61"/>
      <c r="X433" s="61"/>
      <c r="Y433" s="61"/>
      <c r="Z433" s="4"/>
      <c r="AA433" s="61"/>
      <c r="AB433" s="6"/>
      <c r="AC433" s="7"/>
    </row>
    <row r="434" spans="2:29" s="32" customFormat="1" ht="13.35" customHeight="1"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62"/>
      <c r="N434" s="2"/>
      <c r="O434" s="56"/>
      <c r="P434" s="57"/>
      <c r="S434" s="61"/>
      <c r="T434" s="61"/>
      <c r="U434" s="61"/>
      <c r="V434" s="61"/>
      <c r="W434" s="61"/>
      <c r="X434" s="61"/>
      <c r="Y434" s="61"/>
      <c r="Z434" s="4"/>
      <c r="AA434" s="61"/>
      <c r="AB434" s="6"/>
      <c r="AC434" s="7"/>
    </row>
    <row r="435" spans="2:29" s="32" customFormat="1" ht="13.35" customHeight="1"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62"/>
      <c r="N435" s="2"/>
      <c r="O435" s="56"/>
      <c r="P435" s="57"/>
      <c r="S435" s="61"/>
      <c r="T435" s="61"/>
      <c r="U435" s="61"/>
      <c r="V435" s="61"/>
      <c r="W435" s="61"/>
      <c r="X435" s="61"/>
      <c r="Y435" s="61"/>
      <c r="Z435" s="4"/>
      <c r="AA435" s="61"/>
      <c r="AB435" s="6"/>
      <c r="AC435" s="7"/>
    </row>
    <row r="436" spans="2:29" s="32" customFormat="1" ht="13.35" customHeight="1"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62"/>
      <c r="N436" s="2"/>
      <c r="O436" s="56"/>
      <c r="P436" s="57"/>
      <c r="S436" s="61"/>
      <c r="T436" s="61"/>
      <c r="U436" s="61"/>
      <c r="V436" s="61"/>
      <c r="W436" s="61"/>
      <c r="X436" s="61"/>
      <c r="Y436" s="61"/>
      <c r="Z436" s="4"/>
      <c r="AA436" s="61"/>
      <c r="AB436" s="6"/>
      <c r="AC436" s="7"/>
    </row>
    <row r="437" spans="2:29" s="32" customFormat="1" ht="13.35" customHeight="1"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62"/>
      <c r="N437" s="2"/>
      <c r="O437" s="56"/>
      <c r="P437" s="57"/>
      <c r="S437" s="61"/>
      <c r="T437" s="61"/>
      <c r="U437" s="61"/>
      <c r="V437" s="61"/>
      <c r="W437" s="61"/>
      <c r="X437" s="61"/>
      <c r="Y437" s="61"/>
      <c r="Z437" s="4"/>
      <c r="AA437" s="61"/>
      <c r="AB437" s="6"/>
      <c r="AC437" s="7"/>
    </row>
    <row r="438" spans="2:29" s="32" customFormat="1" ht="13.35" customHeight="1"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62"/>
      <c r="N438" s="2"/>
      <c r="O438" s="56"/>
      <c r="P438" s="57"/>
      <c r="S438" s="61"/>
      <c r="T438" s="61"/>
      <c r="U438" s="61"/>
      <c r="V438" s="61"/>
      <c r="W438" s="61"/>
      <c r="X438" s="61"/>
      <c r="Y438" s="61"/>
      <c r="Z438" s="4"/>
      <c r="AA438" s="61"/>
      <c r="AB438" s="6"/>
      <c r="AC438" s="7"/>
    </row>
    <row r="439" spans="2:29" s="32" customFormat="1" ht="13.35" customHeight="1"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62"/>
      <c r="N439" s="2"/>
      <c r="O439" s="56"/>
      <c r="P439" s="57"/>
      <c r="S439" s="61"/>
      <c r="T439" s="61"/>
      <c r="U439" s="61"/>
      <c r="V439" s="61"/>
      <c r="W439" s="61"/>
      <c r="X439" s="61"/>
      <c r="Y439" s="61"/>
      <c r="Z439" s="4"/>
      <c r="AA439" s="61"/>
      <c r="AB439" s="6"/>
      <c r="AC439" s="7"/>
    </row>
    <row r="440" spans="2:29" s="32" customFormat="1" ht="13.35" customHeight="1"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62"/>
      <c r="N440" s="2"/>
      <c r="O440" s="56"/>
      <c r="P440" s="57"/>
      <c r="S440" s="61"/>
      <c r="T440" s="61"/>
      <c r="U440" s="61"/>
      <c r="V440" s="61"/>
      <c r="W440" s="61"/>
      <c r="X440" s="61"/>
      <c r="Y440" s="61"/>
      <c r="Z440" s="4"/>
      <c r="AA440" s="61"/>
      <c r="AB440" s="6"/>
      <c r="AC440" s="7"/>
    </row>
    <row r="441" spans="2:29" s="32" customFormat="1" ht="13.35" customHeight="1"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62"/>
      <c r="N441" s="2"/>
      <c r="O441" s="56"/>
      <c r="P441" s="57"/>
      <c r="S441" s="61"/>
      <c r="T441" s="61"/>
      <c r="U441" s="61"/>
      <c r="V441" s="61"/>
      <c r="W441" s="61"/>
      <c r="X441" s="61"/>
      <c r="Y441" s="61"/>
      <c r="Z441" s="4"/>
      <c r="AA441" s="61"/>
      <c r="AB441" s="6"/>
      <c r="AC441" s="7"/>
    </row>
    <row r="442" spans="2:29" s="32" customFormat="1" ht="13.35" customHeight="1"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62"/>
      <c r="N442" s="2"/>
      <c r="O442" s="56"/>
      <c r="P442" s="57"/>
      <c r="S442" s="61"/>
      <c r="T442" s="61"/>
      <c r="U442" s="61"/>
      <c r="V442" s="61"/>
      <c r="W442" s="61"/>
      <c r="X442" s="61"/>
      <c r="Y442" s="61"/>
      <c r="Z442" s="4"/>
      <c r="AA442" s="61"/>
      <c r="AB442" s="6"/>
      <c r="AC442" s="7"/>
    </row>
    <row r="443" spans="2:29" s="32" customFormat="1" ht="13.35" customHeight="1"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62"/>
      <c r="N443" s="2"/>
      <c r="O443" s="56"/>
      <c r="P443" s="57"/>
      <c r="S443" s="61"/>
      <c r="T443" s="61"/>
      <c r="U443" s="61"/>
      <c r="V443" s="61"/>
      <c r="W443" s="61"/>
      <c r="X443" s="61"/>
      <c r="Y443" s="61"/>
      <c r="Z443" s="4"/>
      <c r="AA443" s="61"/>
      <c r="AB443" s="6"/>
      <c r="AC443" s="7"/>
    </row>
    <row r="444" spans="2:29" s="32" customFormat="1" ht="13.35" customHeight="1"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62"/>
      <c r="N444" s="2"/>
      <c r="O444" s="56"/>
      <c r="P444" s="57"/>
      <c r="S444" s="61"/>
      <c r="T444" s="61"/>
      <c r="U444" s="61"/>
      <c r="V444" s="61"/>
      <c r="W444" s="61"/>
      <c r="X444" s="61"/>
      <c r="Y444" s="61"/>
      <c r="Z444" s="4"/>
      <c r="AA444" s="61"/>
      <c r="AB444" s="6"/>
      <c r="AC444" s="7"/>
    </row>
    <row r="445" spans="2:29" s="32" customFormat="1" ht="13.35" customHeight="1"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62"/>
      <c r="N445" s="2"/>
      <c r="O445" s="56"/>
      <c r="P445" s="57"/>
      <c r="S445" s="61"/>
      <c r="T445" s="61"/>
      <c r="U445" s="61"/>
      <c r="V445" s="61"/>
      <c r="W445" s="61"/>
      <c r="X445" s="61"/>
      <c r="Y445" s="61"/>
      <c r="Z445" s="4"/>
      <c r="AA445" s="61"/>
      <c r="AB445" s="6"/>
      <c r="AC445" s="7"/>
    </row>
    <row r="446" spans="2:29" s="32" customFormat="1" ht="13.35" customHeight="1"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62"/>
      <c r="N446" s="2"/>
      <c r="O446" s="56"/>
      <c r="P446" s="57"/>
      <c r="S446" s="61"/>
      <c r="T446" s="61"/>
      <c r="U446" s="61"/>
      <c r="V446" s="61"/>
      <c r="W446" s="61"/>
      <c r="X446" s="61"/>
      <c r="Y446" s="61"/>
      <c r="Z446" s="4"/>
      <c r="AA446" s="61"/>
      <c r="AB446" s="6"/>
      <c r="AC446" s="7"/>
    </row>
    <row r="447" spans="2:29" s="32" customFormat="1" ht="13.35" customHeight="1"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62"/>
      <c r="N447" s="2"/>
      <c r="O447" s="56"/>
      <c r="P447" s="57"/>
      <c r="S447" s="61"/>
      <c r="T447" s="61"/>
      <c r="U447" s="61"/>
      <c r="V447" s="61"/>
      <c r="W447" s="61"/>
      <c r="X447" s="61"/>
      <c r="Y447" s="61"/>
      <c r="Z447" s="4"/>
      <c r="AA447" s="61"/>
      <c r="AB447" s="6"/>
      <c r="AC447" s="7"/>
    </row>
    <row r="448" spans="2:29" s="32" customFormat="1" ht="13.35" customHeight="1"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62"/>
      <c r="N448" s="2"/>
      <c r="O448" s="56"/>
      <c r="P448" s="57"/>
      <c r="S448" s="61"/>
      <c r="T448" s="61"/>
      <c r="U448" s="61"/>
      <c r="V448" s="61"/>
      <c r="W448" s="61"/>
      <c r="X448" s="61"/>
      <c r="Y448" s="61"/>
      <c r="Z448" s="4"/>
      <c r="AA448" s="61"/>
      <c r="AB448" s="6"/>
      <c r="AC448" s="7"/>
    </row>
    <row r="449" spans="2:29" s="32" customFormat="1" ht="13.35" customHeight="1"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62"/>
      <c r="N449" s="2"/>
      <c r="O449" s="56"/>
      <c r="P449" s="57"/>
      <c r="S449" s="61"/>
      <c r="T449" s="61"/>
      <c r="U449" s="61"/>
      <c r="V449" s="61"/>
      <c r="W449" s="61"/>
      <c r="X449" s="61"/>
      <c r="Y449" s="61"/>
      <c r="Z449" s="4"/>
      <c r="AA449" s="61"/>
      <c r="AB449" s="6"/>
      <c r="AC449" s="7"/>
    </row>
    <row r="450" spans="2:29" s="32" customFormat="1" ht="13.35" customHeight="1"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62"/>
      <c r="N450" s="2"/>
      <c r="O450" s="56"/>
      <c r="P450" s="57"/>
      <c r="S450" s="61"/>
      <c r="T450" s="61"/>
      <c r="U450" s="61"/>
      <c r="V450" s="61"/>
      <c r="W450" s="61"/>
      <c r="X450" s="61"/>
      <c r="Y450" s="61"/>
      <c r="Z450" s="4"/>
      <c r="AA450" s="61"/>
      <c r="AB450" s="6"/>
      <c r="AC450" s="7"/>
    </row>
    <row r="451" spans="2:29" s="32" customFormat="1" ht="13.35" customHeight="1"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62"/>
      <c r="N451" s="2"/>
      <c r="O451" s="56"/>
      <c r="P451" s="57"/>
      <c r="S451" s="61"/>
      <c r="T451" s="61"/>
      <c r="U451" s="61"/>
      <c r="V451" s="61"/>
      <c r="W451" s="61"/>
      <c r="X451" s="61"/>
      <c r="Y451" s="61"/>
      <c r="Z451" s="4"/>
      <c r="AA451" s="61"/>
      <c r="AB451" s="6"/>
      <c r="AC451" s="7"/>
    </row>
    <row r="452" spans="2:29" s="32" customFormat="1" ht="13.35" customHeight="1"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62"/>
      <c r="N452" s="2"/>
      <c r="O452" s="56"/>
      <c r="P452" s="57"/>
      <c r="S452" s="61"/>
      <c r="T452" s="61"/>
      <c r="U452" s="61"/>
      <c r="V452" s="61"/>
      <c r="W452" s="61"/>
      <c r="X452" s="61"/>
      <c r="Y452" s="61"/>
      <c r="Z452" s="4"/>
      <c r="AA452" s="61"/>
      <c r="AB452" s="6"/>
      <c r="AC452" s="7"/>
    </row>
    <row r="453" spans="2:29" s="32" customFormat="1" ht="13.35" customHeight="1"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62"/>
      <c r="N453" s="2"/>
      <c r="O453" s="56"/>
      <c r="P453" s="57"/>
      <c r="S453" s="61"/>
      <c r="T453" s="61"/>
      <c r="U453" s="61"/>
      <c r="V453" s="61"/>
      <c r="W453" s="61"/>
      <c r="X453" s="61"/>
      <c r="Y453" s="61"/>
      <c r="Z453" s="4"/>
      <c r="AA453" s="61"/>
      <c r="AB453" s="6"/>
      <c r="AC453" s="7"/>
    </row>
    <row r="454" spans="2:29" s="32" customFormat="1" ht="13.35" customHeight="1"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62"/>
      <c r="N454" s="2"/>
      <c r="O454" s="56"/>
      <c r="P454" s="57"/>
      <c r="S454" s="61"/>
      <c r="T454" s="61"/>
      <c r="U454" s="61"/>
      <c r="V454" s="61"/>
      <c r="W454" s="61"/>
      <c r="X454" s="61"/>
      <c r="Y454" s="61"/>
      <c r="Z454" s="4"/>
      <c r="AA454" s="61"/>
      <c r="AB454" s="6"/>
      <c r="AC454" s="7"/>
    </row>
    <row r="455" spans="2:29" s="32" customFormat="1" ht="13.35" customHeight="1"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62"/>
      <c r="N455" s="2"/>
      <c r="O455" s="56"/>
      <c r="P455" s="57"/>
      <c r="S455" s="61"/>
      <c r="T455" s="61"/>
      <c r="U455" s="61"/>
      <c r="V455" s="61"/>
      <c r="W455" s="61"/>
      <c r="X455" s="61"/>
      <c r="Y455" s="61"/>
      <c r="Z455" s="4"/>
      <c r="AA455" s="61"/>
      <c r="AB455" s="6"/>
      <c r="AC455" s="7"/>
    </row>
    <row r="456" spans="2:29" s="32" customFormat="1" ht="13.35" customHeight="1"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62"/>
      <c r="N456" s="2"/>
      <c r="O456" s="56"/>
      <c r="P456" s="57"/>
      <c r="S456" s="61"/>
      <c r="T456" s="61"/>
      <c r="U456" s="61"/>
      <c r="V456" s="61"/>
      <c r="W456" s="61"/>
      <c r="X456" s="61"/>
      <c r="Y456" s="61"/>
      <c r="Z456" s="4"/>
      <c r="AA456" s="61"/>
      <c r="AB456" s="6"/>
      <c r="AC456" s="7"/>
    </row>
    <row r="457" spans="2:29" s="32" customFormat="1" ht="13.35" customHeight="1"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62"/>
      <c r="N457" s="2"/>
      <c r="O457" s="56"/>
      <c r="P457" s="57"/>
      <c r="S457" s="61"/>
      <c r="T457" s="61"/>
      <c r="U457" s="61"/>
      <c r="V457" s="61"/>
      <c r="W457" s="61"/>
      <c r="X457" s="61"/>
      <c r="Y457" s="61"/>
      <c r="Z457" s="4"/>
      <c r="AA457" s="61"/>
      <c r="AB457" s="6"/>
      <c r="AC457" s="7"/>
    </row>
    <row r="458" spans="2:29" s="32" customFormat="1" ht="13.35" customHeight="1"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62"/>
      <c r="N458" s="2"/>
      <c r="O458" s="56"/>
      <c r="P458" s="57"/>
      <c r="S458" s="61"/>
      <c r="T458" s="61"/>
      <c r="U458" s="61"/>
      <c r="V458" s="61"/>
      <c r="W458" s="61"/>
      <c r="X458" s="61"/>
      <c r="Y458" s="61"/>
      <c r="Z458" s="4"/>
      <c r="AA458" s="61"/>
      <c r="AB458" s="6"/>
      <c r="AC458" s="7"/>
    </row>
    <row r="459" spans="2:29" s="32" customFormat="1" ht="13.35" customHeight="1"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62"/>
      <c r="N459" s="2"/>
      <c r="O459" s="56"/>
      <c r="P459" s="57"/>
      <c r="S459" s="61"/>
      <c r="T459" s="61"/>
      <c r="U459" s="61"/>
      <c r="V459" s="61"/>
      <c r="W459" s="61"/>
      <c r="X459" s="61"/>
      <c r="Y459" s="61"/>
      <c r="Z459" s="4"/>
      <c r="AA459" s="61"/>
      <c r="AB459" s="6"/>
      <c r="AC459" s="7"/>
    </row>
    <row r="460" spans="2:29" s="32" customFormat="1" ht="13.35" customHeight="1"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62"/>
      <c r="N460" s="2"/>
      <c r="O460" s="56"/>
      <c r="P460" s="57"/>
      <c r="S460" s="61"/>
      <c r="T460" s="61"/>
      <c r="U460" s="61"/>
      <c r="V460" s="61"/>
      <c r="W460" s="61"/>
      <c r="X460" s="61"/>
      <c r="Y460" s="61"/>
      <c r="Z460" s="4"/>
      <c r="AA460" s="61"/>
      <c r="AB460" s="6"/>
      <c r="AC460" s="7"/>
    </row>
    <row r="461" spans="2:29" s="32" customFormat="1" ht="13.35" customHeight="1"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62"/>
      <c r="N461" s="2"/>
      <c r="O461" s="56"/>
      <c r="P461" s="57"/>
      <c r="S461" s="61"/>
      <c r="T461" s="61"/>
      <c r="U461" s="61"/>
      <c r="V461" s="61"/>
      <c r="W461" s="61"/>
      <c r="X461" s="61"/>
      <c r="Y461" s="61"/>
      <c r="Z461" s="4"/>
      <c r="AA461" s="61"/>
      <c r="AB461" s="6"/>
      <c r="AC461" s="7"/>
    </row>
    <row r="462" spans="2:29" s="32" customFormat="1" ht="13.35" customHeight="1"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62"/>
      <c r="N462" s="2"/>
      <c r="O462" s="56"/>
      <c r="P462" s="57"/>
      <c r="S462" s="61"/>
      <c r="T462" s="61"/>
      <c r="U462" s="61"/>
      <c r="V462" s="61"/>
      <c r="W462" s="61"/>
      <c r="X462" s="61"/>
      <c r="Y462" s="61"/>
      <c r="Z462" s="4"/>
      <c r="AA462" s="61"/>
      <c r="AB462" s="6"/>
      <c r="AC462" s="7"/>
    </row>
    <row r="463" spans="2:29" s="32" customFormat="1" ht="13.35" customHeight="1"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62"/>
      <c r="N463" s="2"/>
      <c r="O463" s="56"/>
      <c r="P463" s="57"/>
      <c r="S463" s="61"/>
      <c r="T463" s="61"/>
      <c r="U463" s="61"/>
      <c r="V463" s="61"/>
      <c r="W463" s="61"/>
      <c r="X463" s="61"/>
      <c r="Y463" s="61"/>
      <c r="Z463" s="4"/>
      <c r="AA463" s="61"/>
      <c r="AB463" s="6"/>
      <c r="AC463" s="7"/>
    </row>
    <row r="464" spans="2:29" s="32" customFormat="1" ht="13.35" customHeight="1"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62"/>
      <c r="N464" s="2"/>
      <c r="O464" s="56"/>
      <c r="P464" s="57"/>
      <c r="S464" s="61"/>
      <c r="T464" s="61"/>
      <c r="U464" s="61"/>
      <c r="V464" s="61"/>
      <c r="W464" s="61"/>
      <c r="X464" s="61"/>
      <c r="Y464" s="61"/>
      <c r="Z464" s="4"/>
      <c r="AA464" s="61"/>
      <c r="AB464" s="6"/>
      <c r="AC464" s="7"/>
    </row>
    <row r="465" spans="2:29" s="32" customFormat="1" ht="13.35" customHeight="1"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62"/>
      <c r="N465" s="2"/>
      <c r="O465" s="56"/>
      <c r="P465" s="57"/>
      <c r="S465" s="61"/>
      <c r="T465" s="61"/>
      <c r="U465" s="61"/>
      <c r="V465" s="61"/>
      <c r="W465" s="61"/>
      <c r="X465" s="61"/>
      <c r="Y465" s="61"/>
      <c r="Z465" s="4"/>
      <c r="AA465" s="61"/>
      <c r="AB465" s="6"/>
      <c r="AC465" s="7"/>
    </row>
    <row r="466" spans="2:29" s="32" customFormat="1" ht="13.35" customHeight="1"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62"/>
      <c r="N466" s="2"/>
      <c r="O466" s="56"/>
      <c r="P466" s="57"/>
      <c r="S466" s="61"/>
      <c r="T466" s="61"/>
      <c r="U466" s="61"/>
      <c r="V466" s="61"/>
      <c r="W466" s="61"/>
      <c r="X466" s="61"/>
      <c r="Y466" s="61"/>
      <c r="Z466" s="4"/>
      <c r="AA466" s="61"/>
      <c r="AB466" s="6"/>
      <c r="AC466" s="7"/>
    </row>
    <row r="467" spans="2:29" s="32" customFormat="1" ht="13.35" customHeight="1"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62"/>
      <c r="N467" s="2"/>
      <c r="O467" s="56"/>
      <c r="P467" s="57"/>
      <c r="S467" s="61"/>
      <c r="T467" s="61"/>
      <c r="U467" s="61"/>
      <c r="V467" s="61"/>
      <c r="W467" s="61"/>
      <c r="X467" s="61"/>
      <c r="Y467" s="61"/>
      <c r="Z467" s="4"/>
      <c r="AA467" s="61"/>
      <c r="AB467" s="6"/>
      <c r="AC467" s="7"/>
    </row>
    <row r="468" spans="2:29" s="32" customFormat="1" ht="13.35" customHeight="1"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62"/>
      <c r="N468" s="2"/>
      <c r="O468" s="56"/>
      <c r="P468" s="57"/>
      <c r="S468" s="61"/>
      <c r="T468" s="61"/>
      <c r="U468" s="61"/>
      <c r="V468" s="61"/>
      <c r="W468" s="61"/>
      <c r="X468" s="61"/>
      <c r="Y468" s="61"/>
      <c r="Z468" s="4"/>
      <c r="AA468" s="61"/>
      <c r="AB468" s="6"/>
      <c r="AC468" s="7"/>
    </row>
    <row r="469" spans="2:29" s="32" customFormat="1" ht="13.35" customHeight="1"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62"/>
      <c r="N469" s="2"/>
      <c r="O469" s="56"/>
      <c r="P469" s="57"/>
      <c r="S469" s="61"/>
      <c r="T469" s="61"/>
      <c r="U469" s="61"/>
      <c r="V469" s="61"/>
      <c r="W469" s="61"/>
      <c r="X469" s="61"/>
      <c r="Y469" s="61"/>
      <c r="Z469" s="4"/>
      <c r="AA469" s="61"/>
      <c r="AB469" s="6"/>
      <c r="AC469" s="7"/>
    </row>
    <row r="470" spans="2:29" s="32" customFormat="1" ht="13.35" customHeight="1"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62"/>
      <c r="N470" s="2"/>
      <c r="O470" s="56"/>
      <c r="P470" s="57"/>
      <c r="S470" s="61"/>
      <c r="T470" s="61"/>
      <c r="U470" s="61"/>
      <c r="V470" s="61"/>
      <c r="W470" s="61"/>
      <c r="X470" s="61"/>
      <c r="Y470" s="61"/>
      <c r="Z470" s="4"/>
      <c r="AA470" s="61"/>
      <c r="AB470" s="6"/>
      <c r="AC470" s="7"/>
    </row>
    <row r="471" spans="2:29" s="32" customFormat="1" ht="13.35" customHeight="1"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62"/>
      <c r="N471" s="2"/>
      <c r="O471" s="56"/>
      <c r="P471" s="57"/>
      <c r="S471" s="61"/>
      <c r="T471" s="61"/>
      <c r="U471" s="61"/>
      <c r="V471" s="61"/>
      <c r="W471" s="61"/>
      <c r="X471" s="61"/>
      <c r="Y471" s="61"/>
      <c r="Z471" s="4"/>
      <c r="AA471" s="61"/>
      <c r="AB471" s="6"/>
      <c r="AC471" s="7"/>
    </row>
    <row r="472" spans="2:29" s="32" customFormat="1" ht="13.35" customHeight="1"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62"/>
      <c r="N472" s="2"/>
      <c r="O472" s="56"/>
      <c r="P472" s="57"/>
      <c r="S472" s="61"/>
      <c r="T472" s="61"/>
      <c r="U472" s="61"/>
      <c r="V472" s="61"/>
      <c r="W472" s="61"/>
      <c r="X472" s="61"/>
      <c r="Y472" s="61"/>
      <c r="Z472" s="4"/>
      <c r="AA472" s="61"/>
      <c r="AB472" s="6"/>
      <c r="AC472" s="7"/>
    </row>
    <row r="473" spans="2:29" s="32" customFormat="1" ht="13.35" customHeight="1"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62"/>
      <c r="N473" s="2"/>
      <c r="O473" s="56"/>
      <c r="P473" s="57"/>
      <c r="S473" s="61"/>
      <c r="T473" s="61"/>
      <c r="U473" s="61"/>
      <c r="V473" s="61"/>
      <c r="W473" s="61"/>
      <c r="X473" s="61"/>
      <c r="Y473" s="61"/>
      <c r="Z473" s="4"/>
      <c r="AA473" s="61"/>
      <c r="AB473" s="6"/>
      <c r="AC473" s="7"/>
    </row>
    <row r="474" spans="2:29" s="32" customFormat="1" ht="13.35" customHeight="1"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62"/>
      <c r="N474" s="2"/>
      <c r="O474" s="56"/>
      <c r="P474" s="57"/>
      <c r="S474" s="61"/>
      <c r="T474" s="61"/>
      <c r="U474" s="61"/>
      <c r="V474" s="61"/>
      <c r="W474" s="61"/>
      <c r="X474" s="61"/>
      <c r="Y474" s="61"/>
      <c r="Z474" s="4"/>
      <c r="AA474" s="61"/>
      <c r="AB474" s="6"/>
      <c r="AC474" s="7"/>
    </row>
    <row r="475" spans="2:29" s="32" customFormat="1" ht="13.35" customHeight="1"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62"/>
      <c r="N475" s="2"/>
      <c r="O475" s="56"/>
      <c r="P475" s="57"/>
      <c r="S475" s="61"/>
      <c r="T475" s="61"/>
      <c r="U475" s="61"/>
      <c r="V475" s="61"/>
      <c r="W475" s="61"/>
      <c r="X475" s="61"/>
      <c r="Y475" s="61"/>
      <c r="Z475" s="4"/>
      <c r="AA475" s="61"/>
      <c r="AB475" s="6"/>
      <c r="AC475" s="7"/>
    </row>
    <row r="476" spans="2:29" s="32" customFormat="1" ht="13.35" customHeight="1"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62"/>
      <c r="N476" s="2"/>
      <c r="O476" s="56"/>
      <c r="P476" s="57"/>
      <c r="S476" s="61"/>
      <c r="T476" s="61"/>
      <c r="U476" s="61"/>
      <c r="V476" s="61"/>
      <c r="W476" s="61"/>
      <c r="X476" s="61"/>
      <c r="Y476" s="61"/>
      <c r="Z476" s="4"/>
      <c r="AA476" s="61"/>
      <c r="AB476" s="6"/>
      <c r="AC476" s="7"/>
    </row>
    <row r="477" spans="2:29" s="32" customFormat="1" ht="13.35" customHeight="1"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62"/>
      <c r="N477" s="2"/>
      <c r="O477" s="56"/>
      <c r="P477" s="57"/>
      <c r="S477" s="61"/>
      <c r="T477" s="61"/>
      <c r="U477" s="61"/>
      <c r="V477" s="61"/>
      <c r="W477" s="61"/>
      <c r="X477" s="61"/>
      <c r="Y477" s="61"/>
      <c r="Z477" s="4"/>
      <c r="AA477" s="61"/>
      <c r="AB477" s="6"/>
      <c r="AC477" s="7"/>
    </row>
    <row r="478" spans="2:29" s="32" customFormat="1" ht="13.35" customHeight="1"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62"/>
      <c r="N478" s="2"/>
      <c r="O478" s="56"/>
      <c r="P478" s="57"/>
      <c r="S478" s="61"/>
      <c r="T478" s="61"/>
      <c r="U478" s="61"/>
      <c r="V478" s="61"/>
      <c r="W478" s="61"/>
      <c r="X478" s="61"/>
      <c r="Y478" s="61"/>
      <c r="Z478" s="4"/>
      <c r="AA478" s="61"/>
      <c r="AB478" s="6"/>
      <c r="AC478" s="7"/>
    </row>
    <row r="479" spans="2:29" s="32" customFormat="1" ht="13.35" customHeight="1"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62"/>
      <c r="N479" s="2"/>
      <c r="O479" s="56"/>
      <c r="P479" s="57"/>
      <c r="S479" s="61"/>
      <c r="T479" s="61"/>
      <c r="U479" s="61"/>
      <c r="V479" s="61"/>
      <c r="W479" s="61"/>
      <c r="X479" s="61"/>
      <c r="Y479" s="61"/>
      <c r="Z479" s="4"/>
      <c r="AA479" s="61"/>
      <c r="AB479" s="6"/>
      <c r="AC479" s="7"/>
    </row>
    <row r="480" spans="2:29" s="32" customFormat="1" ht="13.35" customHeight="1"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62"/>
      <c r="N480" s="2"/>
      <c r="O480" s="56"/>
      <c r="P480" s="57"/>
      <c r="S480" s="61"/>
      <c r="T480" s="61"/>
      <c r="U480" s="61"/>
      <c r="V480" s="61"/>
      <c r="W480" s="61"/>
      <c r="X480" s="61"/>
      <c r="Y480" s="61"/>
      <c r="Z480" s="4"/>
      <c r="AA480" s="61"/>
      <c r="AB480" s="6"/>
      <c r="AC480" s="7"/>
    </row>
    <row r="481" spans="2:29" s="32" customFormat="1" ht="13.35" customHeight="1"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62"/>
      <c r="N481" s="2"/>
      <c r="O481" s="56"/>
      <c r="P481" s="57"/>
      <c r="S481" s="61"/>
      <c r="T481" s="61"/>
      <c r="U481" s="61"/>
      <c r="V481" s="61"/>
      <c r="W481" s="61"/>
      <c r="X481" s="61"/>
      <c r="Y481" s="61"/>
      <c r="Z481" s="4"/>
      <c r="AA481" s="61"/>
      <c r="AB481" s="6"/>
      <c r="AC481" s="7"/>
    </row>
    <row r="482" spans="2:29" s="32" customFormat="1" ht="13.35" customHeight="1"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62"/>
      <c r="N482" s="2"/>
      <c r="O482" s="56"/>
      <c r="P482" s="57"/>
      <c r="S482" s="61"/>
      <c r="T482" s="61"/>
      <c r="U482" s="61"/>
      <c r="V482" s="61"/>
      <c r="W482" s="61"/>
      <c r="X482" s="61"/>
      <c r="Y482" s="61"/>
      <c r="Z482" s="4"/>
      <c r="AA482" s="61"/>
      <c r="AB482" s="6"/>
      <c r="AC482" s="7"/>
    </row>
    <row r="483" spans="2:29" s="32" customFormat="1" ht="13.35" customHeight="1"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62"/>
      <c r="N483" s="2"/>
      <c r="O483" s="56"/>
      <c r="P483" s="57"/>
      <c r="S483" s="61"/>
      <c r="T483" s="61"/>
      <c r="U483" s="61"/>
      <c r="V483" s="61"/>
      <c r="W483" s="61"/>
      <c r="X483" s="61"/>
      <c r="Y483" s="61"/>
      <c r="Z483" s="4"/>
      <c r="AA483" s="61"/>
      <c r="AB483" s="6"/>
      <c r="AC483" s="7"/>
    </row>
    <row r="484" spans="2:29" s="32" customFormat="1" ht="13.35" customHeight="1"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62"/>
      <c r="N484" s="2"/>
      <c r="O484" s="56"/>
      <c r="P484" s="57"/>
      <c r="S484" s="61"/>
      <c r="T484" s="61"/>
      <c r="U484" s="61"/>
      <c r="V484" s="61"/>
      <c r="W484" s="61"/>
      <c r="X484" s="61"/>
      <c r="Y484" s="61"/>
      <c r="Z484" s="4"/>
      <c r="AA484" s="61"/>
      <c r="AB484" s="6"/>
      <c r="AC484" s="7"/>
    </row>
    <row r="485" spans="2:29" s="32" customFormat="1" ht="13.35" customHeight="1"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62"/>
      <c r="N485" s="2"/>
      <c r="O485" s="56"/>
      <c r="P485" s="57"/>
      <c r="S485" s="61"/>
      <c r="T485" s="61"/>
      <c r="U485" s="61"/>
      <c r="V485" s="61"/>
      <c r="W485" s="61"/>
      <c r="X485" s="61"/>
      <c r="Y485" s="61"/>
      <c r="Z485" s="4"/>
      <c r="AA485" s="61"/>
      <c r="AB485" s="6"/>
      <c r="AC485" s="7"/>
    </row>
    <row r="486" spans="2:29" s="32" customFormat="1" ht="13.35" customHeight="1"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62"/>
      <c r="N486" s="2"/>
      <c r="O486" s="56"/>
      <c r="P486" s="57"/>
      <c r="S486" s="61"/>
      <c r="T486" s="61"/>
      <c r="U486" s="61"/>
      <c r="V486" s="61"/>
      <c r="W486" s="61"/>
      <c r="X486" s="61"/>
      <c r="Y486" s="61"/>
      <c r="Z486" s="4"/>
      <c r="AA486" s="61"/>
      <c r="AB486" s="6"/>
      <c r="AC486" s="7"/>
    </row>
    <row r="487" spans="2:29" s="32" customFormat="1" ht="13.35" customHeight="1"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62"/>
      <c r="N487" s="2"/>
      <c r="O487" s="56"/>
      <c r="P487" s="57"/>
      <c r="S487" s="61"/>
      <c r="T487" s="61"/>
      <c r="U487" s="61"/>
      <c r="V487" s="61"/>
      <c r="W487" s="61"/>
      <c r="X487" s="61"/>
      <c r="Y487" s="61"/>
      <c r="Z487" s="4"/>
      <c r="AA487" s="61"/>
      <c r="AB487" s="6"/>
      <c r="AC487" s="7"/>
    </row>
    <row r="488" spans="2:29" s="32" customFormat="1" ht="13.35" customHeight="1"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62"/>
      <c r="N488" s="2"/>
      <c r="O488" s="56"/>
      <c r="P488" s="57"/>
      <c r="S488" s="61"/>
      <c r="T488" s="61"/>
      <c r="U488" s="61"/>
      <c r="V488" s="61"/>
      <c r="W488" s="61"/>
      <c r="X488" s="61"/>
      <c r="Y488" s="61"/>
      <c r="Z488" s="4"/>
      <c r="AA488" s="61"/>
      <c r="AB488" s="6"/>
      <c r="AC488" s="7"/>
    </row>
    <row r="489" spans="2:29" s="32" customFormat="1" ht="13.35" customHeight="1"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62"/>
      <c r="N489" s="2"/>
      <c r="O489" s="56"/>
      <c r="P489" s="57"/>
      <c r="S489" s="61"/>
      <c r="T489" s="61"/>
      <c r="U489" s="61"/>
      <c r="V489" s="61"/>
      <c r="W489" s="61"/>
      <c r="X489" s="61"/>
      <c r="Y489" s="61"/>
      <c r="Z489" s="4"/>
      <c r="AA489" s="61"/>
      <c r="AB489" s="6"/>
      <c r="AC489" s="7"/>
    </row>
    <row r="490" spans="2:29" s="32" customFormat="1" ht="13.35" customHeight="1"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62"/>
      <c r="N490" s="2"/>
      <c r="O490" s="56"/>
      <c r="P490" s="57"/>
      <c r="S490" s="61"/>
      <c r="T490" s="61"/>
      <c r="U490" s="61"/>
      <c r="V490" s="61"/>
      <c r="W490" s="61"/>
      <c r="X490" s="61"/>
      <c r="Y490" s="61"/>
      <c r="Z490" s="4"/>
      <c r="AA490" s="61"/>
      <c r="AB490" s="6"/>
      <c r="AC490" s="7"/>
    </row>
    <row r="491" spans="2:29" s="32" customFormat="1" ht="13.35" customHeight="1"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62"/>
      <c r="N491" s="2"/>
      <c r="O491" s="56"/>
      <c r="P491" s="57"/>
      <c r="S491" s="61"/>
      <c r="T491" s="61"/>
      <c r="U491" s="61"/>
      <c r="V491" s="61"/>
      <c r="W491" s="61"/>
      <c r="X491" s="61"/>
      <c r="Y491" s="61"/>
      <c r="Z491" s="4"/>
      <c r="AA491" s="61"/>
      <c r="AB491" s="6"/>
      <c r="AC491" s="7"/>
    </row>
    <row r="492" spans="2:29" s="32" customFormat="1" ht="13.35" customHeight="1"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62"/>
      <c r="N492" s="2"/>
      <c r="O492" s="56"/>
      <c r="P492" s="57"/>
      <c r="S492" s="61"/>
      <c r="T492" s="61"/>
      <c r="U492" s="61"/>
      <c r="V492" s="61"/>
      <c r="W492" s="61"/>
      <c r="X492" s="61"/>
      <c r="Y492" s="61"/>
      <c r="Z492" s="4"/>
      <c r="AA492" s="61"/>
      <c r="AB492" s="6"/>
      <c r="AC492" s="7"/>
    </row>
    <row r="493" spans="2:29" s="32" customFormat="1" ht="13.35" customHeight="1"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62"/>
      <c r="N493" s="2"/>
      <c r="O493" s="56"/>
      <c r="P493" s="57"/>
      <c r="S493" s="61"/>
      <c r="T493" s="61"/>
      <c r="U493" s="61"/>
      <c r="V493" s="61"/>
      <c r="W493" s="61"/>
      <c r="X493" s="61"/>
      <c r="Y493" s="61"/>
      <c r="Z493" s="4"/>
      <c r="AA493" s="61"/>
      <c r="AB493" s="6"/>
      <c r="AC493" s="7"/>
    </row>
    <row r="494" spans="2:29" s="32" customFormat="1" ht="13.35" customHeight="1"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62"/>
      <c r="N494" s="2"/>
      <c r="O494" s="56"/>
      <c r="P494" s="57"/>
      <c r="S494" s="61"/>
      <c r="T494" s="61"/>
      <c r="U494" s="61"/>
      <c r="V494" s="61"/>
      <c r="W494" s="61"/>
      <c r="X494" s="61"/>
      <c r="Y494" s="61"/>
      <c r="Z494" s="4"/>
      <c r="AA494" s="61"/>
      <c r="AB494" s="6"/>
      <c r="AC494" s="7"/>
    </row>
    <row r="495" spans="2:29" s="32" customFormat="1" ht="13.35" customHeight="1"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62"/>
      <c r="N495" s="2"/>
      <c r="O495" s="56"/>
      <c r="P495" s="57"/>
      <c r="S495" s="61"/>
      <c r="T495" s="61"/>
      <c r="U495" s="61"/>
      <c r="V495" s="61"/>
      <c r="W495" s="61"/>
      <c r="X495" s="61"/>
      <c r="Y495" s="61"/>
      <c r="Z495" s="4"/>
      <c r="AA495" s="61"/>
      <c r="AB495" s="6"/>
      <c r="AC495" s="7"/>
    </row>
    <row r="496" spans="2:29" s="32" customFormat="1" ht="13.35" customHeight="1"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62"/>
      <c r="N496" s="2"/>
      <c r="O496" s="56"/>
      <c r="P496" s="57"/>
      <c r="S496" s="61"/>
      <c r="T496" s="61"/>
      <c r="U496" s="61"/>
      <c r="V496" s="61"/>
      <c r="W496" s="61"/>
      <c r="X496" s="61"/>
      <c r="Y496" s="61"/>
      <c r="Z496" s="4"/>
      <c r="AA496" s="61"/>
      <c r="AB496" s="6"/>
      <c r="AC496" s="7"/>
    </row>
    <row r="497" spans="2:29" s="32" customFormat="1" ht="13.35" customHeight="1"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62"/>
      <c r="N497" s="2"/>
      <c r="O497" s="56"/>
      <c r="P497" s="57"/>
      <c r="S497" s="61"/>
      <c r="T497" s="61"/>
      <c r="U497" s="61"/>
      <c r="V497" s="61"/>
      <c r="W497" s="61"/>
      <c r="X497" s="61"/>
      <c r="Y497" s="61"/>
      <c r="Z497" s="4"/>
      <c r="AA497" s="61"/>
      <c r="AB497" s="6"/>
      <c r="AC497" s="7"/>
    </row>
    <row r="498" spans="2:29" s="32" customFormat="1" ht="13.35" customHeight="1"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62"/>
      <c r="N498" s="2"/>
      <c r="O498" s="56"/>
      <c r="P498" s="57"/>
      <c r="S498" s="61"/>
      <c r="T498" s="61"/>
      <c r="U498" s="61"/>
      <c r="V498" s="61"/>
      <c r="W498" s="61"/>
      <c r="X498" s="61"/>
      <c r="Y498" s="61"/>
      <c r="Z498" s="4"/>
      <c r="AA498" s="61"/>
      <c r="AB498" s="6"/>
      <c r="AC498" s="7"/>
    </row>
    <row r="499" spans="2:29" s="32" customFormat="1" ht="13.35" customHeight="1"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62"/>
      <c r="N499" s="2"/>
      <c r="O499" s="56"/>
      <c r="P499" s="57"/>
      <c r="S499" s="61"/>
      <c r="T499" s="61"/>
      <c r="U499" s="61"/>
      <c r="V499" s="61"/>
      <c r="W499" s="61"/>
      <c r="X499" s="61"/>
      <c r="Y499" s="61"/>
      <c r="Z499" s="4"/>
      <c r="AA499" s="61"/>
      <c r="AB499" s="6"/>
      <c r="AC499" s="7"/>
    </row>
    <row r="500" spans="2:29" s="32" customFormat="1" ht="13.35" customHeight="1"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62"/>
      <c r="N500" s="2"/>
      <c r="O500" s="56"/>
      <c r="P500" s="57"/>
      <c r="S500" s="61"/>
      <c r="T500" s="61"/>
      <c r="U500" s="61"/>
      <c r="V500" s="61"/>
      <c r="W500" s="61"/>
      <c r="X500" s="61"/>
      <c r="Y500" s="61"/>
      <c r="Z500" s="4"/>
      <c r="AA500" s="61"/>
      <c r="AB500" s="6"/>
      <c r="AC500" s="7"/>
    </row>
    <row r="501" spans="2:29" s="32" customFormat="1" ht="13.35" customHeight="1"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62"/>
      <c r="N501" s="2"/>
      <c r="O501" s="56"/>
      <c r="P501" s="57"/>
      <c r="S501" s="61"/>
      <c r="T501" s="61"/>
      <c r="U501" s="61"/>
      <c r="V501" s="61"/>
      <c r="W501" s="61"/>
      <c r="X501" s="61"/>
      <c r="Y501" s="61"/>
      <c r="Z501" s="4"/>
      <c r="AA501" s="61"/>
      <c r="AB501" s="6"/>
      <c r="AC501" s="7"/>
    </row>
    <row r="502" spans="2:29" s="32" customFormat="1" ht="13.35" customHeight="1"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62"/>
      <c r="N502" s="2"/>
      <c r="O502" s="56"/>
      <c r="P502" s="57"/>
      <c r="S502" s="61"/>
      <c r="T502" s="61"/>
      <c r="U502" s="61"/>
      <c r="V502" s="61"/>
      <c r="W502" s="61"/>
      <c r="X502" s="61"/>
      <c r="Y502" s="61"/>
      <c r="Z502" s="4"/>
      <c r="AA502" s="61"/>
      <c r="AB502" s="6"/>
      <c r="AC502" s="7"/>
    </row>
    <row r="503" spans="2:29" s="32" customFormat="1" ht="13.35" customHeight="1"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62"/>
      <c r="N503" s="2"/>
      <c r="O503" s="56"/>
      <c r="P503" s="57"/>
      <c r="S503" s="61"/>
      <c r="T503" s="61"/>
      <c r="U503" s="61"/>
      <c r="V503" s="61"/>
      <c r="W503" s="61"/>
      <c r="X503" s="61"/>
      <c r="Y503" s="61"/>
      <c r="Z503" s="4"/>
      <c r="AA503" s="61"/>
      <c r="AB503" s="6"/>
      <c r="AC503" s="7"/>
    </row>
    <row r="504" spans="2:29" s="32" customFormat="1" ht="13.35" customHeight="1"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62"/>
      <c r="N504" s="2"/>
      <c r="O504" s="56"/>
      <c r="P504" s="57"/>
      <c r="S504" s="61"/>
      <c r="T504" s="61"/>
      <c r="U504" s="61"/>
      <c r="V504" s="61"/>
      <c r="W504" s="61"/>
      <c r="X504" s="61"/>
      <c r="Y504" s="61"/>
      <c r="Z504" s="4"/>
      <c r="AA504" s="61"/>
      <c r="AB504" s="6"/>
      <c r="AC504" s="7"/>
    </row>
    <row r="505" spans="2:29" s="32" customFormat="1" ht="13.35" customHeight="1"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62"/>
      <c r="N505" s="2"/>
      <c r="O505" s="56"/>
      <c r="P505" s="57"/>
      <c r="S505" s="61"/>
      <c r="T505" s="61"/>
      <c r="U505" s="61"/>
      <c r="V505" s="61"/>
      <c r="W505" s="61"/>
      <c r="X505" s="61"/>
      <c r="Y505" s="61"/>
      <c r="Z505" s="4"/>
      <c r="AA505" s="61"/>
      <c r="AB505" s="6"/>
      <c r="AC505" s="7"/>
    </row>
    <row r="506" spans="2:29" s="32" customFormat="1" ht="13.35" customHeight="1"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62"/>
      <c r="N506" s="2"/>
      <c r="O506" s="56"/>
      <c r="P506" s="57"/>
      <c r="S506" s="61"/>
      <c r="T506" s="61"/>
      <c r="U506" s="61"/>
      <c r="V506" s="61"/>
      <c r="W506" s="61"/>
      <c r="X506" s="61"/>
      <c r="Y506" s="61"/>
      <c r="Z506" s="4"/>
      <c r="AA506" s="61"/>
      <c r="AB506" s="6"/>
      <c r="AC506" s="7"/>
    </row>
    <row r="507" spans="2:29" s="32" customFormat="1" ht="13.35" customHeight="1"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62"/>
      <c r="N507" s="2"/>
      <c r="O507" s="56"/>
      <c r="P507" s="57"/>
      <c r="S507" s="61"/>
      <c r="T507" s="61"/>
      <c r="U507" s="61"/>
      <c r="V507" s="61"/>
      <c r="W507" s="61"/>
      <c r="X507" s="61"/>
      <c r="Y507" s="61"/>
      <c r="Z507" s="4"/>
      <c r="AA507" s="61"/>
      <c r="AB507" s="6"/>
      <c r="AC507" s="7"/>
    </row>
    <row r="508" spans="2:29" s="32" customFormat="1" ht="13.35" customHeight="1"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62"/>
      <c r="N508" s="2"/>
      <c r="O508" s="56"/>
      <c r="P508" s="57"/>
      <c r="S508" s="61"/>
      <c r="T508" s="61"/>
      <c r="U508" s="61"/>
      <c r="V508" s="61"/>
      <c r="W508" s="61"/>
      <c r="X508" s="61"/>
      <c r="Y508" s="61"/>
      <c r="Z508" s="4"/>
      <c r="AA508" s="61"/>
      <c r="AB508" s="6"/>
      <c r="AC508" s="7"/>
    </row>
    <row r="509" spans="2:29" s="32" customFormat="1" ht="13.35" customHeight="1"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62"/>
      <c r="N509" s="2"/>
      <c r="O509" s="56"/>
      <c r="P509" s="57"/>
      <c r="S509" s="61"/>
      <c r="T509" s="61"/>
      <c r="U509" s="61"/>
      <c r="V509" s="61"/>
      <c r="W509" s="61"/>
      <c r="X509" s="61"/>
      <c r="Y509" s="61"/>
      <c r="Z509" s="4"/>
      <c r="AA509" s="61"/>
      <c r="AB509" s="6"/>
      <c r="AC509" s="7"/>
    </row>
    <row r="510" spans="2:29" s="32" customFormat="1" ht="13.35" customHeight="1"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62"/>
      <c r="N510" s="2"/>
      <c r="O510" s="56"/>
      <c r="P510" s="57"/>
      <c r="S510" s="61"/>
      <c r="T510" s="61"/>
      <c r="U510" s="61"/>
      <c r="V510" s="61"/>
      <c r="W510" s="61"/>
      <c r="X510" s="61"/>
      <c r="Y510" s="61"/>
      <c r="Z510" s="4"/>
      <c r="AA510" s="61"/>
      <c r="AB510" s="6"/>
      <c r="AC510" s="7"/>
    </row>
    <row r="511" spans="2:29" s="32" customFormat="1" ht="13.35" customHeight="1"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62"/>
      <c r="N511" s="2"/>
      <c r="O511" s="56"/>
      <c r="P511" s="57"/>
      <c r="S511" s="61"/>
      <c r="T511" s="61"/>
      <c r="U511" s="61"/>
      <c r="V511" s="61"/>
      <c r="W511" s="61"/>
      <c r="X511" s="61"/>
      <c r="Y511" s="61"/>
      <c r="Z511" s="4"/>
      <c r="AA511" s="61"/>
      <c r="AB511" s="6"/>
      <c r="AC511" s="7"/>
    </row>
    <row r="512" spans="2:29" s="32" customFormat="1" ht="13.35" customHeight="1"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62"/>
      <c r="N512" s="2"/>
      <c r="O512" s="56"/>
      <c r="P512" s="57"/>
      <c r="S512" s="61"/>
      <c r="T512" s="61"/>
      <c r="U512" s="61"/>
      <c r="V512" s="61"/>
      <c r="W512" s="61"/>
      <c r="X512" s="61"/>
      <c r="Y512" s="61"/>
      <c r="Z512" s="4"/>
      <c r="AA512" s="61"/>
      <c r="AB512" s="6"/>
      <c r="AC512" s="7"/>
    </row>
    <row r="513" spans="2:29" s="32" customFormat="1" ht="13.35" customHeight="1"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62"/>
      <c r="N513" s="2"/>
      <c r="O513" s="56"/>
      <c r="P513" s="57"/>
      <c r="S513" s="61"/>
      <c r="T513" s="61"/>
      <c r="U513" s="61"/>
      <c r="V513" s="61"/>
      <c r="W513" s="61"/>
      <c r="X513" s="61"/>
      <c r="Y513" s="61"/>
      <c r="Z513" s="4"/>
      <c r="AA513" s="61"/>
      <c r="AB513" s="6"/>
      <c r="AC513" s="7"/>
    </row>
    <row r="514" spans="2:29" s="32" customFormat="1" ht="13.35" customHeight="1"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62"/>
      <c r="N514" s="2"/>
      <c r="O514" s="56"/>
      <c r="P514" s="57"/>
      <c r="S514" s="61"/>
      <c r="T514" s="61"/>
      <c r="U514" s="61"/>
      <c r="V514" s="61"/>
      <c r="W514" s="61"/>
      <c r="X514" s="61"/>
      <c r="Y514" s="61"/>
      <c r="Z514" s="4"/>
      <c r="AA514" s="61"/>
      <c r="AB514" s="6"/>
      <c r="AC514" s="7"/>
    </row>
    <row r="515" spans="2:29" s="32" customFormat="1" ht="13.35" customHeight="1"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62"/>
      <c r="N515" s="2"/>
      <c r="O515" s="56"/>
      <c r="P515" s="57"/>
      <c r="S515" s="61"/>
      <c r="T515" s="61"/>
      <c r="U515" s="61"/>
      <c r="V515" s="61"/>
      <c r="W515" s="61"/>
      <c r="X515" s="61"/>
      <c r="Y515" s="61"/>
      <c r="Z515" s="4"/>
      <c r="AA515" s="61"/>
      <c r="AB515" s="6"/>
      <c r="AC515" s="7"/>
    </row>
    <row r="516" spans="2:29" s="32" customFormat="1" ht="13.35" customHeight="1"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62"/>
      <c r="N516" s="2"/>
      <c r="O516" s="56"/>
      <c r="P516" s="57"/>
      <c r="S516" s="61"/>
      <c r="T516" s="61"/>
      <c r="U516" s="61"/>
      <c r="V516" s="61"/>
      <c r="W516" s="61"/>
      <c r="X516" s="61"/>
      <c r="Y516" s="61"/>
      <c r="Z516" s="4"/>
      <c r="AA516" s="61"/>
      <c r="AB516" s="6"/>
      <c r="AC516" s="7"/>
    </row>
    <row r="517" spans="2:29" s="32" customFormat="1" ht="13.35" customHeight="1"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62"/>
      <c r="N517" s="2"/>
      <c r="O517" s="56"/>
      <c r="P517" s="57"/>
      <c r="S517" s="61"/>
      <c r="T517" s="61"/>
      <c r="U517" s="61"/>
      <c r="V517" s="61"/>
      <c r="W517" s="61"/>
      <c r="X517" s="61"/>
      <c r="Y517" s="61"/>
      <c r="Z517" s="4"/>
      <c r="AA517" s="61"/>
      <c r="AB517" s="6"/>
      <c r="AC517" s="7"/>
    </row>
    <row r="518" spans="2:29" s="32" customFormat="1" ht="13.35" customHeight="1"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62"/>
      <c r="N518" s="2"/>
      <c r="O518" s="56"/>
      <c r="P518" s="57"/>
      <c r="S518" s="61"/>
      <c r="T518" s="61"/>
      <c r="U518" s="61"/>
      <c r="V518" s="61"/>
      <c r="W518" s="61"/>
      <c r="X518" s="61"/>
      <c r="Y518" s="61"/>
      <c r="Z518" s="4"/>
      <c r="AA518" s="61"/>
      <c r="AB518" s="6"/>
      <c r="AC518" s="7"/>
    </row>
    <row r="519" spans="2:29" s="32" customFormat="1" ht="13.35" customHeight="1"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62"/>
      <c r="N519" s="2"/>
      <c r="O519" s="56"/>
      <c r="P519" s="57"/>
      <c r="S519" s="61"/>
      <c r="T519" s="61"/>
      <c r="U519" s="61"/>
      <c r="V519" s="61"/>
      <c r="W519" s="61"/>
      <c r="X519" s="61"/>
      <c r="Y519" s="61"/>
      <c r="Z519" s="4"/>
      <c r="AA519" s="61"/>
      <c r="AB519" s="6"/>
      <c r="AC519" s="7"/>
    </row>
    <row r="520" spans="2:29" s="32" customFormat="1" ht="13.35" customHeight="1"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62"/>
      <c r="N520" s="2"/>
      <c r="O520" s="56"/>
      <c r="P520" s="57"/>
      <c r="S520" s="61"/>
      <c r="T520" s="61"/>
      <c r="U520" s="61"/>
      <c r="V520" s="61"/>
      <c r="W520" s="61"/>
      <c r="X520" s="61"/>
      <c r="Y520" s="61"/>
      <c r="Z520" s="4"/>
      <c r="AA520" s="61"/>
      <c r="AB520" s="6"/>
      <c r="AC520" s="7"/>
    </row>
    <row r="521" spans="2:29" s="32" customFormat="1" ht="13.35" customHeight="1"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62"/>
      <c r="N521" s="2"/>
      <c r="O521" s="56"/>
      <c r="P521" s="57"/>
      <c r="S521" s="61"/>
      <c r="T521" s="61"/>
      <c r="U521" s="61"/>
      <c r="V521" s="61"/>
      <c r="W521" s="61"/>
      <c r="X521" s="61"/>
      <c r="Y521" s="61"/>
      <c r="Z521" s="4"/>
      <c r="AA521" s="61"/>
      <c r="AB521" s="6"/>
      <c r="AC521" s="7"/>
    </row>
    <row r="522" spans="2:29" s="32" customFormat="1" ht="13.35" customHeight="1"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62"/>
      <c r="N522" s="2"/>
      <c r="O522" s="56"/>
      <c r="P522" s="57"/>
      <c r="S522" s="61"/>
      <c r="T522" s="61"/>
      <c r="U522" s="61"/>
      <c r="V522" s="61"/>
      <c r="W522" s="61"/>
      <c r="X522" s="61"/>
      <c r="Y522" s="61"/>
      <c r="Z522" s="4"/>
      <c r="AA522" s="61"/>
      <c r="AB522" s="6"/>
      <c r="AC522" s="7"/>
    </row>
    <row r="523" spans="2:29" s="32" customFormat="1" ht="13.35" customHeight="1"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62"/>
      <c r="N523" s="2"/>
      <c r="O523" s="56"/>
      <c r="P523" s="57"/>
      <c r="S523" s="61"/>
      <c r="T523" s="61"/>
      <c r="U523" s="61"/>
      <c r="V523" s="61"/>
      <c r="W523" s="61"/>
      <c r="X523" s="61"/>
      <c r="Y523" s="61"/>
      <c r="Z523" s="4"/>
      <c r="AA523" s="61"/>
      <c r="AB523" s="6"/>
      <c r="AC523" s="7"/>
    </row>
    <row r="524" spans="2:29" s="32" customFormat="1" ht="13.35" customHeight="1"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62"/>
      <c r="N524" s="2"/>
      <c r="O524" s="56"/>
      <c r="P524" s="57"/>
      <c r="S524" s="61"/>
      <c r="T524" s="61"/>
      <c r="U524" s="61"/>
      <c r="V524" s="61"/>
      <c r="W524" s="61"/>
      <c r="X524" s="61"/>
      <c r="Y524" s="61"/>
      <c r="Z524" s="4"/>
      <c r="AA524" s="61"/>
      <c r="AB524" s="6"/>
      <c r="AC524" s="7"/>
    </row>
    <row r="525" spans="2:29" s="32" customFormat="1" ht="13.35" customHeight="1"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62"/>
      <c r="N525" s="2"/>
      <c r="O525" s="56"/>
      <c r="P525" s="57"/>
      <c r="S525" s="61"/>
      <c r="T525" s="61"/>
      <c r="U525" s="61"/>
      <c r="V525" s="61"/>
      <c r="W525" s="61"/>
      <c r="X525" s="61"/>
      <c r="Y525" s="61"/>
      <c r="Z525" s="4"/>
      <c r="AA525" s="61"/>
      <c r="AB525" s="6"/>
      <c r="AC525" s="7"/>
    </row>
    <row r="526" spans="2:29" s="32" customFormat="1" ht="13.35" customHeight="1"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62"/>
      <c r="N526" s="2"/>
      <c r="O526" s="56"/>
      <c r="P526" s="57"/>
      <c r="S526" s="61"/>
      <c r="T526" s="61"/>
      <c r="U526" s="61"/>
      <c r="V526" s="61"/>
      <c r="W526" s="61"/>
      <c r="X526" s="61"/>
      <c r="Y526" s="61"/>
      <c r="Z526" s="4"/>
      <c r="AA526" s="61"/>
      <c r="AB526" s="6"/>
      <c r="AC526" s="7"/>
    </row>
    <row r="527" spans="2:29" s="32" customFormat="1" ht="13.35" customHeight="1"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62"/>
      <c r="N527" s="2"/>
      <c r="O527" s="56"/>
      <c r="P527" s="57"/>
      <c r="S527" s="61"/>
      <c r="T527" s="61"/>
      <c r="U527" s="61"/>
      <c r="V527" s="61"/>
      <c r="W527" s="61"/>
      <c r="X527" s="61"/>
      <c r="Y527" s="61"/>
      <c r="Z527" s="4"/>
      <c r="AA527" s="61"/>
      <c r="AB527" s="6"/>
      <c r="AC527" s="7"/>
    </row>
    <row r="528" spans="2:29" s="32" customFormat="1" ht="13.35" customHeight="1"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62"/>
      <c r="N528" s="2"/>
      <c r="O528" s="56"/>
      <c r="P528" s="57"/>
      <c r="S528" s="61"/>
      <c r="T528" s="61"/>
      <c r="U528" s="61"/>
      <c r="V528" s="61"/>
      <c r="W528" s="61"/>
      <c r="X528" s="61"/>
      <c r="Y528" s="61"/>
      <c r="Z528" s="4"/>
      <c r="AA528" s="61"/>
      <c r="AB528" s="6"/>
      <c r="AC528" s="7"/>
    </row>
    <row r="529" spans="2:29" s="32" customFormat="1" ht="13.35" customHeight="1"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62"/>
      <c r="N529" s="2"/>
      <c r="O529" s="56"/>
      <c r="P529" s="57"/>
      <c r="S529" s="61"/>
      <c r="T529" s="61"/>
      <c r="U529" s="61"/>
      <c r="V529" s="61"/>
      <c r="W529" s="61"/>
      <c r="X529" s="61"/>
      <c r="Y529" s="61"/>
      <c r="Z529" s="4"/>
      <c r="AA529" s="61"/>
      <c r="AB529" s="6"/>
      <c r="AC529" s="7"/>
    </row>
    <row r="530" spans="2:29" s="32" customFormat="1" ht="13.35" customHeight="1"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62"/>
      <c r="N530" s="2"/>
      <c r="O530" s="56"/>
      <c r="P530" s="57"/>
      <c r="S530" s="61"/>
      <c r="T530" s="61"/>
      <c r="U530" s="61"/>
      <c r="V530" s="61"/>
      <c r="W530" s="61"/>
      <c r="X530" s="61"/>
      <c r="Y530" s="61"/>
      <c r="Z530" s="4"/>
      <c r="AA530" s="61"/>
      <c r="AB530" s="6"/>
      <c r="AC530" s="7"/>
    </row>
    <row r="531" spans="2:29" s="32" customFormat="1" ht="13.35" customHeight="1"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62"/>
      <c r="N531" s="2"/>
      <c r="O531" s="56"/>
      <c r="P531" s="57"/>
      <c r="S531" s="61"/>
      <c r="T531" s="61"/>
      <c r="U531" s="61"/>
      <c r="V531" s="61"/>
      <c r="W531" s="61"/>
      <c r="X531" s="61"/>
      <c r="Y531" s="61"/>
      <c r="Z531" s="4"/>
      <c r="AA531" s="61"/>
      <c r="AB531" s="6"/>
      <c r="AC531" s="7"/>
    </row>
    <row r="532" spans="2:29" s="32" customFormat="1" ht="13.35" customHeight="1"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62"/>
      <c r="N532" s="2"/>
      <c r="O532" s="56"/>
      <c r="P532" s="57"/>
      <c r="S532" s="61"/>
      <c r="T532" s="61"/>
      <c r="U532" s="61"/>
      <c r="V532" s="61"/>
      <c r="W532" s="61"/>
      <c r="X532" s="61"/>
      <c r="Y532" s="61"/>
      <c r="Z532" s="4"/>
      <c r="AA532" s="61"/>
      <c r="AB532" s="6"/>
      <c r="AC532" s="7"/>
    </row>
    <row r="533" spans="2:29" s="32" customFormat="1" ht="13.35" customHeight="1"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62"/>
      <c r="N533" s="2"/>
      <c r="O533" s="56"/>
      <c r="P533" s="57"/>
      <c r="S533" s="61"/>
      <c r="T533" s="61"/>
      <c r="U533" s="61"/>
      <c r="V533" s="61"/>
      <c r="W533" s="61"/>
      <c r="X533" s="61"/>
      <c r="Y533" s="61"/>
      <c r="Z533" s="4"/>
      <c r="AA533" s="61"/>
      <c r="AB533" s="6"/>
      <c r="AC533" s="7"/>
    </row>
    <row r="534" spans="2:29" s="32" customFormat="1" ht="13.35" customHeight="1"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62"/>
      <c r="N534" s="2"/>
      <c r="O534" s="56"/>
      <c r="P534" s="57"/>
      <c r="S534" s="61"/>
      <c r="T534" s="61"/>
      <c r="U534" s="61"/>
      <c r="V534" s="61"/>
      <c r="W534" s="61"/>
      <c r="X534" s="61"/>
      <c r="Y534" s="61"/>
      <c r="Z534" s="4"/>
      <c r="AA534" s="61"/>
      <c r="AB534" s="6"/>
      <c r="AC534" s="7"/>
    </row>
    <row r="535" spans="2:29" s="32" customFormat="1" ht="13.35" customHeight="1"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62"/>
      <c r="N535" s="2"/>
      <c r="O535" s="56"/>
      <c r="P535" s="57"/>
      <c r="S535" s="61"/>
      <c r="T535" s="61"/>
      <c r="U535" s="61"/>
      <c r="V535" s="61"/>
      <c r="W535" s="61"/>
      <c r="X535" s="61"/>
      <c r="Y535" s="61"/>
      <c r="Z535" s="4"/>
      <c r="AA535" s="61"/>
      <c r="AB535" s="6"/>
      <c r="AC535" s="7"/>
    </row>
    <row r="536" spans="2:29" s="32" customFormat="1" ht="13.35" customHeight="1"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62"/>
      <c r="N536" s="2"/>
      <c r="O536" s="56"/>
      <c r="P536" s="57"/>
      <c r="S536" s="61"/>
      <c r="T536" s="61"/>
      <c r="U536" s="61"/>
      <c r="V536" s="61"/>
      <c r="W536" s="61"/>
      <c r="X536" s="61"/>
      <c r="Y536" s="61"/>
      <c r="Z536" s="4"/>
      <c r="AA536" s="61"/>
      <c r="AB536" s="6"/>
      <c r="AC536" s="7"/>
    </row>
    <row r="537" spans="2:29" s="32" customFormat="1" ht="13.35" customHeight="1"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62"/>
      <c r="N537" s="2"/>
      <c r="O537" s="56"/>
      <c r="P537" s="57"/>
      <c r="S537" s="61"/>
      <c r="T537" s="61"/>
      <c r="U537" s="61"/>
      <c r="V537" s="61"/>
      <c r="W537" s="61"/>
      <c r="X537" s="61"/>
      <c r="Y537" s="61"/>
      <c r="Z537" s="4"/>
      <c r="AA537" s="61"/>
      <c r="AB537" s="6"/>
      <c r="AC537" s="7"/>
    </row>
    <row r="538" spans="2:29" s="32" customFormat="1" ht="13.35" customHeight="1"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62"/>
      <c r="N538" s="2"/>
      <c r="O538" s="56"/>
      <c r="P538" s="57"/>
      <c r="S538" s="61"/>
      <c r="T538" s="61"/>
      <c r="U538" s="61"/>
      <c r="V538" s="61"/>
      <c r="W538" s="61"/>
      <c r="X538" s="61"/>
      <c r="Y538" s="61"/>
      <c r="Z538" s="4"/>
      <c r="AA538" s="61"/>
      <c r="AB538" s="6"/>
      <c r="AC538" s="7"/>
    </row>
    <row r="539" spans="2:29" s="32" customFormat="1" ht="13.35" customHeight="1"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62"/>
      <c r="N539" s="2"/>
      <c r="O539" s="56"/>
      <c r="P539" s="57"/>
      <c r="S539" s="61"/>
      <c r="T539" s="61"/>
      <c r="U539" s="61"/>
      <c r="V539" s="61"/>
      <c r="W539" s="61"/>
      <c r="X539" s="61"/>
      <c r="Y539" s="61"/>
      <c r="Z539" s="4"/>
      <c r="AA539" s="61"/>
      <c r="AB539" s="6"/>
      <c r="AC539" s="7"/>
    </row>
    <row r="540" spans="2:29" s="32" customFormat="1" ht="13.35" customHeight="1"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62"/>
      <c r="N540" s="2"/>
      <c r="O540" s="56"/>
      <c r="P540" s="57"/>
      <c r="S540" s="61"/>
      <c r="T540" s="61"/>
      <c r="U540" s="61"/>
      <c r="V540" s="61"/>
      <c r="W540" s="61"/>
      <c r="X540" s="61"/>
      <c r="Y540" s="61"/>
      <c r="Z540" s="4"/>
      <c r="AA540" s="61"/>
      <c r="AB540" s="6"/>
      <c r="AC540" s="7"/>
    </row>
    <row r="541" spans="2:29" s="32" customFormat="1" ht="13.35" customHeight="1"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62"/>
      <c r="N541" s="2"/>
      <c r="O541" s="56"/>
      <c r="P541" s="57"/>
      <c r="S541" s="61"/>
      <c r="T541" s="61"/>
      <c r="U541" s="61"/>
      <c r="V541" s="61"/>
      <c r="W541" s="61"/>
      <c r="X541" s="61"/>
      <c r="Y541" s="61"/>
      <c r="Z541" s="4"/>
      <c r="AA541" s="61"/>
      <c r="AB541" s="6"/>
      <c r="AC541" s="7"/>
    </row>
    <row r="542" spans="2:29" s="32" customFormat="1" ht="13.35" customHeight="1"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62"/>
      <c r="N542" s="2"/>
      <c r="O542" s="56"/>
      <c r="P542" s="57"/>
      <c r="S542" s="61"/>
      <c r="T542" s="61"/>
      <c r="U542" s="61"/>
      <c r="V542" s="61"/>
      <c r="W542" s="61"/>
      <c r="X542" s="61"/>
      <c r="Y542" s="61"/>
      <c r="Z542" s="4"/>
      <c r="AA542" s="61"/>
      <c r="AB542" s="6"/>
      <c r="AC542" s="7"/>
    </row>
    <row r="543" spans="2:29" s="32" customFormat="1" ht="13.35" customHeight="1"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62"/>
      <c r="N543" s="2"/>
      <c r="O543" s="56"/>
      <c r="P543" s="57"/>
      <c r="S543" s="61"/>
      <c r="T543" s="61"/>
      <c r="U543" s="61"/>
      <c r="V543" s="61"/>
      <c r="W543" s="61"/>
      <c r="X543" s="61"/>
      <c r="Y543" s="61"/>
      <c r="Z543" s="4"/>
      <c r="AA543" s="61"/>
      <c r="AB543" s="6"/>
      <c r="AC543" s="7"/>
    </row>
    <row r="544" spans="2:29" s="32" customFormat="1" ht="13.35" customHeight="1"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62"/>
      <c r="N544" s="2"/>
      <c r="O544" s="56"/>
      <c r="P544" s="57"/>
      <c r="S544" s="61"/>
      <c r="T544" s="61"/>
      <c r="U544" s="61"/>
      <c r="V544" s="61"/>
      <c r="W544" s="61"/>
      <c r="X544" s="61"/>
      <c r="Y544" s="61"/>
      <c r="Z544" s="4"/>
      <c r="AA544" s="61"/>
      <c r="AB544" s="6"/>
      <c r="AC544" s="7"/>
    </row>
    <row r="545" spans="2:29" s="32" customFormat="1" ht="13.35" customHeight="1"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62"/>
      <c r="N545" s="2"/>
      <c r="O545" s="56"/>
      <c r="P545" s="57"/>
      <c r="S545" s="61"/>
      <c r="T545" s="61"/>
      <c r="U545" s="61"/>
      <c r="V545" s="61"/>
      <c r="W545" s="61"/>
      <c r="X545" s="61"/>
      <c r="Y545" s="61"/>
      <c r="Z545" s="4"/>
      <c r="AA545" s="61"/>
      <c r="AB545" s="6"/>
      <c r="AC545" s="7"/>
    </row>
    <row r="546" spans="2:29" s="32" customFormat="1" ht="13.35" customHeight="1"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62"/>
      <c r="N546" s="2"/>
      <c r="O546" s="56"/>
      <c r="P546" s="57"/>
      <c r="S546" s="61"/>
      <c r="T546" s="61"/>
      <c r="U546" s="61"/>
      <c r="V546" s="61"/>
      <c r="W546" s="61"/>
      <c r="X546" s="61"/>
      <c r="Y546" s="61"/>
      <c r="Z546" s="4"/>
      <c r="AA546" s="61"/>
      <c r="AB546" s="6"/>
      <c r="AC546" s="7"/>
    </row>
    <row r="547" spans="2:29" s="32" customFormat="1" ht="13.35" customHeight="1"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62"/>
      <c r="N547" s="2"/>
      <c r="O547" s="56"/>
      <c r="P547" s="57"/>
      <c r="S547" s="61"/>
      <c r="T547" s="61"/>
      <c r="U547" s="61"/>
      <c r="V547" s="61"/>
      <c r="W547" s="61"/>
      <c r="X547" s="61"/>
      <c r="Y547" s="61"/>
      <c r="Z547" s="4"/>
      <c r="AA547" s="61"/>
      <c r="AB547" s="6"/>
      <c r="AC547" s="7"/>
    </row>
    <row r="548" spans="2:29" s="32" customFormat="1" ht="13.35" customHeight="1"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62"/>
      <c r="N548" s="2"/>
      <c r="O548" s="56"/>
      <c r="P548" s="57"/>
      <c r="S548" s="61"/>
      <c r="T548" s="61"/>
      <c r="U548" s="61"/>
      <c r="V548" s="61"/>
      <c r="W548" s="61"/>
      <c r="X548" s="61"/>
      <c r="Y548" s="61"/>
      <c r="Z548" s="4"/>
      <c r="AA548" s="61"/>
      <c r="AB548" s="6"/>
      <c r="AC548" s="7"/>
    </row>
    <row r="549" spans="2:29" s="32" customFormat="1" ht="13.35" customHeight="1"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62"/>
      <c r="N549" s="2"/>
      <c r="O549" s="56"/>
      <c r="P549" s="57"/>
      <c r="S549" s="61"/>
      <c r="T549" s="61"/>
      <c r="U549" s="61"/>
      <c r="V549" s="61"/>
      <c r="W549" s="61"/>
      <c r="X549" s="61"/>
      <c r="Y549" s="61"/>
      <c r="Z549" s="4"/>
      <c r="AA549" s="61"/>
      <c r="AB549" s="6"/>
      <c r="AC549" s="7"/>
    </row>
    <row r="550" spans="2:29" s="32" customFormat="1" ht="13.35" customHeight="1"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62"/>
      <c r="N550" s="2"/>
      <c r="O550" s="56"/>
      <c r="P550" s="57"/>
      <c r="S550" s="61"/>
      <c r="T550" s="61"/>
      <c r="U550" s="61"/>
      <c r="V550" s="61"/>
      <c r="W550" s="61"/>
      <c r="X550" s="61"/>
      <c r="Y550" s="61"/>
      <c r="Z550" s="4"/>
      <c r="AA550" s="61"/>
      <c r="AB550" s="6"/>
      <c r="AC550" s="7"/>
    </row>
    <row r="551" spans="2:29" s="32" customFormat="1" ht="13.35" customHeight="1"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62"/>
      <c r="N551" s="2"/>
      <c r="O551" s="56"/>
      <c r="P551" s="57"/>
      <c r="S551" s="61"/>
      <c r="T551" s="61"/>
      <c r="U551" s="61"/>
      <c r="V551" s="61"/>
      <c r="W551" s="61"/>
      <c r="X551" s="61"/>
      <c r="Y551" s="61"/>
      <c r="Z551" s="4"/>
      <c r="AA551" s="61"/>
      <c r="AB551" s="6"/>
      <c r="AC551" s="7"/>
    </row>
    <row r="552" spans="2:29" s="32" customFormat="1" ht="13.35" customHeight="1"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62"/>
      <c r="N552" s="2"/>
      <c r="O552" s="56"/>
      <c r="P552" s="57"/>
      <c r="S552" s="61"/>
      <c r="T552" s="61"/>
      <c r="U552" s="61"/>
      <c r="V552" s="61"/>
      <c r="W552" s="61"/>
      <c r="X552" s="61"/>
      <c r="Y552" s="61"/>
      <c r="Z552" s="4"/>
      <c r="AA552" s="61"/>
      <c r="AB552" s="6"/>
      <c r="AC552" s="7"/>
    </row>
    <row r="553" spans="2:29" s="32" customFormat="1" ht="13.35" customHeight="1"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62"/>
      <c r="N553" s="2"/>
      <c r="O553" s="56"/>
      <c r="P553" s="57"/>
      <c r="S553" s="61"/>
      <c r="T553" s="61"/>
      <c r="U553" s="61"/>
      <c r="V553" s="61"/>
      <c r="W553" s="61"/>
      <c r="X553" s="61"/>
      <c r="Y553" s="61"/>
      <c r="Z553" s="4"/>
      <c r="AA553" s="61"/>
      <c r="AB553" s="6"/>
      <c r="AC553" s="7"/>
    </row>
    <row r="554" spans="2:29" s="32" customFormat="1" ht="13.35" customHeight="1"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62"/>
      <c r="N554" s="2"/>
      <c r="O554" s="56"/>
      <c r="P554" s="57"/>
      <c r="S554" s="61"/>
      <c r="T554" s="61"/>
      <c r="U554" s="61"/>
      <c r="V554" s="61"/>
      <c r="W554" s="61"/>
      <c r="X554" s="61"/>
      <c r="Y554" s="61"/>
      <c r="Z554" s="4"/>
      <c r="AA554" s="61"/>
      <c r="AB554" s="6"/>
      <c r="AC554" s="7"/>
    </row>
    <row r="555" spans="2:29" s="32" customFormat="1" ht="13.35" customHeight="1"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62"/>
      <c r="N555" s="2"/>
      <c r="O555" s="56"/>
      <c r="P555" s="57"/>
      <c r="S555" s="61"/>
      <c r="T555" s="61"/>
      <c r="U555" s="61"/>
      <c r="V555" s="61"/>
      <c r="W555" s="61"/>
      <c r="X555" s="61"/>
      <c r="Y555" s="61"/>
      <c r="Z555" s="4"/>
      <c r="AA555" s="61"/>
      <c r="AB555" s="6"/>
      <c r="AC555" s="7"/>
    </row>
    <row r="556" spans="2:29" s="32" customFormat="1" ht="13.35" customHeight="1"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62"/>
      <c r="N556" s="2"/>
      <c r="O556" s="56"/>
      <c r="P556" s="57"/>
      <c r="S556" s="61"/>
      <c r="T556" s="61"/>
      <c r="U556" s="61"/>
      <c r="V556" s="61"/>
      <c r="W556" s="61"/>
      <c r="X556" s="61"/>
      <c r="Y556" s="61"/>
      <c r="Z556" s="4"/>
      <c r="AA556" s="61"/>
      <c r="AB556" s="6"/>
      <c r="AC556" s="7"/>
    </row>
    <row r="557" spans="2:29" s="32" customFormat="1" ht="13.35" customHeight="1"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62"/>
      <c r="N557" s="2"/>
      <c r="O557" s="56"/>
      <c r="P557" s="57"/>
      <c r="S557" s="61"/>
      <c r="T557" s="61"/>
      <c r="U557" s="61"/>
      <c r="V557" s="61"/>
      <c r="W557" s="61"/>
      <c r="X557" s="61"/>
      <c r="Y557" s="61"/>
      <c r="Z557" s="4"/>
      <c r="AA557" s="61"/>
      <c r="AB557" s="6"/>
      <c r="AC557" s="7"/>
    </row>
    <row r="558" spans="2:29" s="32" customFormat="1" ht="13.35" customHeight="1"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62"/>
      <c r="N558" s="2"/>
      <c r="O558" s="56"/>
      <c r="P558" s="57"/>
      <c r="S558" s="61"/>
      <c r="T558" s="61"/>
      <c r="U558" s="61"/>
      <c r="V558" s="61"/>
      <c r="W558" s="61"/>
      <c r="X558" s="61"/>
      <c r="Y558" s="61"/>
      <c r="Z558" s="4"/>
      <c r="AA558" s="61"/>
      <c r="AB558" s="6"/>
      <c r="AC558" s="7"/>
    </row>
    <row r="559" spans="2:29" s="32" customFormat="1" ht="13.35" customHeight="1"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62"/>
      <c r="N559" s="2"/>
      <c r="O559" s="56"/>
      <c r="P559" s="57"/>
      <c r="S559" s="61"/>
      <c r="T559" s="61"/>
      <c r="U559" s="61"/>
      <c r="V559" s="61"/>
      <c r="W559" s="61"/>
      <c r="X559" s="61"/>
      <c r="Y559" s="61"/>
      <c r="Z559" s="4"/>
      <c r="AA559" s="61"/>
      <c r="AB559" s="6"/>
      <c r="AC559" s="7"/>
    </row>
    <row r="560" spans="2:29" s="32" customFormat="1" ht="13.35" customHeight="1"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62"/>
      <c r="N560" s="2"/>
      <c r="O560" s="56"/>
      <c r="P560" s="57"/>
      <c r="S560" s="61"/>
      <c r="T560" s="61"/>
      <c r="U560" s="61"/>
      <c r="V560" s="61"/>
      <c r="W560" s="61"/>
      <c r="X560" s="61"/>
      <c r="Y560" s="61"/>
      <c r="Z560" s="4"/>
      <c r="AA560" s="61"/>
      <c r="AB560" s="6"/>
      <c r="AC560" s="7"/>
    </row>
    <row r="561" spans="2:29" s="32" customFormat="1" ht="13.35" customHeight="1"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62"/>
      <c r="N561" s="2"/>
      <c r="O561" s="56"/>
      <c r="P561" s="57"/>
      <c r="S561" s="61"/>
      <c r="T561" s="61"/>
      <c r="U561" s="61"/>
      <c r="V561" s="61"/>
      <c r="W561" s="61"/>
      <c r="X561" s="61"/>
      <c r="Y561" s="61"/>
      <c r="Z561" s="4"/>
      <c r="AA561" s="61"/>
      <c r="AB561" s="6"/>
      <c r="AC561" s="7"/>
    </row>
    <row r="562" spans="2:29" s="32" customFormat="1" ht="13.35" customHeight="1"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62"/>
      <c r="N562" s="2"/>
      <c r="O562" s="56"/>
      <c r="P562" s="57"/>
      <c r="S562" s="61"/>
      <c r="T562" s="61"/>
      <c r="U562" s="61"/>
      <c r="V562" s="61"/>
      <c r="W562" s="61"/>
      <c r="X562" s="61"/>
      <c r="Y562" s="61"/>
      <c r="Z562" s="4"/>
      <c r="AA562" s="61"/>
      <c r="AB562" s="6"/>
      <c r="AC562" s="7"/>
    </row>
    <row r="563" spans="2:29" s="32" customFormat="1" ht="13.35" customHeight="1"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62"/>
      <c r="N563" s="2"/>
      <c r="O563" s="56"/>
      <c r="P563" s="57"/>
      <c r="S563" s="61"/>
      <c r="T563" s="61"/>
      <c r="U563" s="61"/>
      <c r="V563" s="61"/>
      <c r="W563" s="61"/>
      <c r="X563" s="61"/>
      <c r="Y563" s="61"/>
      <c r="Z563" s="4"/>
      <c r="AA563" s="61"/>
      <c r="AB563" s="6"/>
      <c r="AC563" s="7"/>
    </row>
    <row r="564" spans="2:29" s="32" customFormat="1" ht="13.35" customHeight="1"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62"/>
      <c r="N564" s="2"/>
      <c r="O564" s="56"/>
      <c r="P564" s="57"/>
      <c r="S564" s="61"/>
      <c r="T564" s="61"/>
      <c r="U564" s="61"/>
      <c r="V564" s="61"/>
      <c r="W564" s="61"/>
      <c r="X564" s="61"/>
      <c r="Y564" s="61"/>
      <c r="Z564" s="4"/>
      <c r="AA564" s="61"/>
      <c r="AB564" s="6"/>
      <c r="AC564" s="7"/>
    </row>
    <row r="565" spans="2:29" s="32" customFormat="1" ht="13.35" customHeight="1"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62"/>
      <c r="N565" s="2"/>
      <c r="O565" s="56"/>
      <c r="P565" s="57"/>
      <c r="S565" s="61"/>
      <c r="T565" s="61"/>
      <c r="U565" s="61"/>
      <c r="V565" s="61"/>
      <c r="W565" s="61"/>
      <c r="X565" s="61"/>
      <c r="Y565" s="61"/>
      <c r="Z565" s="4"/>
      <c r="AA565" s="61"/>
      <c r="AB565" s="6"/>
      <c r="AC565" s="7"/>
    </row>
    <row r="566" spans="2:29" s="32" customFormat="1" ht="13.35" customHeight="1"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62"/>
      <c r="N566" s="2"/>
      <c r="O566" s="56"/>
      <c r="P566" s="57"/>
      <c r="S566" s="61"/>
      <c r="T566" s="61"/>
      <c r="U566" s="61"/>
      <c r="V566" s="61"/>
      <c r="W566" s="61"/>
      <c r="X566" s="61"/>
      <c r="Y566" s="61"/>
      <c r="Z566" s="4"/>
      <c r="AA566" s="61"/>
      <c r="AB566" s="6"/>
      <c r="AC566" s="7"/>
    </row>
    <row r="567" spans="2:29" s="32" customFormat="1" ht="13.35" customHeight="1"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62"/>
      <c r="N567" s="2"/>
      <c r="O567" s="56"/>
      <c r="P567" s="57"/>
      <c r="S567" s="61"/>
      <c r="T567" s="61"/>
      <c r="U567" s="61"/>
      <c r="V567" s="61"/>
      <c r="W567" s="61"/>
      <c r="X567" s="61"/>
      <c r="Y567" s="61"/>
      <c r="Z567" s="4"/>
      <c r="AA567" s="61"/>
      <c r="AB567" s="6"/>
      <c r="AC567" s="7"/>
    </row>
    <row r="568" spans="2:29" s="32" customFormat="1" ht="13.35" customHeight="1"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62"/>
      <c r="N568" s="2"/>
      <c r="O568" s="56"/>
      <c r="P568" s="57"/>
      <c r="S568" s="61"/>
      <c r="T568" s="61"/>
      <c r="U568" s="61"/>
      <c r="V568" s="61"/>
      <c r="W568" s="61"/>
      <c r="X568" s="61"/>
      <c r="Y568" s="61"/>
      <c r="Z568" s="4"/>
      <c r="AA568" s="61"/>
      <c r="AB568" s="6"/>
      <c r="AC568" s="7"/>
    </row>
    <row r="569" spans="2:29" s="32" customFormat="1" ht="13.35" customHeight="1"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62"/>
      <c r="N569" s="2"/>
      <c r="O569" s="56"/>
      <c r="P569" s="57"/>
      <c r="S569" s="61"/>
      <c r="T569" s="61"/>
      <c r="U569" s="61"/>
      <c r="V569" s="61"/>
      <c r="W569" s="61"/>
      <c r="X569" s="61"/>
      <c r="Y569" s="61"/>
      <c r="Z569" s="4"/>
      <c r="AA569" s="61"/>
      <c r="AB569" s="6"/>
      <c r="AC569" s="7"/>
    </row>
    <row r="570" spans="2:29" s="32" customFormat="1" ht="13.35" customHeight="1"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62"/>
      <c r="N570" s="2"/>
      <c r="O570" s="56"/>
      <c r="P570" s="57"/>
      <c r="S570" s="61"/>
      <c r="T570" s="61"/>
      <c r="U570" s="61"/>
      <c r="V570" s="61"/>
      <c r="W570" s="61"/>
      <c r="X570" s="61"/>
      <c r="Y570" s="61"/>
      <c r="Z570" s="4"/>
      <c r="AA570" s="61"/>
      <c r="AB570" s="6"/>
      <c r="AC570" s="7"/>
    </row>
    <row r="571" spans="2:29" s="32" customFormat="1" ht="13.35" customHeight="1"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62"/>
      <c r="N571" s="2"/>
      <c r="O571" s="56"/>
      <c r="P571" s="57"/>
      <c r="S571" s="61"/>
      <c r="T571" s="61"/>
      <c r="U571" s="61"/>
      <c r="V571" s="61"/>
      <c r="W571" s="61"/>
      <c r="X571" s="61"/>
      <c r="Y571" s="61"/>
      <c r="Z571" s="4"/>
      <c r="AA571" s="61"/>
      <c r="AB571" s="6"/>
      <c r="AC571" s="7"/>
    </row>
    <row r="572" spans="2:29" s="32" customFormat="1" ht="13.35" customHeight="1"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62"/>
      <c r="N572" s="2"/>
      <c r="O572" s="56"/>
      <c r="P572" s="57"/>
      <c r="S572" s="61"/>
      <c r="T572" s="61"/>
      <c r="U572" s="61"/>
      <c r="V572" s="61"/>
      <c r="W572" s="61"/>
      <c r="X572" s="61"/>
      <c r="Y572" s="61"/>
      <c r="Z572" s="4"/>
      <c r="AA572" s="61"/>
      <c r="AB572" s="6"/>
      <c r="AC572" s="7"/>
    </row>
    <row r="573" spans="2:29" s="32" customFormat="1" ht="13.35" customHeight="1"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62"/>
      <c r="N573" s="2"/>
      <c r="O573" s="56"/>
      <c r="P573" s="57"/>
      <c r="S573" s="61"/>
      <c r="T573" s="61"/>
      <c r="U573" s="61"/>
      <c r="V573" s="61"/>
      <c r="W573" s="61"/>
      <c r="X573" s="61"/>
      <c r="Y573" s="61"/>
      <c r="Z573" s="4"/>
      <c r="AA573" s="61"/>
      <c r="AB573" s="6"/>
      <c r="AC573" s="7"/>
    </row>
    <row r="574" spans="2:29" s="32" customFormat="1" ht="13.35" customHeight="1"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62"/>
      <c r="N574" s="2"/>
      <c r="O574" s="56"/>
      <c r="P574" s="57"/>
      <c r="S574" s="61"/>
      <c r="T574" s="61"/>
      <c r="U574" s="61"/>
      <c r="V574" s="61"/>
      <c r="W574" s="61"/>
      <c r="X574" s="61"/>
      <c r="Y574" s="61"/>
      <c r="Z574" s="4"/>
      <c r="AA574" s="61"/>
      <c r="AB574" s="6"/>
      <c r="AC574" s="7"/>
    </row>
    <row r="575" spans="2:29" s="32" customFormat="1" ht="13.35" customHeight="1"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62"/>
      <c r="N575" s="2"/>
      <c r="O575" s="56"/>
      <c r="P575" s="57"/>
      <c r="S575" s="61"/>
      <c r="T575" s="61"/>
      <c r="U575" s="61"/>
      <c r="V575" s="61"/>
      <c r="W575" s="61"/>
      <c r="X575" s="61"/>
      <c r="Y575" s="61"/>
      <c r="Z575" s="4"/>
      <c r="AA575" s="61"/>
      <c r="AB575" s="6"/>
      <c r="AC575" s="7"/>
    </row>
    <row r="576" spans="2:29" s="32" customFormat="1" ht="13.35" customHeight="1"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62"/>
      <c r="N576" s="2"/>
      <c r="O576" s="56"/>
      <c r="P576" s="57"/>
      <c r="S576" s="61"/>
      <c r="T576" s="61"/>
      <c r="U576" s="61"/>
      <c r="V576" s="61"/>
      <c r="W576" s="61"/>
      <c r="X576" s="61"/>
      <c r="Y576" s="61"/>
      <c r="Z576" s="4"/>
      <c r="AA576" s="61"/>
      <c r="AB576" s="6"/>
      <c r="AC576" s="7"/>
    </row>
    <row r="577" spans="2:29" s="32" customFormat="1" ht="13.35" customHeight="1"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62"/>
      <c r="N577" s="2"/>
      <c r="O577" s="56"/>
      <c r="P577" s="57"/>
      <c r="S577" s="61"/>
      <c r="T577" s="61"/>
      <c r="U577" s="61"/>
      <c r="V577" s="61"/>
      <c r="W577" s="61"/>
      <c r="X577" s="61"/>
      <c r="Y577" s="61"/>
      <c r="Z577" s="4"/>
      <c r="AA577" s="61"/>
      <c r="AB577" s="6"/>
      <c r="AC577" s="7"/>
    </row>
    <row r="578" spans="2:29" s="32" customFormat="1" ht="13.35" customHeight="1"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62"/>
      <c r="N578" s="2"/>
      <c r="O578" s="56"/>
      <c r="P578" s="57"/>
      <c r="S578" s="61"/>
      <c r="T578" s="61"/>
      <c r="U578" s="61"/>
      <c r="V578" s="61"/>
      <c r="W578" s="61"/>
      <c r="X578" s="61"/>
      <c r="Y578" s="61"/>
      <c r="Z578" s="4"/>
      <c r="AA578" s="61"/>
      <c r="AB578" s="6"/>
      <c r="AC578" s="7"/>
    </row>
    <row r="579" spans="2:29" s="32" customFormat="1" ht="13.35" customHeight="1"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62"/>
      <c r="N579" s="2"/>
      <c r="O579" s="56"/>
      <c r="P579" s="57"/>
      <c r="S579" s="61"/>
      <c r="T579" s="61"/>
      <c r="U579" s="61"/>
      <c r="V579" s="61"/>
      <c r="W579" s="61"/>
      <c r="X579" s="61"/>
      <c r="Y579" s="61"/>
      <c r="Z579" s="4"/>
      <c r="AA579" s="61"/>
      <c r="AB579" s="6"/>
      <c r="AC579" s="7"/>
    </row>
    <row r="580" spans="2:29" s="32" customFormat="1" ht="13.35" customHeight="1"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62"/>
      <c r="N580" s="2"/>
      <c r="O580" s="56"/>
      <c r="P580" s="57"/>
      <c r="S580" s="61"/>
      <c r="T580" s="61"/>
      <c r="U580" s="61"/>
      <c r="V580" s="61"/>
      <c r="W580" s="61"/>
      <c r="X580" s="61"/>
      <c r="Y580" s="61"/>
      <c r="Z580" s="4"/>
      <c r="AA580" s="61"/>
      <c r="AB580" s="6"/>
      <c r="AC580" s="7"/>
    </row>
    <row r="581" spans="2:29" s="32" customFormat="1" ht="13.35" customHeight="1"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62"/>
      <c r="N581" s="2"/>
      <c r="O581" s="56"/>
      <c r="P581" s="57"/>
      <c r="S581" s="61"/>
      <c r="T581" s="61"/>
      <c r="U581" s="61"/>
      <c r="V581" s="61"/>
      <c r="W581" s="61"/>
      <c r="X581" s="61"/>
      <c r="Y581" s="61"/>
      <c r="Z581" s="4"/>
      <c r="AA581" s="61"/>
      <c r="AB581" s="6"/>
      <c r="AC581" s="7"/>
    </row>
    <row r="582" spans="2:29" s="32" customFormat="1" ht="13.35" customHeight="1"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62"/>
      <c r="N582" s="2"/>
      <c r="O582" s="56"/>
      <c r="P582" s="57"/>
      <c r="S582" s="61"/>
      <c r="T582" s="61"/>
      <c r="U582" s="61"/>
      <c r="V582" s="61"/>
      <c r="W582" s="61"/>
      <c r="X582" s="61"/>
      <c r="Y582" s="61"/>
      <c r="Z582" s="4"/>
      <c r="AA582" s="61"/>
      <c r="AB582" s="6"/>
      <c r="AC582" s="7"/>
    </row>
    <row r="583" spans="2:29" s="32" customFormat="1" ht="13.35" customHeight="1"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62"/>
      <c r="N583" s="2"/>
      <c r="O583" s="56"/>
      <c r="P583" s="57"/>
      <c r="S583" s="61"/>
      <c r="T583" s="61"/>
      <c r="U583" s="61"/>
      <c r="V583" s="61"/>
      <c r="W583" s="61"/>
      <c r="X583" s="61"/>
      <c r="Y583" s="61"/>
      <c r="Z583" s="4"/>
      <c r="AA583" s="61"/>
      <c r="AB583" s="6"/>
      <c r="AC583" s="7"/>
    </row>
    <row r="584" spans="2:29" s="32" customFormat="1" ht="13.35" customHeight="1"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62"/>
      <c r="N584" s="2"/>
      <c r="O584" s="56"/>
      <c r="P584" s="57"/>
      <c r="S584" s="61"/>
      <c r="T584" s="61"/>
      <c r="U584" s="61"/>
      <c r="V584" s="61"/>
      <c r="W584" s="61"/>
      <c r="X584" s="61"/>
      <c r="Y584" s="61"/>
      <c r="Z584" s="4"/>
      <c r="AA584" s="61"/>
      <c r="AB584" s="6"/>
      <c r="AC584" s="7"/>
    </row>
    <row r="585" spans="2:29" s="32" customFormat="1" ht="13.35" customHeight="1"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62"/>
      <c r="N585" s="2"/>
      <c r="O585" s="56"/>
      <c r="P585" s="57"/>
      <c r="S585" s="61"/>
      <c r="T585" s="61"/>
      <c r="U585" s="61"/>
      <c r="V585" s="61"/>
      <c r="W585" s="61"/>
      <c r="X585" s="61"/>
      <c r="Y585" s="61"/>
      <c r="Z585" s="4"/>
      <c r="AA585" s="61"/>
      <c r="AB585" s="6"/>
      <c r="AC585" s="7"/>
    </row>
    <row r="586" spans="2:29" s="32" customFormat="1" ht="13.35" customHeight="1"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62"/>
      <c r="N586" s="2"/>
      <c r="O586" s="56"/>
      <c r="P586" s="57"/>
      <c r="S586" s="61"/>
      <c r="T586" s="61"/>
      <c r="U586" s="61"/>
      <c r="V586" s="61"/>
      <c r="W586" s="61"/>
      <c r="X586" s="61"/>
      <c r="Y586" s="61"/>
      <c r="Z586" s="4"/>
      <c r="AA586" s="61"/>
      <c r="AB586" s="6"/>
      <c r="AC586" s="7"/>
    </row>
    <row r="587" spans="2:29" s="32" customFormat="1" ht="13.35" customHeight="1"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62"/>
      <c r="N587" s="2"/>
      <c r="O587" s="56"/>
      <c r="P587" s="57"/>
      <c r="S587" s="61"/>
      <c r="T587" s="61"/>
      <c r="U587" s="61"/>
      <c r="V587" s="61"/>
      <c r="W587" s="61"/>
      <c r="X587" s="61"/>
      <c r="Y587" s="61"/>
      <c r="Z587" s="4"/>
      <c r="AA587" s="61"/>
      <c r="AB587" s="6"/>
      <c r="AC587" s="7"/>
    </row>
    <row r="588" spans="2:29" s="32" customFormat="1" ht="13.35" customHeight="1"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62"/>
      <c r="N588" s="2"/>
      <c r="O588" s="56"/>
      <c r="P588" s="57"/>
      <c r="S588" s="61"/>
      <c r="T588" s="61"/>
      <c r="U588" s="61"/>
      <c r="V588" s="61"/>
      <c r="W588" s="61"/>
      <c r="X588" s="61"/>
      <c r="Y588" s="61"/>
      <c r="Z588" s="4"/>
      <c r="AA588" s="61"/>
      <c r="AB588" s="6"/>
      <c r="AC588" s="7"/>
    </row>
    <row r="589" spans="2:29" s="32" customFormat="1" ht="13.35" customHeight="1"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62"/>
      <c r="N589" s="2"/>
      <c r="O589" s="56"/>
      <c r="P589" s="57"/>
      <c r="S589" s="61"/>
      <c r="T589" s="61"/>
      <c r="U589" s="61"/>
      <c r="V589" s="61"/>
      <c r="W589" s="61"/>
      <c r="X589" s="61"/>
      <c r="Y589" s="61"/>
      <c r="Z589" s="4"/>
      <c r="AA589" s="61"/>
      <c r="AB589" s="6"/>
      <c r="AC589" s="7"/>
    </row>
    <row r="590" spans="2:29" s="32" customFormat="1" ht="13.35" customHeight="1"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62"/>
      <c r="N590" s="2"/>
      <c r="O590" s="56"/>
      <c r="P590" s="57"/>
      <c r="S590" s="61"/>
      <c r="T590" s="61"/>
      <c r="U590" s="61"/>
      <c r="V590" s="61"/>
      <c r="W590" s="61"/>
      <c r="X590" s="61"/>
      <c r="Y590" s="61"/>
      <c r="Z590" s="4"/>
      <c r="AA590" s="61"/>
      <c r="AB590" s="6"/>
      <c r="AC590" s="7"/>
    </row>
    <row r="591" spans="2:29" s="32" customFormat="1" ht="13.35" customHeight="1"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62"/>
      <c r="N591" s="2"/>
      <c r="O591" s="56"/>
      <c r="P591" s="57"/>
      <c r="S591" s="61"/>
      <c r="T591" s="61"/>
      <c r="U591" s="61"/>
      <c r="V591" s="61"/>
      <c r="W591" s="61"/>
      <c r="X591" s="61"/>
      <c r="Y591" s="61"/>
      <c r="Z591" s="4"/>
      <c r="AA591" s="61"/>
      <c r="AB591" s="6"/>
      <c r="AC591" s="7"/>
    </row>
    <row r="592" spans="2:29" s="32" customFormat="1" ht="13.35" customHeight="1"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62"/>
      <c r="N592" s="2"/>
      <c r="O592" s="56"/>
      <c r="P592" s="57"/>
      <c r="S592" s="61"/>
      <c r="T592" s="61"/>
      <c r="U592" s="61"/>
      <c r="V592" s="61"/>
      <c r="W592" s="61"/>
      <c r="X592" s="61"/>
      <c r="Y592" s="61"/>
      <c r="Z592" s="4"/>
      <c r="AA592" s="61"/>
      <c r="AB592" s="6"/>
      <c r="AC592" s="7"/>
    </row>
    <row r="593" spans="2:29" s="32" customFormat="1" ht="13.35" customHeight="1"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62"/>
      <c r="N593" s="2"/>
      <c r="O593" s="56"/>
      <c r="P593" s="57"/>
      <c r="S593" s="61"/>
      <c r="T593" s="61"/>
      <c r="U593" s="61"/>
      <c r="V593" s="61"/>
      <c r="W593" s="61"/>
      <c r="X593" s="61"/>
      <c r="Y593" s="61"/>
      <c r="Z593" s="4"/>
      <c r="AA593" s="61"/>
      <c r="AB593" s="6"/>
      <c r="AC593" s="7"/>
    </row>
    <row r="594" spans="2:29" s="32" customFormat="1" ht="13.35" customHeight="1"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62"/>
      <c r="N594" s="2"/>
      <c r="O594" s="56"/>
      <c r="P594" s="57"/>
      <c r="S594" s="61"/>
      <c r="T594" s="61"/>
      <c r="U594" s="61"/>
      <c r="V594" s="61"/>
      <c r="W594" s="61"/>
      <c r="X594" s="61"/>
      <c r="Y594" s="61"/>
      <c r="Z594" s="4"/>
      <c r="AA594" s="61"/>
      <c r="AB594" s="6"/>
      <c r="AC594" s="7"/>
    </row>
    <row r="595" spans="2:29" s="32" customFormat="1" ht="13.35" customHeight="1"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62"/>
      <c r="N595" s="2"/>
      <c r="O595" s="56"/>
      <c r="P595" s="57"/>
      <c r="S595" s="61"/>
      <c r="T595" s="61"/>
      <c r="U595" s="61"/>
      <c r="V595" s="61"/>
      <c r="W595" s="61"/>
      <c r="X595" s="61"/>
      <c r="Y595" s="61"/>
      <c r="Z595" s="4"/>
      <c r="AA595" s="61"/>
      <c r="AB595" s="6"/>
      <c r="AC595" s="7"/>
    </row>
    <row r="596" spans="2:29" s="32" customFormat="1" ht="13.35" customHeight="1"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62"/>
      <c r="N596" s="2"/>
      <c r="O596" s="56"/>
      <c r="P596" s="57"/>
      <c r="S596" s="61"/>
      <c r="T596" s="61"/>
      <c r="U596" s="61"/>
      <c r="V596" s="61"/>
      <c r="W596" s="61"/>
      <c r="X596" s="61"/>
      <c r="Y596" s="61"/>
      <c r="Z596" s="4"/>
      <c r="AA596" s="61"/>
      <c r="AB596" s="6"/>
      <c r="AC596" s="7"/>
    </row>
    <row r="597" spans="2:29" s="32" customFormat="1" ht="13.35" customHeight="1"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62"/>
      <c r="N597" s="2"/>
      <c r="O597" s="56"/>
      <c r="P597" s="57"/>
      <c r="S597" s="61"/>
      <c r="T597" s="61"/>
      <c r="U597" s="61"/>
      <c r="V597" s="61"/>
      <c r="W597" s="61"/>
      <c r="X597" s="61"/>
      <c r="Y597" s="61"/>
      <c r="Z597" s="4"/>
      <c r="AA597" s="61"/>
      <c r="AB597" s="6"/>
      <c r="AC597" s="7"/>
    </row>
    <row r="598" spans="2:29" s="32" customFormat="1" ht="13.35" customHeight="1"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62"/>
      <c r="N598" s="2"/>
      <c r="O598" s="56"/>
      <c r="P598" s="57"/>
      <c r="S598" s="61"/>
      <c r="T598" s="61"/>
      <c r="U598" s="61"/>
      <c r="V598" s="61"/>
      <c r="W598" s="61"/>
      <c r="X598" s="61"/>
      <c r="Y598" s="61"/>
      <c r="Z598" s="4"/>
      <c r="AA598" s="61"/>
      <c r="AB598" s="6"/>
      <c r="AC598" s="7"/>
    </row>
    <row r="599" spans="2:29" s="32" customFormat="1" ht="13.35" customHeight="1"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62"/>
      <c r="N599" s="2"/>
      <c r="O599" s="56"/>
      <c r="P599" s="57"/>
      <c r="S599" s="61"/>
      <c r="T599" s="61"/>
      <c r="U599" s="61"/>
      <c r="V599" s="61"/>
      <c r="W599" s="61"/>
      <c r="X599" s="61"/>
      <c r="Y599" s="61"/>
      <c r="Z599" s="4"/>
      <c r="AA599" s="61"/>
      <c r="AB599" s="6"/>
      <c r="AC599" s="7"/>
    </row>
    <row r="600" spans="2:29" s="32" customFormat="1" ht="13.35" customHeight="1"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62"/>
      <c r="N600" s="2"/>
      <c r="O600" s="56"/>
      <c r="P600" s="57"/>
      <c r="S600" s="61"/>
      <c r="T600" s="61"/>
      <c r="U600" s="61"/>
      <c r="V600" s="61"/>
      <c r="W600" s="61"/>
      <c r="X600" s="61"/>
      <c r="Y600" s="61"/>
      <c r="Z600" s="4"/>
      <c r="AA600" s="61"/>
      <c r="AB600" s="6"/>
      <c r="AC600" s="7"/>
    </row>
    <row r="601" spans="2:29" s="32" customFormat="1" ht="13.35" customHeight="1"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62"/>
      <c r="N601" s="2"/>
      <c r="O601" s="56"/>
      <c r="P601" s="57"/>
      <c r="S601" s="61"/>
      <c r="T601" s="61"/>
      <c r="U601" s="61"/>
      <c r="V601" s="61"/>
      <c r="W601" s="61"/>
      <c r="X601" s="61"/>
      <c r="Y601" s="61"/>
      <c r="Z601" s="4"/>
      <c r="AA601" s="61"/>
      <c r="AB601" s="6"/>
      <c r="AC601" s="7"/>
    </row>
    <row r="602" spans="2:29" s="32" customFormat="1" ht="13.35" customHeight="1"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62"/>
      <c r="N602" s="2"/>
      <c r="O602" s="56"/>
      <c r="P602" s="57"/>
      <c r="S602" s="61"/>
      <c r="T602" s="61"/>
      <c r="U602" s="61"/>
      <c r="V602" s="61"/>
      <c r="W602" s="61"/>
      <c r="X602" s="61"/>
      <c r="Y602" s="61"/>
      <c r="Z602" s="4"/>
      <c r="AA602" s="61"/>
      <c r="AB602" s="6"/>
      <c r="AC602" s="7"/>
    </row>
    <row r="603" spans="2:29" s="32" customFormat="1" ht="13.35" customHeight="1"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62"/>
      <c r="N603" s="2"/>
      <c r="O603" s="56"/>
      <c r="P603" s="57"/>
      <c r="S603" s="61"/>
      <c r="T603" s="61"/>
      <c r="U603" s="61"/>
      <c r="V603" s="61"/>
      <c r="W603" s="61"/>
      <c r="X603" s="61"/>
      <c r="Y603" s="61"/>
      <c r="Z603" s="4"/>
      <c r="AA603" s="61"/>
      <c r="AB603" s="6"/>
      <c r="AC603" s="7"/>
    </row>
    <row r="604" spans="2:29" s="32" customFormat="1" ht="13.35" customHeight="1"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62"/>
      <c r="N604" s="2"/>
      <c r="O604" s="56"/>
      <c r="P604" s="57"/>
      <c r="S604" s="61"/>
      <c r="T604" s="61"/>
      <c r="U604" s="61"/>
      <c r="V604" s="61"/>
      <c r="W604" s="61"/>
      <c r="X604" s="61"/>
      <c r="Y604" s="61"/>
      <c r="Z604" s="4"/>
      <c r="AA604" s="61"/>
      <c r="AB604" s="6"/>
      <c r="AC604" s="7"/>
    </row>
    <row r="605" spans="2:29" s="32" customFormat="1" ht="13.35" customHeight="1"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62"/>
      <c r="N605" s="2"/>
      <c r="O605" s="56"/>
      <c r="P605" s="57"/>
      <c r="S605" s="61"/>
      <c r="T605" s="61"/>
      <c r="U605" s="61"/>
      <c r="V605" s="61"/>
      <c r="W605" s="61"/>
      <c r="X605" s="61"/>
      <c r="Y605" s="61"/>
      <c r="Z605" s="4"/>
      <c r="AA605" s="61"/>
      <c r="AB605" s="6"/>
      <c r="AC605" s="7"/>
    </row>
    <row r="606" spans="2:29" s="32" customFormat="1" ht="13.35" customHeight="1"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62"/>
      <c r="N606" s="2"/>
      <c r="O606" s="56"/>
      <c r="P606" s="57"/>
      <c r="S606" s="61"/>
      <c r="T606" s="61"/>
      <c r="U606" s="61"/>
      <c r="V606" s="61"/>
      <c r="W606" s="61"/>
      <c r="X606" s="61"/>
      <c r="Y606" s="61"/>
      <c r="Z606" s="4"/>
      <c r="AA606" s="61"/>
      <c r="AB606" s="6"/>
      <c r="AC606" s="7"/>
    </row>
    <row r="607" spans="2:29" s="32" customFormat="1" ht="13.35" customHeight="1"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62"/>
      <c r="N607" s="2"/>
      <c r="O607" s="56"/>
      <c r="P607" s="57"/>
      <c r="S607" s="61"/>
      <c r="T607" s="61"/>
      <c r="U607" s="61"/>
      <c r="V607" s="61"/>
      <c r="W607" s="61"/>
      <c r="X607" s="61"/>
      <c r="Y607" s="61"/>
      <c r="Z607" s="4"/>
      <c r="AA607" s="61"/>
      <c r="AB607" s="6"/>
      <c r="AC607" s="7"/>
    </row>
    <row r="608" spans="2:29" s="32" customFormat="1" ht="13.35" customHeight="1"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62"/>
      <c r="N608" s="2"/>
      <c r="O608" s="56"/>
      <c r="P608" s="57"/>
      <c r="S608" s="61"/>
      <c r="T608" s="61"/>
      <c r="U608" s="61"/>
      <c r="V608" s="61"/>
      <c r="W608" s="61"/>
      <c r="X608" s="61"/>
      <c r="Y608" s="61"/>
      <c r="Z608" s="4"/>
      <c r="AA608" s="61"/>
      <c r="AB608" s="6"/>
      <c r="AC608" s="7"/>
    </row>
    <row r="609" spans="2:29" s="32" customFormat="1" ht="13.35" customHeight="1"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62"/>
      <c r="N609" s="2"/>
      <c r="O609" s="56"/>
      <c r="P609" s="57"/>
      <c r="S609" s="61"/>
      <c r="T609" s="61"/>
      <c r="U609" s="61"/>
      <c r="V609" s="61"/>
      <c r="W609" s="61"/>
      <c r="X609" s="61"/>
      <c r="Y609" s="61"/>
      <c r="Z609" s="4"/>
      <c r="AA609" s="61"/>
      <c r="AB609" s="6"/>
      <c r="AC609" s="7"/>
    </row>
    <row r="610" spans="2:29" s="32" customFormat="1" ht="13.35" customHeight="1"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62"/>
      <c r="N610" s="2"/>
      <c r="O610" s="56"/>
      <c r="P610" s="57"/>
      <c r="S610" s="61"/>
      <c r="T610" s="61"/>
      <c r="U610" s="61"/>
      <c r="V610" s="61"/>
      <c r="W610" s="61"/>
      <c r="X610" s="61"/>
      <c r="Y610" s="61"/>
      <c r="Z610" s="4"/>
      <c r="AA610" s="61"/>
      <c r="AB610" s="6"/>
      <c r="AC610" s="7"/>
    </row>
    <row r="611" spans="2:29" s="32" customFormat="1" ht="13.35" customHeight="1"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62"/>
      <c r="N611" s="2"/>
      <c r="O611" s="56"/>
      <c r="P611" s="57"/>
      <c r="S611" s="61"/>
      <c r="T611" s="61"/>
      <c r="U611" s="61"/>
      <c r="V611" s="61"/>
      <c r="W611" s="61"/>
      <c r="X611" s="61"/>
      <c r="Y611" s="61"/>
      <c r="Z611" s="4"/>
      <c r="AA611" s="61"/>
      <c r="AB611" s="6"/>
      <c r="AC611" s="7"/>
    </row>
    <row r="612" spans="2:29" s="32" customFormat="1" ht="13.35" customHeight="1"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62"/>
      <c r="N612" s="2"/>
      <c r="O612" s="56"/>
      <c r="P612" s="57"/>
      <c r="S612" s="61"/>
      <c r="T612" s="61"/>
      <c r="U612" s="61"/>
      <c r="V612" s="61"/>
      <c r="W612" s="61"/>
      <c r="X612" s="61"/>
      <c r="Y612" s="61"/>
      <c r="Z612" s="4"/>
      <c r="AA612" s="61"/>
      <c r="AB612" s="6"/>
      <c r="AC612" s="7"/>
    </row>
    <row r="613" spans="2:29" s="32" customFormat="1" ht="13.35" customHeight="1"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62"/>
      <c r="N613" s="2"/>
      <c r="O613" s="56"/>
      <c r="P613" s="57"/>
      <c r="S613" s="61"/>
      <c r="T613" s="61"/>
      <c r="U613" s="61"/>
      <c r="V613" s="61"/>
      <c r="W613" s="61"/>
      <c r="X613" s="61"/>
      <c r="Y613" s="61"/>
      <c r="Z613" s="4"/>
      <c r="AA613" s="61"/>
      <c r="AB613" s="6"/>
      <c r="AC613" s="7"/>
    </row>
    <row r="614" spans="2:29" s="32" customFormat="1" ht="13.35" customHeight="1"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62"/>
      <c r="N614" s="2"/>
      <c r="O614" s="56"/>
      <c r="P614" s="57"/>
      <c r="S614" s="61"/>
      <c r="T614" s="61"/>
      <c r="U614" s="61"/>
      <c r="V614" s="61"/>
      <c r="W614" s="61"/>
      <c r="X614" s="61"/>
      <c r="Y614" s="61"/>
      <c r="Z614" s="4"/>
      <c r="AA614" s="61"/>
      <c r="AB614" s="6"/>
      <c r="AC614" s="7"/>
    </row>
    <row r="615" spans="2:29" s="32" customFormat="1" ht="13.35" customHeight="1"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62"/>
      <c r="N615" s="2"/>
      <c r="O615" s="56"/>
      <c r="P615" s="57"/>
      <c r="S615" s="61"/>
      <c r="T615" s="61"/>
      <c r="U615" s="61"/>
      <c r="V615" s="61"/>
      <c r="W615" s="61"/>
      <c r="X615" s="61"/>
      <c r="Y615" s="61"/>
      <c r="Z615" s="4"/>
      <c r="AA615" s="61"/>
      <c r="AB615" s="6"/>
      <c r="AC615" s="7"/>
    </row>
    <row r="616" spans="2:29" s="32" customFormat="1" ht="13.35" customHeight="1"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62"/>
      <c r="N616" s="2"/>
      <c r="O616" s="56"/>
      <c r="P616" s="57"/>
      <c r="S616" s="61"/>
      <c r="T616" s="61"/>
      <c r="U616" s="61"/>
      <c r="V616" s="61"/>
      <c r="W616" s="61"/>
      <c r="X616" s="61"/>
      <c r="Y616" s="61"/>
      <c r="Z616" s="4"/>
      <c r="AA616" s="61"/>
      <c r="AB616" s="6"/>
      <c r="AC616" s="7"/>
    </row>
    <row r="617" spans="2:29" s="32" customFormat="1" ht="13.35" customHeight="1"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62"/>
      <c r="N617" s="2"/>
      <c r="O617" s="56"/>
      <c r="P617" s="57"/>
      <c r="S617" s="61"/>
      <c r="T617" s="61"/>
      <c r="U617" s="61"/>
      <c r="V617" s="61"/>
      <c r="W617" s="61"/>
      <c r="X617" s="61"/>
      <c r="Y617" s="61"/>
      <c r="Z617" s="4"/>
      <c r="AA617" s="61"/>
      <c r="AB617" s="6"/>
      <c r="AC617" s="7"/>
    </row>
    <row r="618" spans="2:29" s="32" customFormat="1" ht="13.35" customHeight="1"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62"/>
      <c r="N618" s="2"/>
      <c r="O618" s="56"/>
      <c r="P618" s="57"/>
      <c r="S618" s="61"/>
      <c r="T618" s="61"/>
      <c r="U618" s="61"/>
      <c r="V618" s="61"/>
      <c r="W618" s="61"/>
      <c r="X618" s="61"/>
      <c r="Y618" s="61"/>
      <c r="Z618" s="4"/>
      <c r="AA618" s="61"/>
      <c r="AB618" s="6"/>
      <c r="AC618" s="7"/>
    </row>
    <row r="619" spans="2:29" s="32" customFormat="1" ht="13.35" customHeight="1"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62"/>
      <c r="N619" s="2"/>
      <c r="O619" s="56"/>
      <c r="P619" s="57"/>
      <c r="S619" s="61"/>
      <c r="T619" s="61"/>
      <c r="U619" s="61"/>
      <c r="V619" s="61"/>
      <c r="W619" s="61"/>
      <c r="X619" s="61"/>
      <c r="Y619" s="61"/>
      <c r="Z619" s="4"/>
      <c r="AA619" s="61"/>
      <c r="AB619" s="6"/>
      <c r="AC619" s="7"/>
    </row>
    <row r="620" spans="2:29" s="32" customFormat="1" ht="13.35" customHeight="1"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62"/>
      <c r="N620" s="2"/>
      <c r="O620" s="56"/>
      <c r="P620" s="57"/>
      <c r="S620" s="61"/>
      <c r="T620" s="61"/>
      <c r="U620" s="61"/>
      <c r="V620" s="61"/>
      <c r="W620" s="61"/>
      <c r="X620" s="61"/>
      <c r="Y620" s="61"/>
      <c r="Z620" s="4"/>
      <c r="AA620" s="61"/>
      <c r="AB620" s="6"/>
      <c r="AC620" s="7"/>
    </row>
    <row r="621" spans="2:29" s="32" customFormat="1" ht="13.35" customHeight="1"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62"/>
      <c r="N621" s="2"/>
      <c r="O621" s="56"/>
      <c r="P621" s="57"/>
      <c r="S621" s="61"/>
      <c r="T621" s="61"/>
      <c r="U621" s="61"/>
      <c r="V621" s="61"/>
      <c r="W621" s="61"/>
      <c r="X621" s="61"/>
      <c r="Y621" s="61"/>
      <c r="Z621" s="4"/>
      <c r="AA621" s="61"/>
      <c r="AB621" s="6"/>
      <c r="AC621" s="7"/>
    </row>
    <row r="622" spans="2:29" s="32" customFormat="1" ht="13.35" customHeight="1"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62"/>
      <c r="N622" s="2"/>
      <c r="O622" s="56"/>
      <c r="P622" s="57"/>
      <c r="S622" s="61"/>
      <c r="T622" s="61"/>
      <c r="U622" s="61"/>
      <c r="V622" s="61"/>
      <c r="W622" s="61"/>
      <c r="X622" s="61"/>
      <c r="Y622" s="61"/>
      <c r="Z622" s="4"/>
      <c r="AA622" s="61"/>
      <c r="AB622" s="6"/>
      <c r="AC622" s="7"/>
    </row>
    <row r="623" spans="2:29" s="32" customFormat="1" ht="13.35" customHeight="1"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62"/>
      <c r="N623" s="2"/>
      <c r="O623" s="56"/>
      <c r="P623" s="57"/>
      <c r="S623" s="61"/>
      <c r="T623" s="61"/>
      <c r="U623" s="61"/>
      <c r="V623" s="61"/>
      <c r="W623" s="61"/>
      <c r="X623" s="61"/>
      <c r="Y623" s="61"/>
      <c r="Z623" s="4"/>
      <c r="AA623" s="61"/>
      <c r="AB623" s="6"/>
      <c r="AC623" s="7"/>
    </row>
    <row r="624" spans="2:29" s="32" customFormat="1" ht="13.35" customHeight="1"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62"/>
      <c r="N624" s="2"/>
      <c r="O624" s="56"/>
      <c r="P624" s="57"/>
      <c r="S624" s="61"/>
      <c r="T624" s="61"/>
      <c r="U624" s="61"/>
      <c r="V624" s="61"/>
      <c r="W624" s="61"/>
      <c r="X624" s="61"/>
      <c r="Y624" s="61"/>
      <c r="Z624" s="4"/>
      <c r="AA624" s="61"/>
      <c r="AB624" s="6"/>
      <c r="AC624" s="7"/>
    </row>
    <row r="625" spans="2:29" s="32" customFormat="1" ht="13.35" customHeight="1"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62"/>
      <c r="N625" s="2"/>
      <c r="O625" s="56"/>
      <c r="P625" s="57"/>
      <c r="S625" s="61"/>
      <c r="T625" s="61"/>
      <c r="U625" s="61"/>
      <c r="V625" s="61"/>
      <c r="W625" s="61"/>
      <c r="X625" s="61"/>
      <c r="Y625" s="61"/>
      <c r="Z625" s="4"/>
      <c r="AA625" s="61"/>
      <c r="AB625" s="6"/>
      <c r="AC625" s="7"/>
    </row>
    <row r="626" spans="2:29" s="32" customFormat="1" ht="13.35" customHeight="1"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62"/>
      <c r="N626" s="2"/>
      <c r="O626" s="56"/>
      <c r="P626" s="57"/>
      <c r="S626" s="61"/>
      <c r="T626" s="61"/>
      <c r="U626" s="61"/>
      <c r="V626" s="61"/>
      <c r="W626" s="61"/>
      <c r="X626" s="61"/>
      <c r="Y626" s="61"/>
      <c r="Z626" s="4"/>
      <c r="AA626" s="61"/>
      <c r="AB626" s="6"/>
      <c r="AC626" s="7"/>
    </row>
    <row r="627" spans="2:29" s="32" customFormat="1" ht="13.35" customHeight="1"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62"/>
      <c r="N627" s="2"/>
      <c r="O627" s="56"/>
      <c r="P627" s="57"/>
      <c r="S627" s="61"/>
      <c r="T627" s="61"/>
      <c r="U627" s="61"/>
      <c r="V627" s="61"/>
      <c r="W627" s="61"/>
      <c r="X627" s="61"/>
      <c r="Y627" s="61"/>
      <c r="Z627" s="4"/>
      <c r="AA627" s="61"/>
      <c r="AB627" s="6"/>
      <c r="AC627" s="7"/>
    </row>
    <row r="628" spans="2:29" s="32" customFormat="1" ht="13.35" customHeight="1"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62"/>
      <c r="N628" s="2"/>
      <c r="O628" s="56"/>
      <c r="P628" s="57"/>
      <c r="S628" s="61"/>
      <c r="T628" s="61"/>
      <c r="U628" s="61"/>
      <c r="V628" s="61"/>
      <c r="W628" s="61"/>
      <c r="X628" s="61"/>
      <c r="Y628" s="61"/>
      <c r="Z628" s="4"/>
      <c r="AA628" s="61"/>
      <c r="AB628" s="6"/>
      <c r="AC628" s="7"/>
    </row>
    <row r="629" spans="2:29" s="32" customFormat="1" ht="13.35" customHeight="1"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62"/>
      <c r="N629" s="2"/>
      <c r="O629" s="56"/>
      <c r="P629" s="57"/>
      <c r="S629" s="61"/>
      <c r="T629" s="61"/>
      <c r="U629" s="61"/>
      <c r="V629" s="61"/>
      <c r="W629" s="61"/>
      <c r="X629" s="61"/>
      <c r="Y629" s="61"/>
      <c r="Z629" s="4"/>
      <c r="AA629" s="61"/>
      <c r="AB629" s="6"/>
      <c r="AC629" s="7"/>
    </row>
    <row r="630" spans="2:29" s="32" customFormat="1" ht="13.35" customHeight="1"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62"/>
      <c r="N630" s="2"/>
      <c r="O630" s="56"/>
      <c r="P630" s="57"/>
      <c r="S630" s="61"/>
      <c r="T630" s="61"/>
      <c r="U630" s="61"/>
      <c r="V630" s="61"/>
      <c r="W630" s="61"/>
      <c r="X630" s="61"/>
      <c r="Y630" s="61"/>
      <c r="Z630" s="4"/>
      <c r="AA630" s="61"/>
      <c r="AB630" s="6"/>
      <c r="AC630" s="7"/>
    </row>
    <row r="631" spans="2:29" s="32" customFormat="1" ht="13.35" customHeight="1"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62"/>
      <c r="N631" s="2"/>
      <c r="O631" s="56"/>
      <c r="P631" s="57"/>
      <c r="S631" s="61"/>
      <c r="T631" s="61"/>
      <c r="U631" s="61"/>
      <c r="V631" s="61"/>
      <c r="W631" s="61"/>
      <c r="X631" s="61"/>
      <c r="Y631" s="61"/>
      <c r="Z631" s="4"/>
      <c r="AA631" s="61"/>
      <c r="AB631" s="6"/>
      <c r="AC631" s="7"/>
    </row>
    <row r="632" spans="2:29" s="32" customFormat="1" ht="13.35" customHeight="1"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62"/>
      <c r="N632" s="2"/>
      <c r="O632" s="56"/>
      <c r="P632" s="57"/>
      <c r="S632" s="61"/>
      <c r="T632" s="61"/>
      <c r="U632" s="61"/>
      <c r="V632" s="61"/>
      <c r="W632" s="61"/>
      <c r="X632" s="61"/>
      <c r="Y632" s="61"/>
      <c r="Z632" s="4"/>
      <c r="AA632" s="61"/>
      <c r="AB632" s="6"/>
      <c r="AC632" s="7"/>
    </row>
    <row r="633" spans="2:29" s="32" customFormat="1" ht="13.35" customHeight="1"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62"/>
      <c r="N633" s="2"/>
      <c r="O633" s="56"/>
      <c r="P633" s="57"/>
      <c r="S633" s="61"/>
      <c r="T633" s="61"/>
      <c r="U633" s="61"/>
      <c r="V633" s="61"/>
      <c r="W633" s="61"/>
      <c r="X633" s="61"/>
      <c r="Y633" s="61"/>
      <c r="Z633" s="4"/>
      <c r="AA633" s="61"/>
      <c r="AB633" s="6"/>
      <c r="AC633" s="7"/>
    </row>
    <row r="634" spans="2:29" s="32" customFormat="1" ht="13.35" customHeight="1"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62"/>
      <c r="N634" s="2"/>
      <c r="O634" s="56"/>
      <c r="P634" s="57"/>
      <c r="S634" s="61"/>
      <c r="T634" s="61"/>
      <c r="U634" s="61"/>
      <c r="V634" s="61"/>
      <c r="W634" s="61"/>
      <c r="X634" s="61"/>
      <c r="Y634" s="61"/>
      <c r="Z634" s="4"/>
      <c r="AA634" s="61"/>
      <c r="AB634" s="6"/>
      <c r="AC634" s="7"/>
    </row>
    <row r="635" spans="2:29" s="32" customFormat="1" ht="13.35" customHeight="1"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62"/>
      <c r="N635" s="2"/>
      <c r="O635" s="56"/>
      <c r="P635" s="57"/>
      <c r="S635" s="61"/>
      <c r="T635" s="61"/>
      <c r="U635" s="61"/>
      <c r="V635" s="61"/>
      <c r="W635" s="61"/>
      <c r="X635" s="61"/>
      <c r="Y635" s="61"/>
      <c r="Z635" s="4"/>
      <c r="AA635" s="61"/>
      <c r="AB635" s="6"/>
      <c r="AC635" s="7"/>
    </row>
    <row r="636" spans="2:29" s="32" customFormat="1" ht="13.35" customHeight="1"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62"/>
      <c r="N636" s="2"/>
      <c r="O636" s="56"/>
      <c r="P636" s="57"/>
      <c r="S636" s="16"/>
      <c r="T636" s="16"/>
      <c r="U636" s="16"/>
      <c r="V636" s="16"/>
      <c r="W636" s="16"/>
      <c r="X636" s="16"/>
      <c r="Y636" s="16"/>
      <c r="Z636" s="33"/>
      <c r="AA636" s="16"/>
      <c r="AB636" s="35"/>
      <c r="AC636" s="36"/>
    </row>
    <row r="637" spans="2:29" s="32" customFormat="1" ht="13.35" customHeight="1"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62"/>
      <c r="N637" s="2"/>
      <c r="O637" s="56"/>
      <c r="P637" s="57"/>
      <c r="S637" s="16"/>
      <c r="T637" s="16"/>
      <c r="U637" s="16"/>
      <c r="V637" s="16"/>
      <c r="W637" s="16"/>
      <c r="X637" s="16"/>
      <c r="Y637" s="16"/>
      <c r="Z637" s="33"/>
      <c r="AA637" s="16"/>
      <c r="AB637" s="35"/>
      <c r="AC637" s="36"/>
    </row>
    <row r="638" spans="2:29" s="32" customFormat="1" ht="13.35" customHeight="1"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62"/>
      <c r="N638" s="2"/>
      <c r="O638" s="56"/>
      <c r="P638" s="57"/>
      <c r="S638" s="16"/>
      <c r="T638" s="16"/>
      <c r="U638" s="16"/>
      <c r="V638" s="16"/>
      <c r="W638" s="16"/>
      <c r="X638" s="16"/>
      <c r="Y638" s="16"/>
      <c r="Z638" s="33"/>
      <c r="AA638" s="16"/>
      <c r="AB638" s="35"/>
      <c r="AC638" s="36"/>
    </row>
    <row r="639" spans="2:29" s="32" customFormat="1" ht="13.35" customHeight="1"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62"/>
      <c r="N639" s="2"/>
      <c r="O639" s="56"/>
      <c r="P639" s="57"/>
      <c r="S639" s="16"/>
      <c r="T639" s="16"/>
      <c r="U639" s="16"/>
      <c r="V639" s="16"/>
      <c r="W639" s="16"/>
      <c r="X639" s="16"/>
      <c r="Y639" s="16"/>
      <c r="Z639" s="33"/>
      <c r="AA639" s="16"/>
      <c r="AB639" s="35"/>
      <c r="AC639" s="36"/>
    </row>
    <row r="640" spans="2:29" s="32" customFormat="1" ht="13.35" customHeight="1"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62"/>
      <c r="N640" s="2"/>
      <c r="O640" s="56"/>
      <c r="P640" s="57"/>
      <c r="S640" s="16"/>
      <c r="T640" s="16"/>
      <c r="U640" s="16"/>
      <c r="V640" s="16"/>
      <c r="W640" s="16"/>
      <c r="X640" s="16"/>
      <c r="Y640" s="16"/>
      <c r="Z640" s="33"/>
      <c r="AA640" s="16"/>
      <c r="AB640" s="35"/>
      <c r="AC640" s="36"/>
    </row>
    <row r="641" spans="2:29" s="32" customFormat="1" ht="13.35" customHeight="1"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62"/>
      <c r="N641" s="2"/>
      <c r="O641" s="56"/>
      <c r="P641" s="57"/>
      <c r="S641" s="16"/>
      <c r="T641" s="16"/>
      <c r="U641" s="16"/>
      <c r="V641" s="16"/>
      <c r="W641" s="16"/>
      <c r="X641" s="16"/>
      <c r="Y641" s="16"/>
      <c r="Z641" s="33"/>
      <c r="AA641" s="16"/>
      <c r="AB641" s="35"/>
      <c r="AC641" s="36"/>
    </row>
    <row r="642" spans="2:29" s="32" customFormat="1" ht="13.35" customHeight="1"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62"/>
      <c r="N642" s="2"/>
      <c r="O642" s="56"/>
      <c r="P642" s="57"/>
      <c r="S642" s="16"/>
      <c r="T642" s="16"/>
      <c r="U642" s="16"/>
      <c r="V642" s="16"/>
      <c r="W642" s="16"/>
      <c r="X642" s="16"/>
      <c r="Y642" s="16"/>
      <c r="Z642" s="33"/>
      <c r="AA642" s="16"/>
      <c r="AB642" s="35"/>
      <c r="AC642" s="36"/>
    </row>
    <row r="643" spans="2:29" s="32" customFormat="1"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62"/>
      <c r="N643" s="2"/>
      <c r="O643" s="56"/>
      <c r="P643" s="57"/>
      <c r="S643" s="16"/>
      <c r="T643" s="16"/>
      <c r="U643" s="16"/>
      <c r="V643" s="16"/>
      <c r="W643" s="16"/>
      <c r="X643" s="16"/>
      <c r="Y643" s="16"/>
      <c r="Z643" s="33"/>
      <c r="AA643" s="16"/>
      <c r="AB643" s="35"/>
      <c r="AC643" s="36"/>
    </row>
    <row r="644" spans="2:29" s="32" customFormat="1"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62"/>
      <c r="N644" s="2"/>
      <c r="O644" s="56"/>
      <c r="P644" s="57"/>
      <c r="S644" s="16"/>
      <c r="T644" s="16"/>
      <c r="U644" s="16"/>
      <c r="V644" s="16"/>
      <c r="W644" s="16"/>
      <c r="X644" s="16"/>
      <c r="Y644" s="16"/>
      <c r="Z644" s="33"/>
      <c r="AA644" s="16"/>
      <c r="AB644" s="35"/>
      <c r="AC644" s="36"/>
    </row>
    <row r="645" spans="2:29" s="32" customFormat="1"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62"/>
      <c r="N645" s="2"/>
      <c r="O645" s="56"/>
      <c r="P645" s="57"/>
      <c r="S645" s="16"/>
      <c r="T645" s="16"/>
      <c r="U645" s="16"/>
      <c r="V645" s="16"/>
      <c r="W645" s="16"/>
      <c r="X645" s="16"/>
      <c r="Y645" s="16"/>
      <c r="Z645" s="33"/>
      <c r="AA645" s="16"/>
      <c r="AB645" s="35"/>
      <c r="AC645" s="36"/>
    </row>
    <row r="646" spans="2:29" s="32" customFormat="1"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62"/>
      <c r="N646" s="2"/>
      <c r="O646" s="56"/>
      <c r="P646" s="57"/>
      <c r="S646" s="16"/>
      <c r="T646" s="16"/>
      <c r="U646" s="16"/>
      <c r="V646" s="16"/>
      <c r="W646" s="16"/>
      <c r="X646" s="16"/>
      <c r="Y646" s="16"/>
      <c r="Z646" s="33"/>
      <c r="AA646" s="16"/>
      <c r="AB646" s="35"/>
      <c r="AC646" s="36"/>
    </row>
    <row r="647" spans="2:29" s="32" customFormat="1"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62"/>
      <c r="N647" s="2"/>
      <c r="O647" s="56"/>
      <c r="P647" s="57"/>
      <c r="S647" s="16"/>
      <c r="T647" s="16"/>
      <c r="U647" s="16"/>
      <c r="V647" s="16"/>
      <c r="W647" s="16"/>
      <c r="X647" s="16"/>
      <c r="Y647" s="16"/>
      <c r="Z647" s="33"/>
      <c r="AA647" s="16"/>
      <c r="AB647" s="35"/>
      <c r="AC647" s="36"/>
    </row>
    <row r="648" spans="2:29" s="32" customFormat="1"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62"/>
      <c r="N648" s="2"/>
      <c r="O648" s="56"/>
      <c r="P648" s="57"/>
      <c r="S648" s="16"/>
      <c r="T648" s="16"/>
      <c r="U648" s="16"/>
      <c r="V648" s="16"/>
      <c r="W648" s="16"/>
      <c r="X648" s="16"/>
      <c r="Y648" s="16"/>
      <c r="Z648" s="33"/>
      <c r="AA648" s="16"/>
      <c r="AB648" s="35"/>
      <c r="AC648" s="36"/>
    </row>
    <row r="649" spans="2:29" s="32" customFormat="1"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62"/>
      <c r="N649" s="2"/>
      <c r="O649" s="56"/>
      <c r="P649" s="57"/>
      <c r="S649" s="16"/>
      <c r="T649" s="16"/>
      <c r="U649" s="16"/>
      <c r="V649" s="16"/>
      <c r="W649" s="16"/>
      <c r="X649" s="16"/>
      <c r="Y649" s="16"/>
      <c r="Z649" s="33"/>
      <c r="AA649" s="16"/>
      <c r="AB649" s="35"/>
      <c r="AC649" s="36"/>
    </row>
    <row r="650" spans="2:29" s="32" customFormat="1"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62"/>
      <c r="N650" s="2"/>
      <c r="O650" s="56"/>
      <c r="P650" s="57"/>
      <c r="S650" s="16"/>
      <c r="T650" s="16"/>
      <c r="U650" s="16"/>
      <c r="V650" s="16"/>
      <c r="W650" s="16"/>
      <c r="X650" s="16"/>
      <c r="Y650" s="16"/>
      <c r="Z650" s="33"/>
      <c r="AA650" s="16"/>
      <c r="AB650" s="35"/>
      <c r="AC650" s="36"/>
    </row>
    <row r="651" spans="2:29" s="32" customFormat="1"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62"/>
      <c r="N651" s="2"/>
      <c r="O651" s="56"/>
      <c r="P651" s="57"/>
      <c r="S651" s="16"/>
      <c r="T651" s="16"/>
      <c r="U651" s="16"/>
      <c r="V651" s="16"/>
      <c r="W651" s="16"/>
      <c r="X651" s="16"/>
      <c r="Y651" s="16"/>
      <c r="Z651" s="33"/>
      <c r="AA651" s="16"/>
      <c r="AB651" s="35"/>
      <c r="AC651" s="36"/>
    </row>
    <row r="652" spans="2:29" s="32" customFormat="1"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62"/>
      <c r="N652" s="2"/>
      <c r="O652" s="56"/>
      <c r="P652" s="57"/>
      <c r="S652" s="16"/>
      <c r="T652" s="16"/>
      <c r="U652" s="16"/>
      <c r="V652" s="16"/>
      <c r="W652" s="16"/>
      <c r="X652" s="16"/>
      <c r="Y652" s="16"/>
      <c r="Z652" s="33"/>
      <c r="AA652" s="16"/>
      <c r="AB652" s="35"/>
      <c r="AC652" s="36"/>
    </row>
    <row r="653" spans="2:29" s="32" customFormat="1"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62"/>
      <c r="N653" s="2"/>
      <c r="O653" s="56"/>
      <c r="P653" s="57"/>
      <c r="S653" s="16"/>
      <c r="T653" s="16"/>
      <c r="U653" s="16"/>
      <c r="V653" s="16"/>
      <c r="W653" s="16"/>
      <c r="X653" s="16"/>
      <c r="Y653" s="16"/>
      <c r="Z653" s="33"/>
      <c r="AA653" s="16"/>
      <c r="AB653" s="35"/>
      <c r="AC653" s="36"/>
    </row>
    <row r="654" spans="2:29" s="32" customFormat="1"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62"/>
      <c r="N654" s="2"/>
      <c r="O654" s="56"/>
      <c r="P654" s="57"/>
      <c r="S654" s="16"/>
      <c r="T654" s="16"/>
      <c r="U654" s="16"/>
      <c r="V654" s="16"/>
      <c r="W654" s="16"/>
      <c r="X654" s="16"/>
      <c r="Y654" s="16"/>
      <c r="Z654" s="33"/>
      <c r="AA654" s="16"/>
      <c r="AB654" s="35"/>
      <c r="AC654" s="36"/>
    </row>
    <row r="655" spans="2:29" s="32" customFormat="1"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62"/>
      <c r="N655" s="2"/>
      <c r="O655" s="56"/>
      <c r="P655" s="57"/>
      <c r="S655" s="16"/>
      <c r="T655" s="16"/>
      <c r="U655" s="16"/>
      <c r="V655" s="16"/>
      <c r="W655" s="16"/>
      <c r="X655" s="16"/>
      <c r="Y655" s="16"/>
      <c r="Z655" s="33"/>
      <c r="AA655" s="16"/>
      <c r="AB655" s="35"/>
      <c r="AC655" s="36"/>
    </row>
    <row r="656" spans="2:29" s="32" customFormat="1"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62"/>
      <c r="N656" s="2"/>
      <c r="O656" s="56"/>
      <c r="P656" s="57"/>
      <c r="S656" s="16"/>
      <c r="T656" s="16"/>
      <c r="U656" s="16"/>
      <c r="V656" s="16"/>
      <c r="W656" s="16"/>
      <c r="X656" s="16"/>
      <c r="Y656" s="16"/>
      <c r="Z656" s="33"/>
      <c r="AA656" s="16"/>
      <c r="AB656" s="35"/>
      <c r="AC656" s="36"/>
    </row>
    <row r="657" spans="2:29" s="32" customFormat="1"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62"/>
      <c r="N657" s="2"/>
      <c r="O657" s="56"/>
      <c r="P657" s="57"/>
      <c r="S657" s="16"/>
      <c r="T657" s="16"/>
      <c r="U657" s="16"/>
      <c r="V657" s="16"/>
      <c r="W657" s="16"/>
      <c r="X657" s="16"/>
      <c r="Y657" s="16"/>
      <c r="Z657" s="33"/>
      <c r="AA657" s="16"/>
      <c r="AB657" s="35"/>
      <c r="AC657" s="36"/>
    </row>
    <row r="658" spans="2:29" s="32" customFormat="1"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62"/>
      <c r="N658" s="2"/>
      <c r="O658" s="56"/>
      <c r="P658" s="57"/>
      <c r="S658" s="16"/>
      <c r="T658" s="16"/>
      <c r="U658" s="16"/>
      <c r="V658" s="16"/>
      <c r="W658" s="16"/>
      <c r="X658" s="16"/>
      <c r="Y658" s="16"/>
      <c r="Z658" s="33"/>
      <c r="AA658" s="16"/>
      <c r="AB658" s="35"/>
      <c r="AC658" s="36"/>
    </row>
    <row r="659" spans="2:29" s="32" customFormat="1"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62"/>
      <c r="N659" s="2"/>
      <c r="O659" s="56"/>
      <c r="P659" s="57"/>
      <c r="S659" s="16"/>
      <c r="T659" s="16"/>
      <c r="U659" s="16"/>
      <c r="V659" s="16"/>
      <c r="W659" s="16"/>
      <c r="X659" s="16"/>
      <c r="Y659" s="16"/>
      <c r="Z659" s="33"/>
      <c r="AA659" s="16"/>
      <c r="AB659" s="35"/>
      <c r="AC659" s="36"/>
    </row>
    <row r="660" spans="2:29" s="32" customFormat="1"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62"/>
      <c r="N660" s="2"/>
      <c r="O660" s="56"/>
      <c r="P660" s="57"/>
      <c r="S660" s="16"/>
      <c r="T660" s="16"/>
      <c r="U660" s="16"/>
      <c r="V660" s="16"/>
      <c r="W660" s="16"/>
      <c r="X660" s="16"/>
      <c r="Y660" s="16"/>
      <c r="Z660" s="33"/>
      <c r="AA660" s="16"/>
      <c r="AB660" s="35"/>
      <c r="AC660" s="36"/>
    </row>
    <row r="661" spans="2:29" s="32" customFormat="1"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62"/>
      <c r="N661" s="2"/>
      <c r="O661" s="56"/>
      <c r="P661" s="57"/>
      <c r="S661" s="16"/>
      <c r="T661" s="16"/>
      <c r="U661" s="16"/>
      <c r="V661" s="16"/>
      <c r="W661" s="16"/>
      <c r="X661" s="16"/>
      <c r="Y661" s="16"/>
      <c r="Z661" s="33"/>
      <c r="AA661" s="16"/>
      <c r="AB661" s="35"/>
      <c r="AC661" s="36"/>
    </row>
    <row r="662" spans="2:29" s="32" customFormat="1"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62"/>
      <c r="N662" s="2"/>
      <c r="O662" s="56"/>
      <c r="P662" s="57"/>
      <c r="S662" s="16"/>
      <c r="T662" s="16"/>
      <c r="U662" s="16"/>
      <c r="V662" s="16"/>
      <c r="W662" s="16"/>
      <c r="X662" s="16"/>
      <c r="Y662" s="16"/>
      <c r="Z662" s="33"/>
      <c r="AA662" s="16"/>
      <c r="AB662" s="35"/>
      <c r="AC662" s="36"/>
    </row>
    <row r="663" spans="2:29" s="32" customFormat="1"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62"/>
      <c r="N663" s="2"/>
      <c r="O663" s="56"/>
      <c r="P663" s="57"/>
      <c r="S663" s="16"/>
      <c r="T663" s="16"/>
      <c r="U663" s="16"/>
      <c r="V663" s="16"/>
      <c r="W663" s="16"/>
      <c r="X663" s="16"/>
      <c r="Y663" s="16"/>
      <c r="Z663" s="33"/>
      <c r="AA663" s="16"/>
      <c r="AB663" s="35"/>
      <c r="AC663" s="36"/>
    </row>
    <row r="664" spans="2:29" s="32" customFormat="1"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62"/>
      <c r="N664" s="2"/>
      <c r="O664" s="56"/>
      <c r="P664" s="57"/>
      <c r="S664" s="16"/>
      <c r="T664" s="16"/>
      <c r="U664" s="16"/>
      <c r="V664" s="16"/>
      <c r="W664" s="16"/>
      <c r="X664" s="16"/>
      <c r="Y664" s="16"/>
      <c r="Z664" s="33"/>
      <c r="AA664" s="16"/>
      <c r="AB664" s="35"/>
      <c r="AC664" s="36"/>
    </row>
    <row r="665" spans="2:29" s="32" customFormat="1"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62"/>
      <c r="N665" s="2"/>
      <c r="O665" s="56"/>
      <c r="P665" s="57"/>
      <c r="S665" s="16"/>
      <c r="T665" s="16"/>
      <c r="U665" s="16"/>
      <c r="V665" s="16"/>
      <c r="W665" s="16"/>
      <c r="X665" s="16"/>
      <c r="Y665" s="16"/>
      <c r="Z665" s="33"/>
      <c r="AA665" s="16"/>
      <c r="AB665" s="35"/>
      <c r="AC665" s="36"/>
    </row>
    <row r="666" spans="2:29" s="32" customFormat="1"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62"/>
      <c r="N666" s="2"/>
      <c r="O666" s="56"/>
      <c r="P666" s="57"/>
      <c r="S666" s="16"/>
      <c r="T666" s="16"/>
      <c r="U666" s="16"/>
      <c r="V666" s="16"/>
      <c r="W666" s="16"/>
      <c r="X666" s="16"/>
      <c r="Y666" s="16"/>
      <c r="Z666" s="33"/>
      <c r="AA666" s="16"/>
      <c r="AB666" s="35"/>
      <c r="AC666" s="36"/>
    </row>
    <row r="667" spans="2:29" s="32" customFormat="1"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62"/>
      <c r="N667" s="2"/>
      <c r="O667" s="56"/>
      <c r="P667" s="57"/>
      <c r="S667" s="16"/>
      <c r="T667" s="16"/>
      <c r="U667" s="16"/>
      <c r="V667" s="16"/>
      <c r="W667" s="16"/>
      <c r="X667" s="16"/>
      <c r="Y667" s="16"/>
      <c r="Z667" s="33"/>
      <c r="AA667" s="16"/>
      <c r="AB667" s="35"/>
      <c r="AC667" s="36"/>
    </row>
    <row r="668" spans="2:29" s="32" customFormat="1"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62"/>
      <c r="N668" s="2"/>
      <c r="O668" s="56"/>
      <c r="P668" s="57"/>
      <c r="S668" s="16"/>
      <c r="T668" s="16"/>
      <c r="U668" s="16"/>
      <c r="V668" s="16"/>
      <c r="W668" s="16"/>
      <c r="X668" s="16"/>
      <c r="Y668" s="16"/>
      <c r="Z668" s="33"/>
      <c r="AA668" s="16"/>
      <c r="AB668" s="35"/>
      <c r="AC668" s="36"/>
    </row>
    <row r="669" spans="2:29" s="32" customFormat="1"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62"/>
      <c r="N669" s="2"/>
      <c r="O669" s="56"/>
      <c r="P669" s="57"/>
      <c r="S669" s="16"/>
      <c r="T669" s="16"/>
      <c r="U669" s="16"/>
      <c r="V669" s="16"/>
      <c r="W669" s="16"/>
      <c r="X669" s="16"/>
      <c r="Y669" s="16"/>
      <c r="Z669" s="33"/>
      <c r="AA669" s="16"/>
      <c r="AB669" s="35"/>
      <c r="AC669" s="36"/>
    </row>
    <row r="670" spans="2:29" s="32" customFormat="1"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62"/>
      <c r="N670" s="2"/>
      <c r="O670" s="56"/>
      <c r="P670" s="57"/>
      <c r="S670" s="16"/>
      <c r="T670" s="16"/>
      <c r="U670" s="16"/>
      <c r="V670" s="16"/>
      <c r="W670" s="16"/>
      <c r="X670" s="16"/>
      <c r="Y670" s="16"/>
      <c r="Z670" s="33"/>
      <c r="AA670" s="16"/>
      <c r="AB670" s="35"/>
      <c r="AC670" s="36"/>
    </row>
  </sheetData>
  <autoFilter ref="A5:Q3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27" workbookViewId="0"/>
  </sheetViews>
  <sheetFormatPr defaultColWidth="8.85546875" defaultRowHeight="12.75"/>
  <cols>
    <col min="1" max="1" width="13.5703125" style="9" bestFit="1" customWidth="1"/>
    <col min="2" max="2" width="20" style="45" bestFit="1" customWidth="1"/>
    <col min="3" max="3" width="8.85546875" style="9"/>
    <col min="4" max="5" width="12.140625" style="9" bestFit="1" customWidth="1"/>
    <col min="6" max="6" width="12.5703125" style="9" bestFit="1" customWidth="1"/>
    <col min="7" max="7" width="11.140625" style="9" bestFit="1" customWidth="1"/>
    <col min="8" max="11" width="8.85546875" style="9"/>
    <col min="12" max="12" width="10.140625" style="9" bestFit="1" customWidth="1"/>
    <col min="13" max="16384" width="8.85546875" style="9"/>
  </cols>
  <sheetData>
    <row r="1" spans="1:17" s="31" customFormat="1" ht="13.35" customHeight="1">
      <c r="A1" s="49" t="s">
        <v>676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1"/>
      <c r="Q1" s="30"/>
    </row>
    <row r="2" spans="1:17" s="31" customFormat="1" ht="13.35" customHeight="1">
      <c r="A2" s="49" t="s">
        <v>711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32"/>
    </row>
    <row r="3" spans="1:17" s="31" customFormat="1" ht="13.35" customHeight="1">
      <c r="B3" s="21"/>
      <c r="C3" s="21"/>
      <c r="D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32"/>
    </row>
    <row r="4" spans="1:17" s="31" customFormat="1" ht="13.35" customHeight="1">
      <c r="A4" s="5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32"/>
    </row>
    <row r="5" spans="1:17">
      <c r="A5" s="93" t="s">
        <v>666</v>
      </c>
      <c r="B5" s="45" t="s">
        <v>668</v>
      </c>
      <c r="E5" s="49" t="s">
        <v>670</v>
      </c>
    </row>
    <row r="6" spans="1:17">
      <c r="A6" s="94" t="s">
        <v>83</v>
      </c>
      <c r="B6" s="45">
        <v>263908824.39999998</v>
      </c>
    </row>
    <row r="7" spans="1:17">
      <c r="A7" s="95" t="s">
        <v>672</v>
      </c>
    </row>
    <row r="8" spans="1:17">
      <c r="A8" s="95" t="s">
        <v>84</v>
      </c>
      <c r="B8" s="45">
        <v>5279635.0999999996</v>
      </c>
      <c r="E8" s="9" t="s">
        <v>678</v>
      </c>
      <c r="F8" s="45">
        <v>5279635.0999999996</v>
      </c>
      <c r="G8" s="45">
        <f>GETPIVOTDATA("Maturity Amount",$A$5,"Issuer","KPTIA","Series Name","BONDS13B")-F8</f>
        <v>0</v>
      </c>
    </row>
    <row r="9" spans="1:17">
      <c r="A9" s="95" t="s">
        <v>85</v>
      </c>
      <c r="B9" s="45">
        <v>73329189.299999997</v>
      </c>
      <c r="E9" s="9" t="s">
        <v>679</v>
      </c>
      <c r="F9" s="45">
        <v>73329189.299999997</v>
      </c>
      <c r="G9" s="45">
        <f>F9-GETPIVOTDATA("Maturity Amount",$A$5,"Issuer","KPTIA","Series Name","BONDS13C")</f>
        <v>0</v>
      </c>
    </row>
    <row r="10" spans="1:17">
      <c r="A10" s="95" t="s">
        <v>86</v>
      </c>
      <c r="B10" s="45">
        <v>150740000</v>
      </c>
      <c r="E10" s="9" t="s">
        <v>680</v>
      </c>
      <c r="F10" s="45">
        <v>148530000</v>
      </c>
      <c r="G10" s="45">
        <f>F10-GETPIVOTDATA("Maturity Amount",$A$5,"Issuer","KPTIA","Series Name","BONDS21A")</f>
        <v>-2210000</v>
      </c>
      <c r="H10" s="9" t="s">
        <v>682</v>
      </c>
      <c r="L10" s="45">
        <f>SUM(D18:D19)</f>
        <v>2210000</v>
      </c>
      <c r="M10" s="9" t="s">
        <v>690</v>
      </c>
    </row>
    <row r="11" spans="1:17">
      <c r="A11" s="95" t="s">
        <v>87</v>
      </c>
      <c r="B11" s="45">
        <v>34560000</v>
      </c>
      <c r="E11" s="9" t="s">
        <v>681</v>
      </c>
      <c r="F11" s="45">
        <v>34560000</v>
      </c>
      <c r="G11" s="45">
        <f>F11-GETPIVOTDATA("Maturity Amount",$A$5,"Issuer","KPTIA","Series Name","BONDS21B")</f>
        <v>0</v>
      </c>
      <c r="L11" s="45"/>
    </row>
    <row r="12" spans="1:17">
      <c r="A12" s="94" t="s">
        <v>667</v>
      </c>
      <c r="B12" s="45">
        <v>263908824.39999998</v>
      </c>
      <c r="N12" s="97"/>
    </row>
    <row r="13" spans="1:17" ht="15">
      <c r="A13"/>
      <c r="B13"/>
      <c r="N13" s="97"/>
    </row>
    <row r="14" spans="1:17" ht="15">
      <c r="A14"/>
      <c r="B14"/>
      <c r="N14" s="97"/>
    </row>
    <row r="15" spans="1:17" ht="15">
      <c r="A15"/>
      <c r="B15"/>
      <c r="N15" s="97"/>
    </row>
    <row r="16" spans="1:17" ht="15">
      <c r="A16"/>
      <c r="B16"/>
      <c r="N16" s="97"/>
    </row>
    <row r="17" spans="1:14" ht="13.5">
      <c r="A17" s="101" t="s">
        <v>691</v>
      </c>
      <c r="B17" s="98"/>
      <c r="C17" s="98" t="s">
        <v>688</v>
      </c>
      <c r="D17" s="98" t="s">
        <v>689</v>
      </c>
      <c r="E17" s="98"/>
      <c r="N17" s="97"/>
    </row>
    <row r="18" spans="1:14">
      <c r="A18" s="102" t="s">
        <v>683</v>
      </c>
      <c r="B18" s="98"/>
      <c r="C18" s="99">
        <v>44743</v>
      </c>
      <c r="D18" s="100">
        <v>2000000</v>
      </c>
      <c r="E18" s="100"/>
    </row>
    <row r="19" spans="1:14">
      <c r="A19" s="102" t="s">
        <v>683</v>
      </c>
      <c r="B19" s="98"/>
      <c r="C19" s="99">
        <v>45108</v>
      </c>
      <c r="D19" s="100">
        <v>210000</v>
      </c>
      <c r="E19" s="100"/>
    </row>
    <row r="20" spans="1:14">
      <c r="A20" s="102" t="s">
        <v>683</v>
      </c>
      <c r="B20" s="98"/>
      <c r="C20" s="99">
        <v>45474</v>
      </c>
      <c r="D20" s="100">
        <v>215000</v>
      </c>
      <c r="E20" s="100"/>
    </row>
    <row r="21" spans="1:14">
      <c r="A21" s="102" t="s">
        <v>683</v>
      </c>
      <c r="B21" s="98"/>
      <c r="C21" s="99">
        <v>45839</v>
      </c>
      <c r="D21" s="100">
        <v>215000</v>
      </c>
      <c r="E21" s="100"/>
    </row>
    <row r="22" spans="1:14">
      <c r="A22" s="102" t="s">
        <v>683</v>
      </c>
      <c r="B22" s="98"/>
      <c r="C22" s="99">
        <v>46204</v>
      </c>
      <c r="D22" s="100">
        <v>2455000</v>
      </c>
      <c r="E22" s="100"/>
    </row>
    <row r="23" spans="1:14">
      <c r="A23" s="102" t="s">
        <v>683</v>
      </c>
      <c r="B23" s="98"/>
      <c r="C23" s="99">
        <v>46569</v>
      </c>
      <c r="D23" s="100">
        <v>3610000</v>
      </c>
      <c r="E23" s="100">
        <f>SUM(D18:D23)</f>
        <v>8705000</v>
      </c>
    </row>
    <row r="24" spans="1:14">
      <c r="A24" s="102" t="s">
        <v>684</v>
      </c>
      <c r="B24" s="98"/>
      <c r="C24" s="99">
        <v>46935</v>
      </c>
      <c r="D24" s="100">
        <v>4220000</v>
      </c>
      <c r="E24" s="100"/>
    </row>
    <row r="25" spans="1:14">
      <c r="A25" s="102" t="s">
        <v>684</v>
      </c>
      <c r="B25" s="98"/>
      <c r="C25" s="99">
        <v>47300</v>
      </c>
      <c r="D25" s="100">
        <v>360000</v>
      </c>
      <c r="E25" s="100"/>
    </row>
    <row r="26" spans="1:14">
      <c r="A26" s="102" t="s">
        <v>684</v>
      </c>
      <c r="B26" s="98"/>
      <c r="C26" s="99">
        <v>47665</v>
      </c>
      <c r="D26" s="100">
        <v>365000</v>
      </c>
      <c r="E26" s="100"/>
    </row>
    <row r="27" spans="1:14">
      <c r="A27" s="102" t="s">
        <v>684</v>
      </c>
      <c r="B27" s="98"/>
      <c r="C27" s="99">
        <v>48030</v>
      </c>
      <c r="D27" s="100">
        <v>370000</v>
      </c>
      <c r="E27" s="100"/>
    </row>
    <row r="28" spans="1:14">
      <c r="A28" s="102" t="s">
        <v>684</v>
      </c>
      <c r="B28" s="98"/>
      <c r="C28" s="99">
        <v>48396</v>
      </c>
      <c r="D28" s="100">
        <v>380000</v>
      </c>
      <c r="E28" s="100"/>
    </row>
    <row r="29" spans="1:14">
      <c r="A29" s="102" t="s">
        <v>684</v>
      </c>
      <c r="B29" s="100"/>
      <c r="C29" s="99">
        <v>48761</v>
      </c>
      <c r="D29" s="100">
        <v>385000</v>
      </c>
      <c r="E29" s="100">
        <f>SUM(D24:D29)</f>
        <v>6080000</v>
      </c>
    </row>
    <row r="30" spans="1:14">
      <c r="A30" s="102" t="s">
        <v>685</v>
      </c>
      <c r="B30" s="100"/>
      <c r="C30" s="99">
        <v>49126</v>
      </c>
      <c r="D30" s="100">
        <v>390000</v>
      </c>
      <c r="E30" s="100"/>
    </row>
    <row r="31" spans="1:14">
      <c r="A31" s="102" t="s">
        <v>685</v>
      </c>
      <c r="B31" s="100"/>
      <c r="C31" s="99">
        <v>49491</v>
      </c>
      <c r="D31" s="100">
        <v>405000</v>
      </c>
      <c r="E31" s="100"/>
    </row>
    <row r="32" spans="1:14">
      <c r="A32" s="102" t="s">
        <v>685</v>
      </c>
      <c r="B32" s="100"/>
      <c r="C32" s="99">
        <v>49857</v>
      </c>
      <c r="D32" s="100">
        <v>415000</v>
      </c>
      <c r="E32" s="100"/>
    </row>
    <row r="33" spans="1:5">
      <c r="A33" s="102" t="s">
        <v>685</v>
      </c>
      <c r="B33" s="100"/>
      <c r="C33" s="99">
        <v>50222</v>
      </c>
      <c r="D33" s="100">
        <v>430000</v>
      </c>
      <c r="E33" s="100"/>
    </row>
    <row r="34" spans="1:5">
      <c r="A34" s="102" t="s">
        <v>685</v>
      </c>
      <c r="B34" s="100"/>
      <c r="C34" s="99">
        <v>50587</v>
      </c>
      <c r="D34" s="100">
        <v>440000</v>
      </c>
      <c r="E34" s="100"/>
    </row>
    <row r="35" spans="1:5">
      <c r="A35" s="102" t="s">
        <v>685</v>
      </c>
      <c r="B35" s="100"/>
      <c r="C35" s="99">
        <v>50952</v>
      </c>
      <c r="D35" s="100">
        <v>455000</v>
      </c>
      <c r="E35" s="100">
        <f>SUM(D30:D35)</f>
        <v>2535000</v>
      </c>
    </row>
    <row r="36" spans="1:5">
      <c r="A36" s="102" t="s">
        <v>686</v>
      </c>
      <c r="B36" s="100"/>
      <c r="C36" s="99">
        <v>51318</v>
      </c>
      <c r="D36" s="100">
        <v>470000</v>
      </c>
      <c r="E36" s="100"/>
    </row>
    <row r="37" spans="1:5">
      <c r="A37" s="102" t="s">
        <v>686</v>
      </c>
      <c r="B37" s="100"/>
      <c r="C37" s="99">
        <v>51683</v>
      </c>
      <c r="D37" s="100">
        <v>480000</v>
      </c>
      <c r="E37" s="100"/>
    </row>
    <row r="38" spans="1:5">
      <c r="A38" s="102" t="s">
        <v>686</v>
      </c>
      <c r="B38" s="100"/>
      <c r="C38" s="99">
        <v>52048</v>
      </c>
      <c r="D38" s="100">
        <v>495000</v>
      </c>
      <c r="E38" s="100"/>
    </row>
    <row r="39" spans="1:5">
      <c r="A39" s="102" t="s">
        <v>686</v>
      </c>
      <c r="B39" s="100"/>
      <c r="C39" s="99">
        <v>52413</v>
      </c>
      <c r="D39" s="100">
        <v>515000</v>
      </c>
      <c r="E39" s="100"/>
    </row>
    <row r="40" spans="1:5">
      <c r="A40" s="102" t="s">
        <v>686</v>
      </c>
      <c r="B40" s="100"/>
      <c r="C40" s="99">
        <v>52779</v>
      </c>
      <c r="D40" s="100">
        <v>530000</v>
      </c>
      <c r="E40" s="100"/>
    </row>
    <row r="41" spans="1:5">
      <c r="A41" s="102" t="s">
        <v>686</v>
      </c>
      <c r="B41" s="100"/>
      <c r="C41" s="99">
        <v>53144</v>
      </c>
      <c r="D41" s="100">
        <v>545000</v>
      </c>
      <c r="E41" s="100"/>
    </row>
    <row r="42" spans="1:5">
      <c r="A42" s="102" t="s">
        <v>686</v>
      </c>
      <c r="B42" s="100"/>
      <c r="C42" s="99">
        <v>53509</v>
      </c>
      <c r="D42" s="100">
        <v>15115000</v>
      </c>
      <c r="E42" s="100"/>
    </row>
    <row r="43" spans="1:5">
      <c r="A43" s="102" t="s">
        <v>686</v>
      </c>
      <c r="B43" s="100"/>
      <c r="C43" s="99">
        <v>53874</v>
      </c>
      <c r="D43" s="100">
        <v>16515000</v>
      </c>
      <c r="E43" s="100"/>
    </row>
    <row r="44" spans="1:5">
      <c r="A44" s="102" t="s">
        <v>686</v>
      </c>
      <c r="B44" s="100"/>
      <c r="C44" s="99">
        <v>54240</v>
      </c>
      <c r="D44" s="100">
        <v>17035000</v>
      </c>
      <c r="E44" s="100"/>
    </row>
    <row r="45" spans="1:5">
      <c r="A45" s="102" t="s">
        <v>686</v>
      </c>
      <c r="B45" s="100"/>
      <c r="C45" s="99">
        <v>54605</v>
      </c>
      <c r="D45" s="100">
        <v>17560000</v>
      </c>
      <c r="E45" s="100">
        <f>SUM(D36:D45)</f>
        <v>69260000</v>
      </c>
    </row>
    <row r="46" spans="1:5">
      <c r="A46" s="102" t="s">
        <v>687</v>
      </c>
      <c r="B46" s="100"/>
      <c r="C46" s="99">
        <v>54970</v>
      </c>
      <c r="D46" s="100">
        <v>15280000</v>
      </c>
      <c r="E46" s="100"/>
    </row>
    <row r="47" spans="1:5">
      <c r="A47" s="102" t="s">
        <v>687</v>
      </c>
      <c r="B47" s="100"/>
      <c r="C47" s="99">
        <v>55335</v>
      </c>
      <c r="D47" s="100">
        <v>15775000</v>
      </c>
      <c r="E47" s="100"/>
    </row>
    <row r="48" spans="1:5">
      <c r="A48" s="102" t="s">
        <v>687</v>
      </c>
      <c r="B48" s="100"/>
      <c r="C48" s="99">
        <v>55701</v>
      </c>
      <c r="D48" s="100">
        <v>16290000</v>
      </c>
      <c r="E48" s="100"/>
    </row>
    <row r="49" spans="1:5">
      <c r="A49" s="102" t="s">
        <v>687</v>
      </c>
      <c r="B49" s="100"/>
      <c r="C49" s="99">
        <v>56066</v>
      </c>
      <c r="D49" s="100">
        <v>16815000</v>
      </c>
      <c r="E49" s="100">
        <f>SUM(D46:D49)</f>
        <v>64160000</v>
      </c>
    </row>
  </sheetData>
  <pageMargins left="0.7" right="0.7" top="0.75" bottom="0.75" header="0.3" footer="0.3"/>
  <ignoredErrors>
    <ignoredError sqref="E23 E29 E35 E45 E49 L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5"/>
  <sheetViews>
    <sheetView zoomScale="90" zoomScaleNormal="90" workbookViewId="0">
      <pane xSplit="3" ySplit="5" topLeftCell="D6" activePane="bottomRight" state="frozen"/>
      <selection activeCell="A33" sqref="A33"/>
      <selection pane="topRight" activeCell="A33" sqref="A33"/>
      <selection pane="bottomLeft" activeCell="A33" sqref="A33"/>
      <selection pane="bottomRight" activeCell="A5" sqref="A5:XFD5"/>
    </sheetView>
  </sheetViews>
  <sheetFormatPr defaultColWidth="8.85546875" defaultRowHeight="12.75" outlineLevelRow="1"/>
  <cols>
    <col min="1" max="1" width="15.85546875" style="31" customWidth="1"/>
    <col min="2" max="2" width="10.85546875" style="51" customWidth="1"/>
    <col min="3" max="3" width="15.140625" style="51" bestFit="1" customWidth="1"/>
    <col min="4" max="5" width="10.85546875" style="51" customWidth="1"/>
    <col min="6" max="6" width="10.85546875" style="31" customWidth="1"/>
    <col min="7" max="12" width="10.85546875" style="51" customWidth="1"/>
    <col min="13" max="13" width="10.85546875" style="52" customWidth="1"/>
    <col min="14" max="14" width="10.85546875" style="51" customWidth="1"/>
    <col min="15" max="15" width="10.85546875" style="53" customWidth="1"/>
    <col min="16" max="16" width="10.85546875" style="54" customWidth="1"/>
    <col min="17" max="17" width="10.85546875" style="31" customWidth="1"/>
    <col min="18" max="18" width="10.85546875" style="32" customWidth="1"/>
    <col min="19" max="25" width="10.85546875" style="16" customWidth="1"/>
    <col min="26" max="26" width="10.85546875" style="33" customWidth="1"/>
    <col min="27" max="27" width="10.85546875" style="16" customWidth="1"/>
    <col min="28" max="28" width="10.85546875" style="35" customWidth="1"/>
    <col min="29" max="29" width="10.85546875" style="36" customWidth="1"/>
    <col min="30" max="31" width="10.85546875" style="32" customWidth="1"/>
    <col min="32" max="16384" width="8.85546875" style="32"/>
  </cols>
  <sheetData>
    <row r="1" spans="1:31" s="21" customFormat="1" ht="13.7" customHeight="1">
      <c r="A1" s="49" t="s">
        <v>677</v>
      </c>
      <c r="H1" s="49" t="s">
        <v>677</v>
      </c>
      <c r="R1" s="49" t="s">
        <v>677</v>
      </c>
      <c r="S1" s="16"/>
      <c r="T1" s="49"/>
      <c r="U1" s="49"/>
      <c r="V1" s="19"/>
      <c r="W1" s="19"/>
      <c r="X1" s="19"/>
      <c r="Y1" s="19"/>
      <c r="Z1" s="19"/>
      <c r="AA1" s="19"/>
      <c r="AB1" s="19"/>
      <c r="AD1" s="30"/>
      <c r="AE1" s="32"/>
    </row>
    <row r="2" spans="1:31" s="21" customFormat="1" ht="13.7" customHeight="1">
      <c r="A2" s="49" t="s">
        <v>694</v>
      </c>
      <c r="B2" s="20"/>
      <c r="C2" s="20"/>
      <c r="D2" s="47"/>
      <c r="E2" s="20"/>
      <c r="F2" s="22"/>
      <c r="G2" s="20"/>
      <c r="H2" s="49" t="s">
        <v>88</v>
      </c>
      <c r="R2" s="49" t="s">
        <v>703</v>
      </c>
      <c r="S2" s="16"/>
      <c r="T2" s="49"/>
      <c r="U2" s="49"/>
      <c r="AD2" s="32"/>
      <c r="AE2" s="32"/>
    </row>
    <row r="3" spans="1:31" s="21" customFormat="1" ht="13.7" customHeight="1">
      <c r="A3" s="49"/>
      <c r="R3" s="32"/>
      <c r="AD3" s="32"/>
      <c r="AE3" s="32"/>
    </row>
    <row r="4" spans="1:31" s="21" customFormat="1" ht="13.7" customHeight="1">
      <c r="A4" s="50"/>
      <c r="R4" s="32"/>
      <c r="AD4" s="32"/>
      <c r="AE4" s="32"/>
    </row>
    <row r="5" spans="1:31" s="8" customFormat="1" ht="38.25">
      <c r="A5" s="130" t="s">
        <v>669</v>
      </c>
      <c r="B5" s="131" t="s">
        <v>27</v>
      </c>
      <c r="C5" s="131" t="s">
        <v>40</v>
      </c>
      <c r="D5" s="132" t="s">
        <v>41</v>
      </c>
      <c r="E5" s="132" t="s">
        <v>38</v>
      </c>
      <c r="F5" s="133" t="s">
        <v>39</v>
      </c>
      <c r="G5" s="132" t="s">
        <v>20</v>
      </c>
      <c r="H5" s="64" t="s">
        <v>693</v>
      </c>
      <c r="I5" s="64" t="s">
        <v>42</v>
      </c>
      <c r="J5" s="64" t="s">
        <v>43</v>
      </c>
      <c r="K5" s="64" t="s">
        <v>44</v>
      </c>
      <c r="L5" s="65" t="s">
        <v>445</v>
      </c>
      <c r="M5" s="66" t="s">
        <v>444</v>
      </c>
      <c r="N5" s="66" t="s">
        <v>446</v>
      </c>
      <c r="O5" s="66" t="s">
        <v>440</v>
      </c>
      <c r="P5" s="128" t="s">
        <v>45</v>
      </c>
      <c r="Q5" s="129" t="s">
        <v>46</v>
      </c>
      <c r="R5" s="113" t="s">
        <v>706</v>
      </c>
      <c r="S5" s="85" t="s">
        <v>704</v>
      </c>
      <c r="T5" s="85" t="s">
        <v>705</v>
      </c>
      <c r="U5" s="85" t="s">
        <v>701</v>
      </c>
      <c r="V5" s="85" t="s">
        <v>42</v>
      </c>
      <c r="W5" s="85" t="s">
        <v>43</v>
      </c>
      <c r="X5" s="85" t="s">
        <v>44</v>
      </c>
      <c r="Y5" s="86" t="s">
        <v>445</v>
      </c>
      <c r="Z5" s="87" t="s">
        <v>444</v>
      </c>
      <c r="AA5" s="87" t="s">
        <v>446</v>
      </c>
      <c r="AB5" s="87" t="s">
        <v>440</v>
      </c>
      <c r="AC5" s="125" t="s">
        <v>45</v>
      </c>
      <c r="AD5" s="126" t="s">
        <v>46</v>
      </c>
      <c r="AE5" s="127" t="s">
        <v>707</v>
      </c>
    </row>
    <row r="6" spans="1:31" s="1" customFormat="1" ht="13.35" customHeight="1">
      <c r="A6" s="10" t="s">
        <v>442</v>
      </c>
      <c r="B6" s="37"/>
      <c r="C6" s="37"/>
      <c r="D6" s="38"/>
      <c r="E6" s="38"/>
      <c r="F6" s="38"/>
      <c r="G6" s="38"/>
      <c r="H6" s="38"/>
      <c r="I6" s="38"/>
      <c r="J6" s="38"/>
      <c r="K6" s="38"/>
      <c r="L6" s="40"/>
      <c r="M6" s="42"/>
      <c r="N6" s="38"/>
      <c r="O6" s="43"/>
      <c r="P6" s="44"/>
      <c r="Q6" s="40"/>
      <c r="R6" s="44"/>
      <c r="S6" s="38"/>
      <c r="T6" s="38"/>
      <c r="U6" s="38"/>
      <c r="V6" s="38"/>
      <c r="W6" s="38"/>
      <c r="X6" s="38"/>
      <c r="Y6" s="40"/>
      <c r="Z6" s="41"/>
      <c r="AA6" s="38"/>
      <c r="AB6" s="43"/>
      <c r="AC6" s="44"/>
      <c r="AD6" s="44"/>
      <c r="AE6" s="44"/>
    </row>
    <row r="7" spans="1:31" s="1" customFormat="1" ht="13.35" customHeight="1" outlineLevel="1">
      <c r="A7" s="81" t="s">
        <v>442</v>
      </c>
      <c r="B7" s="11" t="s">
        <v>451</v>
      </c>
      <c r="C7" s="92" t="s">
        <v>662</v>
      </c>
      <c r="D7" s="73">
        <v>3.5000000000000003E-2</v>
      </c>
      <c r="E7" s="74">
        <v>47150</v>
      </c>
      <c r="F7" s="79">
        <v>255000</v>
      </c>
      <c r="G7" s="74">
        <v>44593</v>
      </c>
      <c r="H7" s="69">
        <f>IF(OR(($G7=("Non Callable")),$G7=("Make Whole"),Inputs!$S$6&gt;E7),"Non Callable",MAX(Inputs!$S$6,G7))</f>
        <v>45266</v>
      </c>
      <c r="I7" s="70">
        <f t="shared" ref="I7:I32" si="0">IF(OR(H7="Non Callable",H7=E7),"NA",DAYS360(H7,E7)/360)</f>
        <v>5.1527777777777777</v>
      </c>
      <c r="J7" s="67">
        <f>IF($I7="NA","NA",VLOOKUP(ROUNDUP(I7,0),Inputs!$N$6:$P$26,3,TRUE))</f>
        <v>0.05</v>
      </c>
      <c r="K7" s="3">
        <f>IF($I7="NA","NA",VLOOKUP(ROUNDUP(I7,0),Inputs!$N$6:$O$26,2))</f>
        <v>2.8699999999999996E-2</v>
      </c>
      <c r="L7" s="3">
        <f t="shared" ref="L7:L32" si="1">IF($I7="NA","NA",ROUNDDOWN(-PV(K7/2,I7*2,(F7*D7)/2,F7)/F7,5))</f>
        <v>1.0299700000000001</v>
      </c>
      <c r="M7" s="5">
        <f t="shared" ref="M7:M32" si="2">IF($I7="NA","NA",F7/L7)</f>
        <v>247580.02660271656</v>
      </c>
      <c r="N7" s="5">
        <f t="shared" ref="N7:N32" si="3">IF($I7="NA","NA",F7-M7)</f>
        <v>7419.9733972834365</v>
      </c>
      <c r="O7" s="5">
        <f>IF($I7= "NA","NA",(F7-N7)*Inputs!$S$7)</f>
        <v>2475.8002660271659</v>
      </c>
      <c r="P7" s="123">
        <f t="shared" ref="P7:P32" si="4">IF($I7= "NA","NA",N7-O7)</f>
        <v>4944.1731312562706</v>
      </c>
      <c r="Q7" s="124">
        <f t="shared" ref="Q7:Q32" si="5">IF($I7= "NA","NA",P7/F7)</f>
        <v>1.938891424022067E-2</v>
      </c>
      <c r="R7" s="7" t="str">
        <f>IF(H7&gt;G7,"NO","YES")</f>
        <v>NO</v>
      </c>
      <c r="S7" s="69" t="str">
        <f>IF(OR(($G7=("Non Callable")),$G7=("Make Whole"),Inputs!$S$6&gt;E7,R7="No"),"NA",Inputs!$S$6)</f>
        <v>NA</v>
      </c>
      <c r="T7" s="70">
        <f t="shared" ref="T7" si="6">IF(S7&lt;=G7,IF(OR(S7="NA",S7=G7),"NA",DAYS360(S7,G7)/360),0)</f>
        <v>0</v>
      </c>
      <c r="U7" s="67" t="str">
        <f>IF(S7="NA","NA",IF(T7&gt;0,T7*(Inputs!$S$11*12),0))</f>
        <v>NA</v>
      </c>
      <c r="V7" s="70">
        <f>IF(OR(H7="Non Callable",H7=E7),"NA",DAYS360(H7,E7)/360)</f>
        <v>5.1527777777777777</v>
      </c>
      <c r="W7" s="67">
        <f>IF($V7="NA","NA",VLOOKUP(ROUNDUP(V7,0),Inputs!$N$6:$P$26,3,TRUE))</f>
        <v>0.05</v>
      </c>
      <c r="X7" s="3" t="str">
        <f>IF($U7="NA","NA",VLOOKUP(ROUNDUP(V7,0),Inputs!$N$6:$O$26,2)+U7)</f>
        <v>NA</v>
      </c>
      <c r="Y7" s="3" t="str">
        <f>IF($U7="NA","NA",ROUNDDOWN(-PV(X7/2,V7*2,(F7*D7)/2,F7)/F7,5))</f>
        <v>NA</v>
      </c>
      <c r="Z7" s="5" t="str">
        <f>IF($U7="NA","NA",F7/Y7)</f>
        <v>NA</v>
      </c>
      <c r="AA7" s="5" t="str">
        <f>IF($U7="NA","NA",F7-Z7)</f>
        <v>NA</v>
      </c>
      <c r="AB7" s="5" t="str">
        <f>IF($U7= "NA","NA",(F7-AA7)*Inputs!$S$7)</f>
        <v>NA</v>
      </c>
      <c r="AC7" s="123" t="str">
        <f>IF($U7= "NA","NA",AA7-AB7)</f>
        <v>NA</v>
      </c>
      <c r="AD7" s="124" t="str">
        <f>IF($U7= "NA","NA",AC7/F7)</f>
        <v>NA</v>
      </c>
      <c r="AE7" s="123" t="str">
        <f>IF(OR($P7="NA",R7="NO"),"",IF(P7&gt;0,P7-AC7,""))</f>
        <v/>
      </c>
    </row>
    <row r="8" spans="1:31" s="1" customFormat="1" ht="13.35" customHeight="1" outlineLevel="1">
      <c r="A8" s="81" t="s">
        <v>442</v>
      </c>
      <c r="B8" s="11" t="s">
        <v>451</v>
      </c>
      <c r="C8" s="92" t="s">
        <v>662</v>
      </c>
      <c r="D8" s="73">
        <v>3.5000000000000003E-2</v>
      </c>
      <c r="E8" s="74">
        <v>47150</v>
      </c>
      <c r="F8" s="79">
        <v>1135000</v>
      </c>
      <c r="G8" s="74">
        <v>44593</v>
      </c>
      <c r="H8" s="69">
        <f>IF(OR(($G8=("Non Callable")),$G8=("Make Whole"),Inputs!$S$6&gt;E8),"Non Callable",MAX(Inputs!$S$6,G8))</f>
        <v>45266</v>
      </c>
      <c r="I8" s="70">
        <f t="shared" si="0"/>
        <v>5.1527777777777777</v>
      </c>
      <c r="J8" s="67">
        <f>IF($I8="NA","NA",VLOOKUP(ROUNDUP(I8,0),Inputs!$N$6:$P$26,3,TRUE))</f>
        <v>0.05</v>
      </c>
      <c r="K8" s="3">
        <f>IF($I8="NA","NA",VLOOKUP(ROUNDUP(I8,0),Inputs!$N$6:$O$26,2))</f>
        <v>2.8699999999999996E-2</v>
      </c>
      <c r="L8" s="3">
        <f t="shared" si="1"/>
        <v>1.0299700000000001</v>
      </c>
      <c r="M8" s="5">
        <f t="shared" si="2"/>
        <v>1101973.843898366</v>
      </c>
      <c r="N8" s="5">
        <f t="shared" si="3"/>
        <v>33026.156101634027</v>
      </c>
      <c r="O8" s="5">
        <f>IF($I8= "NA","NA",(F8-N8)*Inputs!$S$7)</f>
        <v>11019.738438983661</v>
      </c>
      <c r="P8" s="123">
        <f t="shared" si="4"/>
        <v>22006.417662650369</v>
      </c>
      <c r="Q8" s="124">
        <f t="shared" si="5"/>
        <v>1.938891424022059E-2</v>
      </c>
      <c r="R8" s="7" t="str">
        <f t="shared" ref="R8:R32" si="7">IF(H8&gt;G8,"NO","YES")</f>
        <v>NO</v>
      </c>
      <c r="S8" s="69" t="str">
        <f>IF(OR(($G8=("Non Callable")),$G8=("Make Whole"),Inputs!$S$6&gt;E8,R8="No"),"NA",Inputs!$S$6)</f>
        <v>NA</v>
      </c>
      <c r="T8" s="70">
        <f t="shared" ref="T8:T32" si="8">IF(S8&lt;=G8,IF(OR(S8="NA",S8=G8),"NA",DAYS360(S8,G8)/360),0)</f>
        <v>0</v>
      </c>
      <c r="U8" s="67" t="str">
        <f>IF(S8="NA","NA",IF(T8&gt;0,T8*(Inputs!$S$11*12),0))</f>
        <v>NA</v>
      </c>
      <c r="V8" s="70">
        <f t="shared" ref="V8:V32" si="9">IF(OR(H8="Non Callable",H8=E8),"NA",DAYS360(H8,E8)/360)</f>
        <v>5.1527777777777777</v>
      </c>
      <c r="W8" s="67">
        <f>IF($V8="NA","NA",VLOOKUP(ROUNDUP(V8,0),Inputs!$N$6:$P$26,3,TRUE))</f>
        <v>0.05</v>
      </c>
      <c r="X8" s="3" t="str">
        <f>IF($U8="NA","NA",VLOOKUP(ROUNDUP(V8,0),Inputs!$N$6:$O$26,2)+U8)</f>
        <v>NA</v>
      </c>
      <c r="Y8" s="3" t="str">
        <f t="shared" ref="Y8:Y32" si="10">IF($U8="NA","NA",ROUNDDOWN(-PV(X8/2,V8*2,(F8*D8)/2,F8)/F8,5))</f>
        <v>NA</v>
      </c>
      <c r="Z8" s="5" t="str">
        <f t="shared" ref="Z8:Z32" si="11">IF($U8="NA","NA",F8/Y8)</f>
        <v>NA</v>
      </c>
      <c r="AA8" s="5" t="str">
        <f t="shared" ref="AA8:AA32" si="12">IF($U8="NA","NA",F8-Z8)</f>
        <v>NA</v>
      </c>
      <c r="AB8" s="5" t="str">
        <f>IF($U8= "NA","NA",(F8-AA8)*Inputs!$S$7)</f>
        <v>NA</v>
      </c>
      <c r="AC8" s="123" t="str">
        <f t="shared" ref="AC8:AC32" si="13">IF($U8= "NA","NA",AA8-AB8)</f>
        <v>NA</v>
      </c>
      <c r="AD8" s="124" t="str">
        <f t="shared" ref="AD8:AD32" si="14">IF($U8= "NA","NA",AC8/F8)</f>
        <v>NA</v>
      </c>
      <c r="AE8" s="123" t="str">
        <f t="shared" ref="AE8:AE32" si="15">IF(OR($P8="NA",R8="NO"),"",IF(P8&gt;0,P8-AC8,""))</f>
        <v/>
      </c>
    </row>
    <row r="9" spans="1:31" s="1" customFormat="1" ht="13.35" customHeight="1" outlineLevel="1">
      <c r="A9" s="81" t="s">
        <v>442</v>
      </c>
      <c r="B9" s="11" t="s">
        <v>452</v>
      </c>
      <c r="C9" s="92" t="s">
        <v>662</v>
      </c>
      <c r="D9" s="73">
        <v>3.6249999999999998E-2</v>
      </c>
      <c r="E9" s="74">
        <v>48245</v>
      </c>
      <c r="F9" s="79">
        <v>250000</v>
      </c>
      <c r="G9" s="74">
        <v>44593</v>
      </c>
      <c r="H9" s="69">
        <f>IF(OR(($G9=("Non Callable")),$G9=("Make Whole"),Inputs!$S$6&gt;E9),"Non Callable",MAX(Inputs!$S$6,G9))</f>
        <v>45266</v>
      </c>
      <c r="I9" s="70">
        <f t="shared" si="0"/>
        <v>8.1527777777777786</v>
      </c>
      <c r="J9" s="67">
        <f>IF($I9="NA","NA",VLOOKUP(ROUNDUP(I9,0),Inputs!$N$6:$P$26,3,TRUE))</f>
        <v>0.05</v>
      </c>
      <c r="K9" s="3">
        <f>IF($I9="NA","NA",VLOOKUP(ROUNDUP(I9,0),Inputs!$N$6:$O$26,2))</f>
        <v>2.9600000000000001E-2</v>
      </c>
      <c r="L9" s="3">
        <f t="shared" si="1"/>
        <v>1.0478499999999999</v>
      </c>
      <c r="M9" s="5">
        <f t="shared" si="2"/>
        <v>238583.76676050964</v>
      </c>
      <c r="N9" s="5">
        <f t="shared" si="3"/>
        <v>11416.233239490364</v>
      </c>
      <c r="O9" s="5">
        <f>IF($I9= "NA","NA",(F9-N9)*Inputs!$S$7)</f>
        <v>2385.8376676050966</v>
      </c>
      <c r="P9" s="123">
        <f t="shared" si="4"/>
        <v>9030.3955718852667</v>
      </c>
      <c r="Q9" s="124">
        <f t="shared" si="5"/>
        <v>3.6121582287541067E-2</v>
      </c>
      <c r="R9" s="7" t="str">
        <f t="shared" si="7"/>
        <v>NO</v>
      </c>
      <c r="S9" s="69" t="str">
        <f>IF(OR(($G9=("Non Callable")),$G9=("Make Whole"),Inputs!$S$6&gt;E9,R9="No"),"NA",Inputs!$S$6)</f>
        <v>NA</v>
      </c>
      <c r="T9" s="70">
        <f t="shared" si="8"/>
        <v>0</v>
      </c>
      <c r="U9" s="67" t="str">
        <f>IF(S9="NA","NA",IF(T9&gt;0,T9*(Inputs!$S$11*12),0))</f>
        <v>NA</v>
      </c>
      <c r="V9" s="70">
        <f t="shared" si="9"/>
        <v>8.1527777777777786</v>
      </c>
      <c r="W9" s="67">
        <f>IF($V9="NA","NA",VLOOKUP(ROUNDUP(V9,0),Inputs!$N$6:$P$26,3,TRUE))</f>
        <v>0.05</v>
      </c>
      <c r="X9" s="3" t="str">
        <f>IF($U9="NA","NA",VLOOKUP(ROUNDUP(V9,0),Inputs!$N$6:$O$26,2)+U9)</f>
        <v>NA</v>
      </c>
      <c r="Y9" s="3" t="str">
        <f t="shared" si="10"/>
        <v>NA</v>
      </c>
      <c r="Z9" s="5" t="str">
        <f t="shared" si="11"/>
        <v>NA</v>
      </c>
      <c r="AA9" s="5" t="str">
        <f t="shared" si="12"/>
        <v>NA</v>
      </c>
      <c r="AB9" s="5" t="str">
        <f>IF($U9= "NA","NA",(F9-AA9)*Inputs!$S$7)</f>
        <v>NA</v>
      </c>
      <c r="AC9" s="123" t="str">
        <f t="shared" si="13"/>
        <v>NA</v>
      </c>
      <c r="AD9" s="124" t="str">
        <f t="shared" si="14"/>
        <v>NA</v>
      </c>
      <c r="AE9" s="123" t="str">
        <f t="shared" si="15"/>
        <v/>
      </c>
    </row>
    <row r="10" spans="1:31" s="1" customFormat="1" ht="13.35" customHeight="1" outlineLevel="1">
      <c r="A10" s="81" t="s">
        <v>442</v>
      </c>
      <c r="B10" s="11" t="s">
        <v>452</v>
      </c>
      <c r="C10" s="92" t="s">
        <v>662</v>
      </c>
      <c r="D10" s="73">
        <v>3.6249999999999998E-2</v>
      </c>
      <c r="E10" s="74">
        <v>48245</v>
      </c>
      <c r="F10" s="79">
        <v>2000000</v>
      </c>
      <c r="G10" s="74">
        <v>44593</v>
      </c>
      <c r="H10" s="69">
        <f>IF(OR(($G10=("Non Callable")),$G10=("Make Whole"),Inputs!$S$6&gt;E10),"Non Callable",MAX(Inputs!$S$6,G10))</f>
        <v>45266</v>
      </c>
      <c r="I10" s="70">
        <f t="shared" si="0"/>
        <v>8.1527777777777786</v>
      </c>
      <c r="J10" s="67">
        <f>IF($I10="NA","NA",VLOOKUP(ROUNDUP(I10,0),Inputs!$N$6:$P$26,3,TRUE))</f>
        <v>0.05</v>
      </c>
      <c r="K10" s="3">
        <f>IF($I10="NA","NA",VLOOKUP(ROUNDUP(I10,0),Inputs!$N$6:$O$26,2))</f>
        <v>2.9600000000000001E-2</v>
      </c>
      <c r="L10" s="3">
        <f t="shared" si="1"/>
        <v>1.0478499999999999</v>
      </c>
      <c r="M10" s="5">
        <f t="shared" si="2"/>
        <v>1908670.1340840771</v>
      </c>
      <c r="N10" s="5">
        <f t="shared" si="3"/>
        <v>91329.865915922914</v>
      </c>
      <c r="O10" s="5">
        <f>IF($I10= "NA","NA",(F10-N10)*Inputs!$S$7)</f>
        <v>19086.701340840773</v>
      </c>
      <c r="P10" s="123">
        <f t="shared" si="4"/>
        <v>72243.164575082134</v>
      </c>
      <c r="Q10" s="124">
        <f t="shared" si="5"/>
        <v>3.6121582287541067E-2</v>
      </c>
      <c r="R10" s="7" t="str">
        <f t="shared" si="7"/>
        <v>NO</v>
      </c>
      <c r="S10" s="69" t="str">
        <f>IF(OR(($G10=("Non Callable")),$G10=("Make Whole"),Inputs!$S$6&gt;E10,R10="No"),"NA",Inputs!$S$6)</f>
        <v>NA</v>
      </c>
      <c r="T10" s="70">
        <f t="shared" si="8"/>
        <v>0</v>
      </c>
      <c r="U10" s="67" t="str">
        <f>IF(S10="NA","NA",IF(T10&gt;0,T10*(Inputs!$S$11*12),0))</f>
        <v>NA</v>
      </c>
      <c r="V10" s="70">
        <f t="shared" si="9"/>
        <v>8.1527777777777786</v>
      </c>
      <c r="W10" s="67">
        <f>IF($V10="NA","NA",VLOOKUP(ROUNDUP(V10,0),Inputs!$N$6:$P$26,3,TRUE))</f>
        <v>0.05</v>
      </c>
      <c r="X10" s="3" t="str">
        <f>IF($U10="NA","NA",VLOOKUP(ROUNDUP(V10,0),Inputs!$N$6:$O$26,2)+U10)</f>
        <v>NA</v>
      </c>
      <c r="Y10" s="3" t="str">
        <f t="shared" si="10"/>
        <v>NA</v>
      </c>
      <c r="Z10" s="5" t="str">
        <f t="shared" si="11"/>
        <v>NA</v>
      </c>
      <c r="AA10" s="5" t="str">
        <f t="shared" si="12"/>
        <v>NA</v>
      </c>
      <c r="AB10" s="5" t="str">
        <f>IF($U10= "NA","NA",(F10-AA10)*Inputs!$S$7)</f>
        <v>NA</v>
      </c>
      <c r="AC10" s="123" t="str">
        <f t="shared" si="13"/>
        <v>NA</v>
      </c>
      <c r="AD10" s="124" t="str">
        <f t="shared" si="14"/>
        <v>NA</v>
      </c>
      <c r="AE10" s="123" t="str">
        <f t="shared" si="15"/>
        <v/>
      </c>
    </row>
    <row r="11" spans="1:31" s="1" customFormat="1" ht="13.35" customHeight="1" outlineLevel="1">
      <c r="A11" s="81" t="s">
        <v>442</v>
      </c>
      <c r="B11" s="11" t="s">
        <v>453</v>
      </c>
      <c r="C11" s="11" t="s">
        <v>659</v>
      </c>
      <c r="D11" s="73">
        <v>0.05</v>
      </c>
      <c r="E11" s="74">
        <v>45323</v>
      </c>
      <c r="F11" s="79">
        <v>8595000</v>
      </c>
      <c r="G11" s="11" t="s">
        <v>2</v>
      </c>
      <c r="H11" s="69" t="str">
        <f>IF(OR(($G11=("Non Callable")),$G11=("Make Whole"),Inputs!$S$6&gt;E11),"Non Callable",MAX(Inputs!$S$6,G11))</f>
        <v>Non Callable</v>
      </c>
      <c r="I11" s="70" t="str">
        <f t="shared" si="0"/>
        <v>NA</v>
      </c>
      <c r="J11" s="67" t="str">
        <f>IF($I11="NA","NA",VLOOKUP(ROUNDUP(I11,0),Inputs!$N$6:$P$26,3,TRUE))</f>
        <v>NA</v>
      </c>
      <c r="K11" s="3" t="str">
        <f>IF($I11="NA","NA",VLOOKUP(ROUNDUP(I11,0),Inputs!$N$6:$O$26,2))</f>
        <v>NA</v>
      </c>
      <c r="L11" s="3" t="str">
        <f t="shared" si="1"/>
        <v>NA</v>
      </c>
      <c r="M11" s="5" t="str">
        <f t="shared" si="2"/>
        <v>NA</v>
      </c>
      <c r="N11" s="5" t="str">
        <f t="shared" si="3"/>
        <v>NA</v>
      </c>
      <c r="O11" s="5" t="str">
        <f>IF($I11= "NA","NA",(F11-N11)*Inputs!$S$7)</f>
        <v>NA</v>
      </c>
      <c r="P11" s="123" t="str">
        <f t="shared" si="4"/>
        <v>NA</v>
      </c>
      <c r="Q11" s="124" t="str">
        <f t="shared" si="5"/>
        <v>NA</v>
      </c>
      <c r="R11" s="7" t="str">
        <f t="shared" si="7"/>
        <v>YES</v>
      </c>
      <c r="S11" s="69" t="str">
        <f>IF(OR(($G11=("Non Callable")),$G11=("Make Whole"),Inputs!$S$6&gt;E11,R11="No"),"NA",Inputs!$S$6)</f>
        <v>NA</v>
      </c>
      <c r="T11" s="70" t="str">
        <f t="shared" si="8"/>
        <v>NA</v>
      </c>
      <c r="U11" s="67" t="str">
        <f>IF(S11="NA","NA",IF(T11&gt;0,T11*(Inputs!$S$11*12),0))</f>
        <v>NA</v>
      </c>
      <c r="V11" s="70" t="str">
        <f t="shared" si="9"/>
        <v>NA</v>
      </c>
      <c r="W11" s="67" t="str">
        <f>IF($V11="NA","NA",VLOOKUP(ROUNDUP(V11,0),Inputs!$N$6:$P$26,3,TRUE))</f>
        <v>NA</v>
      </c>
      <c r="X11" s="3" t="str">
        <f>IF($U11="NA","NA",VLOOKUP(ROUNDUP(V11,0),Inputs!$N$6:$O$26,2)+U11)</f>
        <v>NA</v>
      </c>
      <c r="Y11" s="3" t="str">
        <f t="shared" si="10"/>
        <v>NA</v>
      </c>
      <c r="Z11" s="5" t="str">
        <f t="shared" si="11"/>
        <v>NA</v>
      </c>
      <c r="AA11" s="5" t="str">
        <f t="shared" si="12"/>
        <v>NA</v>
      </c>
      <c r="AB11" s="5" t="str">
        <f>IF($U11= "NA","NA",(F11-AA11)*Inputs!$S$7)</f>
        <v>NA</v>
      </c>
      <c r="AC11" s="123" t="str">
        <f t="shared" si="13"/>
        <v>NA</v>
      </c>
      <c r="AD11" s="124" t="str">
        <f t="shared" si="14"/>
        <v>NA</v>
      </c>
      <c r="AE11" s="123" t="str">
        <f t="shared" si="15"/>
        <v/>
      </c>
    </row>
    <row r="12" spans="1:31" s="1" customFormat="1" ht="13.35" customHeight="1" outlineLevel="1">
      <c r="A12" s="81" t="s">
        <v>442</v>
      </c>
      <c r="B12" s="11" t="s">
        <v>454</v>
      </c>
      <c r="C12" s="11" t="s">
        <v>659</v>
      </c>
      <c r="D12" s="73">
        <v>0.05</v>
      </c>
      <c r="E12" s="74">
        <v>45689</v>
      </c>
      <c r="F12" s="79">
        <v>9250000</v>
      </c>
      <c r="G12" s="11" t="s">
        <v>2</v>
      </c>
      <c r="H12" s="69" t="str">
        <f>IF(OR(($G12=("Non Callable")),$G12=("Make Whole"),Inputs!$S$6&gt;E12),"Non Callable",MAX(Inputs!$S$6,G12))</f>
        <v>Non Callable</v>
      </c>
      <c r="I12" s="70" t="str">
        <f t="shared" si="0"/>
        <v>NA</v>
      </c>
      <c r="J12" s="67" t="str">
        <f>IF($I12="NA","NA",VLOOKUP(ROUNDUP(I12,0),Inputs!$N$6:$P$26,3,TRUE))</f>
        <v>NA</v>
      </c>
      <c r="K12" s="3" t="str">
        <f>IF($I12="NA","NA",VLOOKUP(ROUNDUP(I12,0),Inputs!$N$6:$O$26,2))</f>
        <v>NA</v>
      </c>
      <c r="L12" s="3" t="str">
        <f t="shared" si="1"/>
        <v>NA</v>
      </c>
      <c r="M12" s="5" t="str">
        <f t="shared" si="2"/>
        <v>NA</v>
      </c>
      <c r="N12" s="5" t="str">
        <f t="shared" si="3"/>
        <v>NA</v>
      </c>
      <c r="O12" s="5" t="str">
        <f>IF($I12= "NA","NA",(F12-N12)*Inputs!$S$7)</f>
        <v>NA</v>
      </c>
      <c r="P12" s="123" t="str">
        <f t="shared" si="4"/>
        <v>NA</v>
      </c>
      <c r="Q12" s="124" t="str">
        <f t="shared" si="5"/>
        <v>NA</v>
      </c>
      <c r="R12" s="7" t="str">
        <f t="shared" si="7"/>
        <v>YES</v>
      </c>
      <c r="S12" s="69" t="str">
        <f>IF(OR(($G12=("Non Callable")),$G12=("Make Whole"),Inputs!$S$6&gt;E12,R12="No"),"NA",Inputs!$S$6)</f>
        <v>NA</v>
      </c>
      <c r="T12" s="70" t="str">
        <f t="shared" si="8"/>
        <v>NA</v>
      </c>
      <c r="U12" s="67" t="str">
        <f>IF(S12="NA","NA",IF(T12&gt;0,T12*(Inputs!$S$11*12),0))</f>
        <v>NA</v>
      </c>
      <c r="V12" s="70" t="str">
        <f t="shared" si="9"/>
        <v>NA</v>
      </c>
      <c r="W12" s="67" t="str">
        <f>IF($V12="NA","NA",VLOOKUP(ROUNDUP(V12,0),Inputs!$N$6:$P$26,3,TRUE))</f>
        <v>NA</v>
      </c>
      <c r="X12" s="3" t="str">
        <f>IF($U12="NA","NA",VLOOKUP(ROUNDUP(V12,0),Inputs!$N$6:$O$26,2)+U12)</f>
        <v>NA</v>
      </c>
      <c r="Y12" s="3" t="str">
        <f t="shared" si="10"/>
        <v>NA</v>
      </c>
      <c r="Z12" s="5" t="str">
        <f t="shared" si="11"/>
        <v>NA</v>
      </c>
      <c r="AA12" s="5" t="str">
        <f t="shared" si="12"/>
        <v>NA</v>
      </c>
      <c r="AB12" s="5" t="str">
        <f>IF($U12= "NA","NA",(F12-AA12)*Inputs!$S$7)</f>
        <v>NA</v>
      </c>
      <c r="AC12" s="123" t="str">
        <f t="shared" si="13"/>
        <v>NA</v>
      </c>
      <c r="AD12" s="124" t="str">
        <f t="shared" si="14"/>
        <v>NA</v>
      </c>
      <c r="AE12" s="123" t="str">
        <f t="shared" si="15"/>
        <v/>
      </c>
    </row>
    <row r="13" spans="1:31" s="1" customFormat="1" ht="13.35" customHeight="1" outlineLevel="1">
      <c r="A13" s="81" t="s">
        <v>442</v>
      </c>
      <c r="B13" s="11" t="s">
        <v>455</v>
      </c>
      <c r="C13" s="11" t="s">
        <v>659</v>
      </c>
      <c r="D13" s="73">
        <v>0.05</v>
      </c>
      <c r="E13" s="74">
        <v>46054</v>
      </c>
      <c r="F13" s="79">
        <v>9535000</v>
      </c>
      <c r="G13" s="74">
        <v>45689</v>
      </c>
      <c r="H13" s="69">
        <f>IF(OR(($G13=("Non Callable")),$G13=("Make Whole"),Inputs!$S$6&gt;E13),"Non Callable",MAX(Inputs!$S$6,G13))</f>
        <v>45689</v>
      </c>
      <c r="I13" s="70">
        <f t="shared" si="0"/>
        <v>1</v>
      </c>
      <c r="J13" s="67">
        <f>IF($I13="NA","NA",VLOOKUP(ROUNDUP(I13,0),Inputs!$N$6:$P$26,3,TRUE))</f>
        <v>0.05</v>
      </c>
      <c r="K13" s="3">
        <f>IF($I13="NA","NA",VLOOKUP(ROUNDUP(I13,0),Inputs!$N$6:$O$26,2))</f>
        <v>3.0800000000000001E-2</v>
      </c>
      <c r="L13" s="3">
        <f t="shared" si="1"/>
        <v>1.0187600000000001</v>
      </c>
      <c r="M13" s="5">
        <f t="shared" si="2"/>
        <v>9359417.3308728244</v>
      </c>
      <c r="N13" s="5">
        <f t="shared" si="3"/>
        <v>175582.66912717558</v>
      </c>
      <c r="O13" s="5">
        <f>IF($I13= "NA","NA",(F13-N13)*Inputs!$S$7)</f>
        <v>93594.173308728248</v>
      </c>
      <c r="P13" s="123">
        <f t="shared" si="4"/>
        <v>81988.495818447336</v>
      </c>
      <c r="Q13" s="124">
        <f t="shared" si="5"/>
        <v>8.5986886018298205E-3</v>
      </c>
      <c r="R13" s="7" t="str">
        <f t="shared" si="7"/>
        <v>YES</v>
      </c>
      <c r="S13" s="69">
        <f>IF(OR(($G13=("Non Callable")),$G13=("Make Whole"),Inputs!$S$6&gt;E13,R13="No"),"NA",Inputs!$S$6)</f>
        <v>45266</v>
      </c>
      <c r="T13" s="70">
        <f t="shared" si="8"/>
        <v>1.1527777777777777</v>
      </c>
      <c r="U13" s="67">
        <f>IF(S13="NA","NA",IF(T13&gt;0,T13*(Inputs!$S$11*12),0))</f>
        <v>5.5333333333333337E-3</v>
      </c>
      <c r="V13" s="70">
        <f t="shared" si="9"/>
        <v>1</v>
      </c>
      <c r="W13" s="67">
        <f>IF($V13="NA","NA",VLOOKUP(ROUNDUP(V13,0),Inputs!$N$6:$P$26,3,TRUE))</f>
        <v>0.05</v>
      </c>
      <c r="X13" s="3">
        <f>IF($U13="NA","NA",VLOOKUP(ROUNDUP(V13,0),Inputs!$N$6:$O$26,2)+U13)</f>
        <v>3.6333333333333336E-2</v>
      </c>
      <c r="Y13" s="3">
        <f t="shared" si="10"/>
        <v>1.0133000000000001</v>
      </c>
      <c r="Z13" s="5">
        <f t="shared" si="11"/>
        <v>9409849.0081910584</v>
      </c>
      <c r="AA13" s="5">
        <f t="shared" si="12"/>
        <v>125150.99180894159</v>
      </c>
      <c r="AB13" s="5">
        <f>IF($U13= "NA","NA",(F13-AA13)*Inputs!$S$7)</f>
        <v>94098.490081910582</v>
      </c>
      <c r="AC13" s="123">
        <f t="shared" si="13"/>
        <v>31052.501727031005</v>
      </c>
      <c r="AD13" s="124">
        <f t="shared" si="14"/>
        <v>3.2566860751998957E-3</v>
      </c>
      <c r="AE13" s="123">
        <f t="shared" si="15"/>
        <v>50935.994091416331</v>
      </c>
    </row>
    <row r="14" spans="1:31" s="1" customFormat="1" ht="13.35" customHeight="1" outlineLevel="1">
      <c r="A14" s="81" t="s">
        <v>442</v>
      </c>
      <c r="B14" s="11" t="s">
        <v>453</v>
      </c>
      <c r="C14" s="11" t="s">
        <v>660</v>
      </c>
      <c r="D14" s="73">
        <v>0.05</v>
      </c>
      <c r="E14" s="74">
        <v>45323</v>
      </c>
      <c r="F14" s="79">
        <v>1610000</v>
      </c>
      <c r="G14" s="11" t="s">
        <v>2</v>
      </c>
      <c r="H14" s="69" t="str">
        <f>IF(OR(($G14=("Non Callable")),$G14=("Make Whole"),Inputs!$S$6&gt;E14),"Non Callable",MAX(Inputs!$S$6,G14))</f>
        <v>Non Callable</v>
      </c>
      <c r="I14" s="70" t="str">
        <f t="shared" si="0"/>
        <v>NA</v>
      </c>
      <c r="J14" s="67" t="str">
        <f>IF($I14="NA","NA",VLOOKUP(ROUNDUP(I14,0),Inputs!$N$6:$P$26,3,TRUE))</f>
        <v>NA</v>
      </c>
      <c r="K14" s="3" t="str">
        <f>IF($I14="NA","NA",VLOOKUP(ROUNDUP(I14,0),Inputs!$N$6:$O$26,2))</f>
        <v>NA</v>
      </c>
      <c r="L14" s="3" t="str">
        <f t="shared" si="1"/>
        <v>NA</v>
      </c>
      <c r="M14" s="5" t="str">
        <f t="shared" si="2"/>
        <v>NA</v>
      </c>
      <c r="N14" s="5" t="str">
        <f t="shared" si="3"/>
        <v>NA</v>
      </c>
      <c r="O14" s="5" t="str">
        <f>IF($I14= "NA","NA",(F14-N14)*Inputs!$S$7)</f>
        <v>NA</v>
      </c>
      <c r="P14" s="123" t="str">
        <f t="shared" si="4"/>
        <v>NA</v>
      </c>
      <c r="Q14" s="124" t="str">
        <f t="shared" si="5"/>
        <v>NA</v>
      </c>
      <c r="R14" s="7" t="str">
        <f t="shared" si="7"/>
        <v>YES</v>
      </c>
      <c r="S14" s="69" t="str">
        <f>IF(OR(($G14=("Non Callable")),$G14=("Make Whole"),Inputs!$S$6&gt;E14,R14="No"),"NA",Inputs!$S$6)</f>
        <v>NA</v>
      </c>
      <c r="T14" s="70" t="str">
        <f t="shared" si="8"/>
        <v>NA</v>
      </c>
      <c r="U14" s="67" t="str">
        <f>IF(S14="NA","NA",IF(T14&gt;0,T14*(Inputs!$S$11*12),0))</f>
        <v>NA</v>
      </c>
      <c r="V14" s="70" t="str">
        <f t="shared" si="9"/>
        <v>NA</v>
      </c>
      <c r="W14" s="67" t="str">
        <f>IF($V14="NA","NA",VLOOKUP(ROUNDUP(V14,0),Inputs!$N$6:$P$26,3,TRUE))</f>
        <v>NA</v>
      </c>
      <c r="X14" s="3" t="str">
        <f>IF($U14="NA","NA",VLOOKUP(ROUNDUP(V14,0),Inputs!$N$6:$O$26,2)+U14)</f>
        <v>NA</v>
      </c>
      <c r="Y14" s="3" t="str">
        <f t="shared" si="10"/>
        <v>NA</v>
      </c>
      <c r="Z14" s="5" t="str">
        <f t="shared" si="11"/>
        <v>NA</v>
      </c>
      <c r="AA14" s="5" t="str">
        <f t="shared" si="12"/>
        <v>NA</v>
      </c>
      <c r="AB14" s="5" t="str">
        <f>IF($U14= "NA","NA",(F14-AA14)*Inputs!$S$7)</f>
        <v>NA</v>
      </c>
      <c r="AC14" s="123" t="str">
        <f t="shared" si="13"/>
        <v>NA</v>
      </c>
      <c r="AD14" s="124" t="str">
        <f t="shared" si="14"/>
        <v>NA</v>
      </c>
      <c r="AE14" s="123" t="str">
        <f t="shared" si="15"/>
        <v/>
      </c>
    </row>
    <row r="15" spans="1:31" s="1" customFormat="1" ht="13.35" customHeight="1" outlineLevel="1">
      <c r="A15" s="81" t="s">
        <v>442</v>
      </c>
      <c r="B15" s="11" t="s">
        <v>454</v>
      </c>
      <c r="C15" s="11" t="s">
        <v>660</v>
      </c>
      <c r="D15" s="73">
        <v>0.05</v>
      </c>
      <c r="E15" s="74">
        <v>45689</v>
      </c>
      <c r="F15" s="79">
        <v>1635000</v>
      </c>
      <c r="G15" s="11" t="s">
        <v>2</v>
      </c>
      <c r="H15" s="69" t="str">
        <f>IF(OR(($G15=("Non Callable")),$G15=("Make Whole"),Inputs!$S$6&gt;E15),"Non Callable",MAX(Inputs!$S$6,G15))</f>
        <v>Non Callable</v>
      </c>
      <c r="I15" s="70" t="str">
        <f t="shared" si="0"/>
        <v>NA</v>
      </c>
      <c r="J15" s="67" t="str">
        <f>IF($I15="NA","NA",VLOOKUP(ROUNDUP(I15,0),Inputs!$N$6:$P$26,3,TRUE))</f>
        <v>NA</v>
      </c>
      <c r="K15" s="3" t="str">
        <f>IF($I15="NA","NA",VLOOKUP(ROUNDUP(I15,0),Inputs!$N$6:$O$26,2))</f>
        <v>NA</v>
      </c>
      <c r="L15" s="3" t="str">
        <f t="shared" si="1"/>
        <v>NA</v>
      </c>
      <c r="M15" s="5" t="str">
        <f t="shared" si="2"/>
        <v>NA</v>
      </c>
      <c r="N15" s="5" t="str">
        <f t="shared" si="3"/>
        <v>NA</v>
      </c>
      <c r="O15" s="5" t="str">
        <f>IF($I15= "NA","NA",(F15-N15)*Inputs!$S$7)</f>
        <v>NA</v>
      </c>
      <c r="P15" s="123" t="str">
        <f t="shared" si="4"/>
        <v>NA</v>
      </c>
      <c r="Q15" s="124" t="str">
        <f t="shared" si="5"/>
        <v>NA</v>
      </c>
      <c r="R15" s="7" t="str">
        <f t="shared" si="7"/>
        <v>YES</v>
      </c>
      <c r="S15" s="69" t="str">
        <f>IF(OR(($G15=("Non Callable")),$G15=("Make Whole"),Inputs!$S$6&gt;E15,R15="No"),"NA",Inputs!$S$6)</f>
        <v>NA</v>
      </c>
      <c r="T15" s="70" t="str">
        <f t="shared" si="8"/>
        <v>NA</v>
      </c>
      <c r="U15" s="67" t="str">
        <f>IF(S15="NA","NA",IF(T15&gt;0,T15*(Inputs!$S$11*12),0))</f>
        <v>NA</v>
      </c>
      <c r="V15" s="70" t="str">
        <f t="shared" si="9"/>
        <v>NA</v>
      </c>
      <c r="W15" s="67" t="str">
        <f>IF($V15="NA","NA",VLOOKUP(ROUNDUP(V15,0),Inputs!$N$6:$P$26,3,TRUE))</f>
        <v>NA</v>
      </c>
      <c r="X15" s="3" t="str">
        <f>IF($U15="NA","NA",VLOOKUP(ROUNDUP(V15,0),Inputs!$N$6:$O$26,2)+U15)</f>
        <v>NA</v>
      </c>
      <c r="Y15" s="3" t="str">
        <f t="shared" si="10"/>
        <v>NA</v>
      </c>
      <c r="Z15" s="5" t="str">
        <f t="shared" si="11"/>
        <v>NA</v>
      </c>
      <c r="AA15" s="5" t="str">
        <f t="shared" si="12"/>
        <v>NA</v>
      </c>
      <c r="AB15" s="5" t="str">
        <f>IF($U15= "NA","NA",(F15-AA15)*Inputs!$S$7)</f>
        <v>NA</v>
      </c>
      <c r="AC15" s="123" t="str">
        <f t="shared" si="13"/>
        <v>NA</v>
      </c>
      <c r="AD15" s="124" t="str">
        <f t="shared" si="14"/>
        <v>NA</v>
      </c>
      <c r="AE15" s="123" t="str">
        <f t="shared" si="15"/>
        <v/>
      </c>
    </row>
    <row r="16" spans="1:31" s="1" customFormat="1" ht="13.35" customHeight="1" outlineLevel="1">
      <c r="A16" s="81" t="s">
        <v>442</v>
      </c>
      <c r="B16" s="11" t="s">
        <v>455</v>
      </c>
      <c r="C16" s="11" t="s">
        <v>660</v>
      </c>
      <c r="D16" s="73">
        <v>0.05</v>
      </c>
      <c r="E16" s="74">
        <v>46054</v>
      </c>
      <c r="F16" s="79">
        <v>1585000</v>
      </c>
      <c r="G16" s="74">
        <v>45689</v>
      </c>
      <c r="H16" s="69">
        <f>IF(OR(($G16=("Non Callable")),$G16=("Make Whole"),Inputs!$S$6&gt;E16),"Non Callable",MAX(Inputs!$S$6,G16))</f>
        <v>45689</v>
      </c>
      <c r="I16" s="70">
        <f t="shared" si="0"/>
        <v>1</v>
      </c>
      <c r="J16" s="67">
        <f>IF($I16="NA","NA",VLOOKUP(ROUNDUP(I16,0),Inputs!$N$6:$P$26,3,TRUE))</f>
        <v>0.05</v>
      </c>
      <c r="K16" s="3">
        <f>IF($I16="NA","NA",VLOOKUP(ROUNDUP(I16,0),Inputs!$N$6:$O$26,2))</f>
        <v>3.0800000000000001E-2</v>
      </c>
      <c r="L16" s="3">
        <f t="shared" si="1"/>
        <v>1.0187600000000001</v>
      </c>
      <c r="M16" s="5">
        <f t="shared" si="2"/>
        <v>1555812.9490753463</v>
      </c>
      <c r="N16" s="5">
        <f t="shared" si="3"/>
        <v>29187.050924653653</v>
      </c>
      <c r="O16" s="5">
        <f>IF($I16= "NA","NA",(F16-N16)*Inputs!$S$7)</f>
        <v>15558.129490753463</v>
      </c>
      <c r="P16" s="123">
        <f t="shared" si="4"/>
        <v>13628.92143390019</v>
      </c>
      <c r="Q16" s="124">
        <f t="shared" si="5"/>
        <v>8.5986886018297737E-3</v>
      </c>
      <c r="R16" s="7" t="str">
        <f t="shared" si="7"/>
        <v>YES</v>
      </c>
      <c r="S16" s="69">
        <f>IF(OR(($G16=("Non Callable")),$G16=("Make Whole"),Inputs!$S$6&gt;E16,R16="No"),"NA",Inputs!$S$6)</f>
        <v>45266</v>
      </c>
      <c r="T16" s="70">
        <f t="shared" si="8"/>
        <v>1.1527777777777777</v>
      </c>
      <c r="U16" s="67">
        <f>IF(S16="NA","NA",IF(T16&gt;0,T16*(Inputs!$S$11*12),0))</f>
        <v>5.5333333333333337E-3</v>
      </c>
      <c r="V16" s="70">
        <f t="shared" si="9"/>
        <v>1</v>
      </c>
      <c r="W16" s="67">
        <f>IF($V16="NA","NA",VLOOKUP(ROUNDUP(V16,0),Inputs!$N$6:$P$26,3,TRUE))</f>
        <v>0.05</v>
      </c>
      <c r="X16" s="3">
        <f>IF($U16="NA","NA",VLOOKUP(ROUNDUP(V16,0),Inputs!$N$6:$O$26,2)+U16)</f>
        <v>3.6333333333333336E-2</v>
      </c>
      <c r="Y16" s="3">
        <f t="shared" si="10"/>
        <v>1.0133000000000001</v>
      </c>
      <c r="Z16" s="5">
        <f t="shared" si="11"/>
        <v>1564196.1906641664</v>
      </c>
      <c r="AA16" s="5">
        <f t="shared" si="12"/>
        <v>20803.809335833648</v>
      </c>
      <c r="AB16" s="5">
        <f>IF($U16= "NA","NA",(F16-AA16)*Inputs!$S$7)</f>
        <v>15641.961906641664</v>
      </c>
      <c r="AC16" s="123">
        <f t="shared" si="13"/>
        <v>5161.8474291919847</v>
      </c>
      <c r="AD16" s="124">
        <f t="shared" si="14"/>
        <v>3.2566860751999903E-3</v>
      </c>
      <c r="AE16" s="123">
        <f t="shared" si="15"/>
        <v>8467.0740047082054</v>
      </c>
    </row>
    <row r="17" spans="1:31" s="1" customFormat="1" ht="13.35" customHeight="1" outlineLevel="1">
      <c r="A17" s="81" t="s">
        <v>442</v>
      </c>
      <c r="B17" s="11" t="s">
        <v>456</v>
      </c>
      <c r="C17" s="11" t="s">
        <v>661</v>
      </c>
      <c r="D17" s="73">
        <v>0.05</v>
      </c>
      <c r="E17" s="74">
        <v>45323</v>
      </c>
      <c r="F17" s="79">
        <v>6800000</v>
      </c>
      <c r="G17" s="11" t="s">
        <v>2</v>
      </c>
      <c r="H17" s="69" t="str">
        <f>IF(OR(($G17=("Non Callable")),$G17=("Make Whole"),Inputs!$S$6&gt;E17),"Non Callable",MAX(Inputs!$S$6,G17))</f>
        <v>Non Callable</v>
      </c>
      <c r="I17" s="70" t="str">
        <f t="shared" si="0"/>
        <v>NA</v>
      </c>
      <c r="J17" s="67" t="str">
        <f>IF($I17="NA","NA",VLOOKUP(ROUNDUP(I17,0),Inputs!$N$6:$P$26,3,TRUE))</f>
        <v>NA</v>
      </c>
      <c r="K17" s="3" t="str">
        <f>IF($I17="NA","NA",VLOOKUP(ROUNDUP(I17,0),Inputs!$N$6:$O$26,2))</f>
        <v>NA</v>
      </c>
      <c r="L17" s="3" t="str">
        <f t="shared" si="1"/>
        <v>NA</v>
      </c>
      <c r="M17" s="5" t="str">
        <f t="shared" si="2"/>
        <v>NA</v>
      </c>
      <c r="N17" s="5" t="str">
        <f t="shared" si="3"/>
        <v>NA</v>
      </c>
      <c r="O17" s="5" t="str">
        <f>IF($I17= "NA","NA",(F17-N17)*Inputs!$S$7)</f>
        <v>NA</v>
      </c>
      <c r="P17" s="123" t="str">
        <f t="shared" si="4"/>
        <v>NA</v>
      </c>
      <c r="Q17" s="124" t="str">
        <f t="shared" si="5"/>
        <v>NA</v>
      </c>
      <c r="R17" s="7" t="str">
        <f t="shared" si="7"/>
        <v>YES</v>
      </c>
      <c r="S17" s="69" t="str">
        <f>IF(OR(($G17=("Non Callable")),$G17=("Make Whole"),Inputs!$S$6&gt;E17,R17="No"),"NA",Inputs!$S$6)</f>
        <v>NA</v>
      </c>
      <c r="T17" s="70" t="str">
        <f t="shared" si="8"/>
        <v>NA</v>
      </c>
      <c r="U17" s="67" t="str">
        <f>IF(S17="NA","NA",IF(T17&gt;0,T17*(Inputs!$S$11*12),0))</f>
        <v>NA</v>
      </c>
      <c r="V17" s="70" t="str">
        <f t="shared" si="9"/>
        <v>NA</v>
      </c>
      <c r="W17" s="67" t="str">
        <f>IF($V17="NA","NA",VLOOKUP(ROUNDUP(V17,0),Inputs!$N$6:$P$26,3,TRUE))</f>
        <v>NA</v>
      </c>
      <c r="X17" s="3" t="str">
        <f>IF($U17="NA","NA",VLOOKUP(ROUNDUP(V17,0),Inputs!$N$6:$O$26,2)+U17)</f>
        <v>NA</v>
      </c>
      <c r="Y17" s="3" t="str">
        <f t="shared" si="10"/>
        <v>NA</v>
      </c>
      <c r="Z17" s="5" t="str">
        <f t="shared" si="11"/>
        <v>NA</v>
      </c>
      <c r="AA17" s="5" t="str">
        <f t="shared" si="12"/>
        <v>NA</v>
      </c>
      <c r="AB17" s="5" t="str">
        <f>IF($U17= "NA","NA",(F17-AA17)*Inputs!$S$7)</f>
        <v>NA</v>
      </c>
      <c r="AC17" s="123" t="str">
        <f t="shared" si="13"/>
        <v>NA</v>
      </c>
      <c r="AD17" s="124" t="str">
        <f t="shared" si="14"/>
        <v>NA</v>
      </c>
      <c r="AE17" s="123" t="str">
        <f t="shared" si="15"/>
        <v/>
      </c>
    </row>
    <row r="18" spans="1:31" s="1" customFormat="1" ht="13.35" customHeight="1" outlineLevel="1">
      <c r="A18" s="81" t="s">
        <v>442</v>
      </c>
      <c r="B18" s="11" t="s">
        <v>457</v>
      </c>
      <c r="C18" s="11" t="s">
        <v>661</v>
      </c>
      <c r="D18" s="73">
        <v>2.2499999999999999E-2</v>
      </c>
      <c r="E18" s="74">
        <v>45689</v>
      </c>
      <c r="F18" s="79">
        <v>1050000</v>
      </c>
      <c r="G18" s="11" t="s">
        <v>2</v>
      </c>
      <c r="H18" s="69" t="str">
        <f>IF(OR(($G18=("Non Callable")),$G18=("Make Whole"),Inputs!$S$6&gt;E18),"Non Callable",MAX(Inputs!$S$6,G18))</f>
        <v>Non Callable</v>
      </c>
      <c r="I18" s="70" t="str">
        <f t="shared" si="0"/>
        <v>NA</v>
      </c>
      <c r="J18" s="67" t="str">
        <f>IF($I18="NA","NA",VLOOKUP(ROUNDUP(I18,0),Inputs!$N$6:$P$26,3,TRUE))</f>
        <v>NA</v>
      </c>
      <c r="K18" s="3" t="str">
        <f>IF($I18="NA","NA",VLOOKUP(ROUNDUP(I18,0),Inputs!$N$6:$O$26,2))</f>
        <v>NA</v>
      </c>
      <c r="L18" s="3" t="str">
        <f t="shared" si="1"/>
        <v>NA</v>
      </c>
      <c r="M18" s="5" t="str">
        <f t="shared" si="2"/>
        <v>NA</v>
      </c>
      <c r="N18" s="5" t="str">
        <f t="shared" si="3"/>
        <v>NA</v>
      </c>
      <c r="O18" s="5" t="str">
        <f>IF($I18= "NA","NA",(F18-N18)*Inputs!$S$7)</f>
        <v>NA</v>
      </c>
      <c r="P18" s="123" t="str">
        <f t="shared" si="4"/>
        <v>NA</v>
      </c>
      <c r="Q18" s="124" t="str">
        <f t="shared" si="5"/>
        <v>NA</v>
      </c>
      <c r="R18" s="7" t="str">
        <f t="shared" si="7"/>
        <v>YES</v>
      </c>
      <c r="S18" s="69" t="str">
        <f>IF(OR(($G18=("Non Callable")),$G18=("Make Whole"),Inputs!$S$6&gt;E18,R18="No"),"NA",Inputs!$S$6)</f>
        <v>NA</v>
      </c>
      <c r="T18" s="70" t="str">
        <f t="shared" si="8"/>
        <v>NA</v>
      </c>
      <c r="U18" s="67" t="str">
        <f>IF(S18="NA","NA",IF(T18&gt;0,T18*(Inputs!$S$11*12),0))</f>
        <v>NA</v>
      </c>
      <c r="V18" s="70" t="str">
        <f t="shared" si="9"/>
        <v>NA</v>
      </c>
      <c r="W18" s="67" t="str">
        <f>IF($V18="NA","NA",VLOOKUP(ROUNDUP(V18,0),Inputs!$N$6:$P$26,3,TRUE))</f>
        <v>NA</v>
      </c>
      <c r="X18" s="3" t="str">
        <f>IF($U18="NA","NA",VLOOKUP(ROUNDUP(V18,0),Inputs!$N$6:$O$26,2)+U18)</f>
        <v>NA</v>
      </c>
      <c r="Y18" s="3" t="str">
        <f t="shared" si="10"/>
        <v>NA</v>
      </c>
      <c r="Z18" s="5" t="str">
        <f t="shared" si="11"/>
        <v>NA</v>
      </c>
      <c r="AA18" s="5" t="str">
        <f t="shared" si="12"/>
        <v>NA</v>
      </c>
      <c r="AB18" s="5" t="str">
        <f>IF($U18= "NA","NA",(F18-AA18)*Inputs!$S$7)</f>
        <v>NA</v>
      </c>
      <c r="AC18" s="123" t="str">
        <f t="shared" si="13"/>
        <v>NA</v>
      </c>
      <c r="AD18" s="124" t="str">
        <f t="shared" si="14"/>
        <v>NA</v>
      </c>
      <c r="AE18" s="123" t="str">
        <f t="shared" si="15"/>
        <v/>
      </c>
    </row>
    <row r="19" spans="1:31" s="1" customFormat="1" ht="13.35" customHeight="1" outlineLevel="1">
      <c r="A19" s="81" t="s">
        <v>442</v>
      </c>
      <c r="B19" s="11" t="s">
        <v>461</v>
      </c>
      <c r="C19" s="11" t="s">
        <v>661</v>
      </c>
      <c r="D19" s="73">
        <v>0.05</v>
      </c>
      <c r="E19" s="74">
        <v>45689</v>
      </c>
      <c r="F19" s="79">
        <v>4525000</v>
      </c>
      <c r="G19" s="11" t="s">
        <v>2</v>
      </c>
      <c r="H19" s="69" t="str">
        <f>IF(OR(($G19=("Non Callable")),$G19=("Make Whole"),Inputs!$S$6&gt;E19),"Non Callable",MAX(Inputs!$S$6,G19))</f>
        <v>Non Callable</v>
      </c>
      <c r="I19" s="70" t="str">
        <f t="shared" si="0"/>
        <v>NA</v>
      </c>
      <c r="J19" s="67" t="str">
        <f>IF($I19="NA","NA",VLOOKUP(ROUNDUP(I19,0),Inputs!$N$6:$P$26,3,TRUE))</f>
        <v>NA</v>
      </c>
      <c r="K19" s="3" t="str">
        <f>IF($I19="NA","NA",VLOOKUP(ROUNDUP(I19,0),Inputs!$N$6:$O$26,2))</f>
        <v>NA</v>
      </c>
      <c r="L19" s="3" t="str">
        <f t="shared" si="1"/>
        <v>NA</v>
      </c>
      <c r="M19" s="5" t="str">
        <f t="shared" si="2"/>
        <v>NA</v>
      </c>
      <c r="N19" s="5" t="str">
        <f t="shared" si="3"/>
        <v>NA</v>
      </c>
      <c r="O19" s="5" t="str">
        <f>IF($I19= "NA","NA",(F19-N19)*Inputs!$S$7)</f>
        <v>NA</v>
      </c>
      <c r="P19" s="123" t="str">
        <f t="shared" si="4"/>
        <v>NA</v>
      </c>
      <c r="Q19" s="124" t="str">
        <f t="shared" si="5"/>
        <v>NA</v>
      </c>
      <c r="R19" s="7" t="str">
        <f t="shared" si="7"/>
        <v>YES</v>
      </c>
      <c r="S19" s="69" t="str">
        <f>IF(OR(($G19=("Non Callable")),$G19=("Make Whole"),Inputs!$S$6&gt;E19,R19="No"),"NA",Inputs!$S$6)</f>
        <v>NA</v>
      </c>
      <c r="T19" s="70" t="str">
        <f t="shared" si="8"/>
        <v>NA</v>
      </c>
      <c r="U19" s="67" t="str">
        <f>IF(S19="NA","NA",IF(T19&gt;0,T19*(Inputs!$S$11*12),0))</f>
        <v>NA</v>
      </c>
      <c r="V19" s="70" t="str">
        <f t="shared" si="9"/>
        <v>NA</v>
      </c>
      <c r="W19" s="67" t="str">
        <f>IF($V19="NA","NA",VLOOKUP(ROUNDUP(V19,0),Inputs!$N$6:$P$26,3,TRUE))</f>
        <v>NA</v>
      </c>
      <c r="X19" s="3" t="str">
        <f>IF($U19="NA","NA",VLOOKUP(ROUNDUP(V19,0),Inputs!$N$6:$O$26,2)+U19)</f>
        <v>NA</v>
      </c>
      <c r="Y19" s="3" t="str">
        <f t="shared" si="10"/>
        <v>NA</v>
      </c>
      <c r="Z19" s="5" t="str">
        <f t="shared" si="11"/>
        <v>NA</v>
      </c>
      <c r="AA19" s="5" t="str">
        <f t="shared" si="12"/>
        <v>NA</v>
      </c>
      <c r="AB19" s="5" t="str">
        <f>IF($U19= "NA","NA",(F19-AA19)*Inputs!$S$7)</f>
        <v>NA</v>
      </c>
      <c r="AC19" s="123" t="str">
        <f t="shared" si="13"/>
        <v>NA</v>
      </c>
      <c r="AD19" s="124" t="str">
        <f t="shared" si="14"/>
        <v>NA</v>
      </c>
      <c r="AE19" s="123" t="str">
        <f t="shared" si="15"/>
        <v/>
      </c>
    </row>
    <row r="20" spans="1:31" s="1" customFormat="1" ht="13.35" customHeight="1" outlineLevel="1">
      <c r="A20" s="81" t="s">
        <v>442</v>
      </c>
      <c r="B20" s="11" t="s">
        <v>458</v>
      </c>
      <c r="C20" s="11" t="s">
        <v>661</v>
      </c>
      <c r="D20" s="73">
        <v>2.5000000000000001E-2</v>
      </c>
      <c r="E20" s="74">
        <v>46054</v>
      </c>
      <c r="F20" s="79">
        <v>2475000</v>
      </c>
      <c r="G20" s="11" t="s">
        <v>2</v>
      </c>
      <c r="H20" s="69" t="str">
        <f>IF(OR(($G20=("Non Callable")),$G20=("Make Whole"),Inputs!$S$6&gt;E20),"Non Callable",MAX(Inputs!$S$6,G20))</f>
        <v>Non Callable</v>
      </c>
      <c r="I20" s="70" t="str">
        <f t="shared" si="0"/>
        <v>NA</v>
      </c>
      <c r="J20" s="67" t="str">
        <f>IF($I20="NA","NA",VLOOKUP(ROUNDUP(I20,0),Inputs!$N$6:$P$26,3,TRUE))</f>
        <v>NA</v>
      </c>
      <c r="K20" s="3" t="str">
        <f>IF($I20="NA","NA",VLOOKUP(ROUNDUP(I20,0),Inputs!$N$6:$O$26,2))</f>
        <v>NA</v>
      </c>
      <c r="L20" s="3" t="str">
        <f t="shared" si="1"/>
        <v>NA</v>
      </c>
      <c r="M20" s="5" t="str">
        <f t="shared" si="2"/>
        <v>NA</v>
      </c>
      <c r="N20" s="5" t="str">
        <f t="shared" si="3"/>
        <v>NA</v>
      </c>
      <c r="O20" s="5" t="str">
        <f>IF($I20= "NA","NA",(F20-N20)*Inputs!$S$7)</f>
        <v>NA</v>
      </c>
      <c r="P20" s="123" t="str">
        <f t="shared" si="4"/>
        <v>NA</v>
      </c>
      <c r="Q20" s="124" t="str">
        <f t="shared" si="5"/>
        <v>NA</v>
      </c>
      <c r="R20" s="7" t="str">
        <f t="shared" si="7"/>
        <v>YES</v>
      </c>
      <c r="S20" s="69" t="str">
        <f>IF(OR(($G20=("Non Callable")),$G20=("Make Whole"),Inputs!$S$6&gt;E20,R20="No"),"NA",Inputs!$S$6)</f>
        <v>NA</v>
      </c>
      <c r="T20" s="70" t="str">
        <f t="shared" si="8"/>
        <v>NA</v>
      </c>
      <c r="U20" s="67" t="str">
        <f>IF(S20="NA","NA",IF(T20&gt;0,T20*(Inputs!$S$11*12),0))</f>
        <v>NA</v>
      </c>
      <c r="V20" s="70" t="str">
        <f t="shared" si="9"/>
        <v>NA</v>
      </c>
      <c r="W20" s="67" t="str">
        <f>IF($V20="NA","NA",VLOOKUP(ROUNDUP(V20,0),Inputs!$N$6:$P$26,3,TRUE))</f>
        <v>NA</v>
      </c>
      <c r="X20" s="3" t="str">
        <f>IF($U20="NA","NA",VLOOKUP(ROUNDUP(V20,0),Inputs!$N$6:$O$26,2)+U20)</f>
        <v>NA</v>
      </c>
      <c r="Y20" s="3" t="str">
        <f t="shared" si="10"/>
        <v>NA</v>
      </c>
      <c r="Z20" s="5" t="str">
        <f t="shared" si="11"/>
        <v>NA</v>
      </c>
      <c r="AA20" s="5" t="str">
        <f t="shared" si="12"/>
        <v>NA</v>
      </c>
      <c r="AB20" s="5" t="str">
        <f>IF($U20= "NA","NA",(F20-AA20)*Inputs!$S$7)</f>
        <v>NA</v>
      </c>
      <c r="AC20" s="123" t="str">
        <f t="shared" si="13"/>
        <v>NA</v>
      </c>
      <c r="AD20" s="124" t="str">
        <f t="shared" si="14"/>
        <v>NA</v>
      </c>
      <c r="AE20" s="123" t="str">
        <f t="shared" si="15"/>
        <v/>
      </c>
    </row>
    <row r="21" spans="1:31" s="1" customFormat="1" ht="13.35" customHeight="1" outlineLevel="1">
      <c r="A21" s="81" t="s">
        <v>442</v>
      </c>
      <c r="B21" s="11" t="s">
        <v>462</v>
      </c>
      <c r="C21" s="11" t="s">
        <v>661</v>
      </c>
      <c r="D21" s="73">
        <v>0.05</v>
      </c>
      <c r="E21" s="74">
        <v>46054</v>
      </c>
      <c r="F21" s="79">
        <v>2955000</v>
      </c>
      <c r="G21" s="11" t="s">
        <v>2</v>
      </c>
      <c r="H21" s="69" t="str">
        <f>IF(OR(($G21=("Non Callable")),$G21=("Make Whole"),Inputs!$S$6&gt;E21),"Non Callable",MAX(Inputs!$S$6,G21))</f>
        <v>Non Callable</v>
      </c>
      <c r="I21" s="70" t="str">
        <f t="shared" si="0"/>
        <v>NA</v>
      </c>
      <c r="J21" s="67" t="str">
        <f>IF($I21="NA","NA",VLOOKUP(ROUNDUP(I21,0),Inputs!$N$6:$P$26,3,TRUE))</f>
        <v>NA</v>
      </c>
      <c r="K21" s="3" t="str">
        <f>IF($I21="NA","NA",VLOOKUP(ROUNDUP(I21,0),Inputs!$N$6:$O$26,2))</f>
        <v>NA</v>
      </c>
      <c r="L21" s="3" t="str">
        <f t="shared" si="1"/>
        <v>NA</v>
      </c>
      <c r="M21" s="5" t="str">
        <f t="shared" si="2"/>
        <v>NA</v>
      </c>
      <c r="N21" s="5" t="str">
        <f t="shared" si="3"/>
        <v>NA</v>
      </c>
      <c r="O21" s="5" t="str">
        <f>IF($I21= "NA","NA",(F21-N21)*Inputs!$S$7)</f>
        <v>NA</v>
      </c>
      <c r="P21" s="123" t="str">
        <f t="shared" si="4"/>
        <v>NA</v>
      </c>
      <c r="Q21" s="124" t="str">
        <f t="shared" si="5"/>
        <v>NA</v>
      </c>
      <c r="R21" s="7" t="str">
        <f t="shared" si="7"/>
        <v>YES</v>
      </c>
      <c r="S21" s="69" t="str">
        <f>IF(OR(($G21=("Non Callable")),$G21=("Make Whole"),Inputs!$S$6&gt;E21,R21="No"),"NA",Inputs!$S$6)</f>
        <v>NA</v>
      </c>
      <c r="T21" s="70" t="str">
        <f t="shared" si="8"/>
        <v>NA</v>
      </c>
      <c r="U21" s="67" t="str">
        <f>IF(S21="NA","NA",IF(T21&gt;0,T21*(Inputs!$S$11*12),0))</f>
        <v>NA</v>
      </c>
      <c r="V21" s="70" t="str">
        <f t="shared" si="9"/>
        <v>NA</v>
      </c>
      <c r="W21" s="67" t="str">
        <f>IF($V21="NA","NA",VLOOKUP(ROUNDUP(V21,0),Inputs!$N$6:$P$26,3,TRUE))</f>
        <v>NA</v>
      </c>
      <c r="X21" s="3" t="str">
        <f>IF($U21="NA","NA",VLOOKUP(ROUNDUP(V21,0),Inputs!$N$6:$O$26,2)+U21)</f>
        <v>NA</v>
      </c>
      <c r="Y21" s="3" t="str">
        <f t="shared" si="10"/>
        <v>NA</v>
      </c>
      <c r="Z21" s="5" t="str">
        <f t="shared" si="11"/>
        <v>NA</v>
      </c>
      <c r="AA21" s="5" t="str">
        <f t="shared" si="12"/>
        <v>NA</v>
      </c>
      <c r="AB21" s="5" t="str">
        <f>IF($U21= "NA","NA",(F21-AA21)*Inputs!$S$7)</f>
        <v>NA</v>
      </c>
      <c r="AC21" s="123" t="str">
        <f t="shared" si="13"/>
        <v>NA</v>
      </c>
      <c r="AD21" s="124" t="str">
        <f t="shared" si="14"/>
        <v>NA</v>
      </c>
      <c r="AE21" s="123" t="str">
        <f t="shared" si="15"/>
        <v/>
      </c>
    </row>
    <row r="22" spans="1:31" s="1" customFormat="1" ht="13.35" customHeight="1" outlineLevel="1">
      <c r="A22" s="81" t="s">
        <v>442</v>
      </c>
      <c r="B22" s="11" t="s">
        <v>459</v>
      </c>
      <c r="C22" s="11" t="s">
        <v>661</v>
      </c>
      <c r="D22" s="73">
        <v>0.05</v>
      </c>
      <c r="E22" s="74">
        <v>46419</v>
      </c>
      <c r="F22" s="79">
        <v>11265000</v>
      </c>
      <c r="G22" s="74">
        <v>46054</v>
      </c>
      <c r="H22" s="69">
        <f>IF(OR(($G22=("Non Callable")),$G22=("Make Whole"),Inputs!$S$6&gt;E22),"Non Callable",MAX(Inputs!$S$6,G22))</f>
        <v>46054</v>
      </c>
      <c r="I22" s="70">
        <f t="shared" si="0"/>
        <v>1</v>
      </c>
      <c r="J22" s="67">
        <f>IF($I22="NA","NA",VLOOKUP(ROUNDUP(I22,0),Inputs!$N$6:$P$26,3,TRUE))</f>
        <v>0.05</v>
      </c>
      <c r="K22" s="3">
        <f>IF($I22="NA","NA",VLOOKUP(ROUNDUP(I22,0),Inputs!$N$6:$O$26,2))</f>
        <v>3.0800000000000001E-2</v>
      </c>
      <c r="L22" s="3">
        <f t="shared" si="1"/>
        <v>1.0187600000000001</v>
      </c>
      <c r="M22" s="5">
        <f t="shared" si="2"/>
        <v>11057560.171188502</v>
      </c>
      <c r="N22" s="5">
        <f t="shared" si="3"/>
        <v>207439.82881149836</v>
      </c>
      <c r="O22" s="5">
        <f>IF($I22= "NA","NA",(F22-N22)*Inputs!$S$7)</f>
        <v>110575.60171188501</v>
      </c>
      <c r="P22" s="123">
        <f t="shared" si="4"/>
        <v>96864.227099613345</v>
      </c>
      <c r="Q22" s="124">
        <f t="shared" si="5"/>
        <v>8.5986886018298569E-3</v>
      </c>
      <c r="R22" s="7" t="str">
        <f t="shared" si="7"/>
        <v>YES</v>
      </c>
      <c r="S22" s="69">
        <f>IF(OR(($G22=("Non Callable")),$G22=("Make Whole"),Inputs!$S$6&gt;E22,R22="No"),"NA",Inputs!$S$6)</f>
        <v>45266</v>
      </c>
      <c r="T22" s="70">
        <f t="shared" si="8"/>
        <v>2.1527777777777777</v>
      </c>
      <c r="U22" s="67">
        <f>IF(S22="NA","NA",IF(T22&gt;0,T22*(Inputs!$S$11*12),0))</f>
        <v>1.0333333333333333E-2</v>
      </c>
      <c r="V22" s="70">
        <f t="shared" si="9"/>
        <v>1</v>
      </c>
      <c r="W22" s="67">
        <f>IF($V22="NA","NA",VLOOKUP(ROUNDUP(V22,0),Inputs!$N$6:$P$26,3,TRUE))</f>
        <v>0.05</v>
      </c>
      <c r="X22" s="3">
        <f>IF($U22="NA","NA",VLOOKUP(ROUNDUP(V22,0),Inputs!$N$6:$O$26,2)+U22)</f>
        <v>4.1133333333333334E-2</v>
      </c>
      <c r="Y22" s="3">
        <f t="shared" si="10"/>
        <v>1.0085999999999999</v>
      </c>
      <c r="Z22" s="5">
        <f t="shared" si="11"/>
        <v>11168947.055324212</v>
      </c>
      <c r="AA22" s="5">
        <f t="shared" si="12"/>
        <v>96052.944675788283</v>
      </c>
      <c r="AB22" s="5">
        <f>IF($U22= "NA","NA",(F22-AA22)*Inputs!$S$7)</f>
        <v>111689.47055324212</v>
      </c>
      <c r="AC22" s="123">
        <f t="shared" si="13"/>
        <v>-15636.525877453838</v>
      </c>
      <c r="AD22" s="124">
        <f t="shared" si="14"/>
        <v>-1.3880626611144108E-3</v>
      </c>
      <c r="AE22" s="123">
        <f t="shared" si="15"/>
        <v>112500.75297706718</v>
      </c>
    </row>
    <row r="23" spans="1:31" s="1" customFormat="1" ht="13.35" customHeight="1" outlineLevel="1">
      <c r="A23" s="81" t="s">
        <v>442</v>
      </c>
      <c r="B23" s="11" t="s">
        <v>460</v>
      </c>
      <c r="C23" s="11" t="s">
        <v>661</v>
      </c>
      <c r="D23" s="73">
        <v>0.05</v>
      </c>
      <c r="E23" s="74">
        <v>46784</v>
      </c>
      <c r="F23" s="79">
        <v>11385000</v>
      </c>
      <c r="G23" s="74">
        <v>46054</v>
      </c>
      <c r="H23" s="69">
        <f>IF(OR(($G23=("Non Callable")),$G23=("Make Whole"),Inputs!$S$6&gt;E23),"Non Callable",MAX(Inputs!$S$6,G23))</f>
        <v>46054</v>
      </c>
      <c r="I23" s="70">
        <f t="shared" si="0"/>
        <v>2</v>
      </c>
      <c r="J23" s="67">
        <f>IF($I23="NA","NA",VLOOKUP(ROUNDUP(I23,0),Inputs!$N$6:$P$26,3,TRUE))</f>
        <v>0.05</v>
      </c>
      <c r="K23" s="3">
        <f>IF($I23="NA","NA",VLOOKUP(ROUNDUP(I23,0),Inputs!$N$6:$O$26,2))</f>
        <v>2.93E-2</v>
      </c>
      <c r="L23" s="3">
        <f t="shared" si="1"/>
        <v>1.03992</v>
      </c>
      <c r="M23" s="5">
        <f t="shared" si="2"/>
        <v>10947957.535195015</v>
      </c>
      <c r="N23" s="5">
        <f t="shared" si="3"/>
        <v>437042.46480498463</v>
      </c>
      <c r="O23" s="5">
        <f>IF($I23= "NA","NA",(F23-N23)*Inputs!$S$7)</f>
        <v>109479.57535195016</v>
      </c>
      <c r="P23" s="123">
        <f t="shared" si="4"/>
        <v>327562.8894530345</v>
      </c>
      <c r="Q23" s="124">
        <f t="shared" si="5"/>
        <v>2.8771443957227447E-2</v>
      </c>
      <c r="R23" s="7" t="str">
        <f t="shared" si="7"/>
        <v>YES</v>
      </c>
      <c r="S23" s="69">
        <f>IF(OR(($G23=("Non Callable")),$G23=("Make Whole"),Inputs!$S$6&gt;E23,R23="No"),"NA",Inputs!$S$6)</f>
        <v>45266</v>
      </c>
      <c r="T23" s="70">
        <f t="shared" si="8"/>
        <v>2.1527777777777777</v>
      </c>
      <c r="U23" s="67">
        <f>IF(S23="NA","NA",IF(T23&gt;0,T23*(Inputs!$S$11*12),0))</f>
        <v>1.0333333333333333E-2</v>
      </c>
      <c r="V23" s="70">
        <f t="shared" si="9"/>
        <v>2</v>
      </c>
      <c r="W23" s="67">
        <f>IF($V23="NA","NA",VLOOKUP(ROUNDUP(V23,0),Inputs!$N$6:$P$26,3,TRUE))</f>
        <v>0.05</v>
      </c>
      <c r="X23" s="3">
        <f>IF($U23="NA","NA",VLOOKUP(ROUNDUP(V23,0),Inputs!$N$6:$O$26,2)+U23)</f>
        <v>3.9633333333333333E-2</v>
      </c>
      <c r="Y23" s="3">
        <f t="shared" si="10"/>
        <v>1.0197400000000001</v>
      </c>
      <c r="Z23" s="5">
        <f t="shared" si="11"/>
        <v>11164610.587012375</v>
      </c>
      <c r="AA23" s="5">
        <f t="shared" si="12"/>
        <v>220389.41298762523</v>
      </c>
      <c r="AB23" s="5">
        <f>IF($U23= "NA","NA",(F23-AA23)*Inputs!$S$7)</f>
        <v>111646.10587012375</v>
      </c>
      <c r="AC23" s="123">
        <f t="shared" si="13"/>
        <v>108743.30711750148</v>
      </c>
      <c r="AD23" s="124">
        <f t="shared" si="14"/>
        <v>9.5514542922706617E-3</v>
      </c>
      <c r="AE23" s="123">
        <f t="shared" si="15"/>
        <v>218819.58233553302</v>
      </c>
    </row>
    <row r="24" spans="1:31" s="1" customFormat="1" ht="13.35" customHeight="1" outlineLevel="1">
      <c r="A24" s="81" t="s">
        <v>442</v>
      </c>
      <c r="B24" s="11" t="s">
        <v>463</v>
      </c>
      <c r="C24" s="11" t="s">
        <v>658</v>
      </c>
      <c r="D24" s="73">
        <v>0.03</v>
      </c>
      <c r="E24" s="74">
        <v>45323</v>
      </c>
      <c r="F24" s="79">
        <v>530000</v>
      </c>
      <c r="G24" s="11" t="s">
        <v>2</v>
      </c>
      <c r="H24" s="69" t="str">
        <f>IF(OR(($G24=("Non Callable")),$G24=("Make Whole"),Inputs!$S$6&gt;E24),"Non Callable",MAX(Inputs!$S$6,G24))</f>
        <v>Non Callable</v>
      </c>
      <c r="I24" s="70" t="str">
        <f t="shared" si="0"/>
        <v>NA</v>
      </c>
      <c r="J24" s="67" t="str">
        <f>IF($I24="NA","NA",VLOOKUP(ROUNDUP(I24,0),Inputs!$N$6:$P$26,3,TRUE))</f>
        <v>NA</v>
      </c>
      <c r="K24" s="3" t="str">
        <f>IF($I24="NA","NA",VLOOKUP(ROUNDUP(I24,0),Inputs!$N$6:$O$26,2))</f>
        <v>NA</v>
      </c>
      <c r="L24" s="3" t="str">
        <f t="shared" si="1"/>
        <v>NA</v>
      </c>
      <c r="M24" s="5" t="str">
        <f t="shared" si="2"/>
        <v>NA</v>
      </c>
      <c r="N24" s="5" t="str">
        <f t="shared" si="3"/>
        <v>NA</v>
      </c>
      <c r="O24" s="5" t="str">
        <f>IF($I24= "NA","NA",(F24-N24)*Inputs!$S$7)</f>
        <v>NA</v>
      </c>
      <c r="P24" s="123" t="str">
        <f t="shared" si="4"/>
        <v>NA</v>
      </c>
      <c r="Q24" s="124" t="str">
        <f t="shared" si="5"/>
        <v>NA</v>
      </c>
      <c r="R24" s="7" t="str">
        <f t="shared" si="7"/>
        <v>YES</v>
      </c>
      <c r="S24" s="69" t="str">
        <f>IF(OR(($G24=("Non Callable")),$G24=("Make Whole"),Inputs!$S$6&gt;E24,R24="No"),"NA",Inputs!$S$6)</f>
        <v>NA</v>
      </c>
      <c r="T24" s="70" t="str">
        <f t="shared" si="8"/>
        <v>NA</v>
      </c>
      <c r="U24" s="67" t="str">
        <f>IF(S24="NA","NA",IF(T24&gt;0,T24*(Inputs!$S$11*12),0))</f>
        <v>NA</v>
      </c>
      <c r="V24" s="70" t="str">
        <f t="shared" si="9"/>
        <v>NA</v>
      </c>
      <c r="W24" s="67" t="str">
        <f>IF($V24="NA","NA",VLOOKUP(ROUNDUP(V24,0),Inputs!$N$6:$P$26,3,TRUE))</f>
        <v>NA</v>
      </c>
      <c r="X24" s="3" t="str">
        <f>IF($U24="NA","NA",VLOOKUP(ROUNDUP(V24,0),Inputs!$N$6:$O$26,2)+U24)</f>
        <v>NA</v>
      </c>
      <c r="Y24" s="3" t="str">
        <f t="shared" si="10"/>
        <v>NA</v>
      </c>
      <c r="Z24" s="5" t="str">
        <f t="shared" si="11"/>
        <v>NA</v>
      </c>
      <c r="AA24" s="5" t="str">
        <f t="shared" si="12"/>
        <v>NA</v>
      </c>
      <c r="AB24" s="5" t="str">
        <f>IF($U24= "NA","NA",(F24-AA24)*Inputs!$S$7)</f>
        <v>NA</v>
      </c>
      <c r="AC24" s="123" t="str">
        <f t="shared" si="13"/>
        <v>NA</v>
      </c>
      <c r="AD24" s="124" t="str">
        <f t="shared" si="14"/>
        <v>NA</v>
      </c>
      <c r="AE24" s="123" t="str">
        <f t="shared" si="15"/>
        <v/>
      </c>
    </row>
    <row r="25" spans="1:31" s="1" customFormat="1" ht="13.35" customHeight="1" outlineLevel="1">
      <c r="A25" s="81" t="s">
        <v>442</v>
      </c>
      <c r="B25" s="11" t="s">
        <v>471</v>
      </c>
      <c r="C25" s="11" t="s">
        <v>658</v>
      </c>
      <c r="D25" s="73">
        <v>0.05</v>
      </c>
      <c r="E25" s="74">
        <v>45323</v>
      </c>
      <c r="F25" s="79">
        <v>1870000</v>
      </c>
      <c r="G25" s="11" t="s">
        <v>2</v>
      </c>
      <c r="H25" s="69" t="str">
        <f>IF(OR(($G25=("Non Callable")),$G25=("Make Whole"),Inputs!$S$6&gt;E25),"Non Callable",MAX(Inputs!$S$6,G25))</f>
        <v>Non Callable</v>
      </c>
      <c r="I25" s="70" t="str">
        <f t="shared" si="0"/>
        <v>NA</v>
      </c>
      <c r="J25" s="67" t="str">
        <f>IF($I25="NA","NA",VLOOKUP(ROUNDUP(I25,0),Inputs!$N$6:$P$26,3,TRUE))</f>
        <v>NA</v>
      </c>
      <c r="K25" s="3" t="str">
        <f>IF($I25="NA","NA",VLOOKUP(ROUNDUP(I25,0),Inputs!$N$6:$O$26,2))</f>
        <v>NA</v>
      </c>
      <c r="L25" s="3" t="str">
        <f t="shared" si="1"/>
        <v>NA</v>
      </c>
      <c r="M25" s="5" t="str">
        <f t="shared" si="2"/>
        <v>NA</v>
      </c>
      <c r="N25" s="5" t="str">
        <f t="shared" si="3"/>
        <v>NA</v>
      </c>
      <c r="O25" s="5" t="str">
        <f>IF($I25= "NA","NA",(F25-N25)*Inputs!$S$7)</f>
        <v>NA</v>
      </c>
      <c r="P25" s="123" t="str">
        <f t="shared" si="4"/>
        <v>NA</v>
      </c>
      <c r="Q25" s="124" t="str">
        <f t="shared" si="5"/>
        <v>NA</v>
      </c>
      <c r="R25" s="7" t="str">
        <f t="shared" si="7"/>
        <v>YES</v>
      </c>
      <c r="S25" s="69" t="str">
        <f>IF(OR(($G25=("Non Callable")),$G25=("Make Whole"),Inputs!$S$6&gt;E25,R25="No"),"NA",Inputs!$S$6)</f>
        <v>NA</v>
      </c>
      <c r="T25" s="70" t="str">
        <f t="shared" si="8"/>
        <v>NA</v>
      </c>
      <c r="U25" s="67" t="str">
        <f>IF(S25="NA","NA",IF(T25&gt;0,T25*(Inputs!$S$11*12),0))</f>
        <v>NA</v>
      </c>
      <c r="V25" s="70" t="str">
        <f t="shared" si="9"/>
        <v>NA</v>
      </c>
      <c r="W25" s="67" t="str">
        <f>IF($V25="NA","NA",VLOOKUP(ROUNDUP(V25,0),Inputs!$N$6:$P$26,3,TRUE))</f>
        <v>NA</v>
      </c>
      <c r="X25" s="3" t="str">
        <f>IF($U25="NA","NA",VLOOKUP(ROUNDUP(V25,0),Inputs!$N$6:$O$26,2)+U25)</f>
        <v>NA</v>
      </c>
      <c r="Y25" s="3" t="str">
        <f t="shared" si="10"/>
        <v>NA</v>
      </c>
      <c r="Z25" s="5" t="str">
        <f t="shared" si="11"/>
        <v>NA</v>
      </c>
      <c r="AA25" s="5" t="str">
        <f t="shared" si="12"/>
        <v>NA</v>
      </c>
      <c r="AB25" s="5" t="str">
        <f>IF($U25= "NA","NA",(F25-AA25)*Inputs!$S$7)</f>
        <v>NA</v>
      </c>
      <c r="AC25" s="123" t="str">
        <f t="shared" si="13"/>
        <v>NA</v>
      </c>
      <c r="AD25" s="124" t="str">
        <f t="shared" si="14"/>
        <v>NA</v>
      </c>
      <c r="AE25" s="123" t="str">
        <f t="shared" si="15"/>
        <v/>
      </c>
    </row>
    <row r="26" spans="1:31" s="1" customFormat="1" ht="13.35" customHeight="1" outlineLevel="1">
      <c r="A26" s="81" t="s">
        <v>442</v>
      </c>
      <c r="B26" s="11" t="s">
        <v>464</v>
      </c>
      <c r="C26" s="11" t="s">
        <v>658</v>
      </c>
      <c r="D26" s="73">
        <v>0.05</v>
      </c>
      <c r="E26" s="74">
        <v>45689</v>
      </c>
      <c r="F26" s="79">
        <v>2080000</v>
      </c>
      <c r="G26" s="11" t="s">
        <v>2</v>
      </c>
      <c r="H26" s="69" t="str">
        <f>IF(OR(($G26=("Non Callable")),$G26=("Make Whole"),Inputs!$S$6&gt;E26),"Non Callable",MAX(Inputs!$S$6,G26))</f>
        <v>Non Callable</v>
      </c>
      <c r="I26" s="70" t="str">
        <f t="shared" si="0"/>
        <v>NA</v>
      </c>
      <c r="J26" s="67" t="str">
        <f>IF($I26="NA","NA",VLOOKUP(ROUNDUP(I26,0),Inputs!$N$6:$P$26,3,TRUE))</f>
        <v>NA</v>
      </c>
      <c r="K26" s="3" t="str">
        <f>IF($I26="NA","NA",VLOOKUP(ROUNDUP(I26,0),Inputs!$N$6:$O$26,2))</f>
        <v>NA</v>
      </c>
      <c r="L26" s="3" t="str">
        <f t="shared" si="1"/>
        <v>NA</v>
      </c>
      <c r="M26" s="5" t="str">
        <f t="shared" si="2"/>
        <v>NA</v>
      </c>
      <c r="N26" s="5" t="str">
        <f t="shared" si="3"/>
        <v>NA</v>
      </c>
      <c r="O26" s="5" t="str">
        <f>IF($I26= "NA","NA",(F26-N26)*Inputs!$S$7)</f>
        <v>NA</v>
      </c>
      <c r="P26" s="123" t="str">
        <f t="shared" si="4"/>
        <v>NA</v>
      </c>
      <c r="Q26" s="124" t="str">
        <f t="shared" si="5"/>
        <v>NA</v>
      </c>
      <c r="R26" s="7" t="str">
        <f t="shared" si="7"/>
        <v>YES</v>
      </c>
      <c r="S26" s="69" t="str">
        <f>IF(OR(($G26=("Non Callable")),$G26=("Make Whole"),Inputs!$S$6&gt;E26,R26="No"),"NA",Inputs!$S$6)</f>
        <v>NA</v>
      </c>
      <c r="T26" s="70" t="str">
        <f t="shared" si="8"/>
        <v>NA</v>
      </c>
      <c r="U26" s="67" t="str">
        <f>IF(S26="NA","NA",IF(T26&gt;0,T26*(Inputs!$S$11*12),0))</f>
        <v>NA</v>
      </c>
      <c r="V26" s="70" t="str">
        <f t="shared" si="9"/>
        <v>NA</v>
      </c>
      <c r="W26" s="67" t="str">
        <f>IF($V26="NA","NA",VLOOKUP(ROUNDUP(V26,0),Inputs!$N$6:$P$26,3,TRUE))</f>
        <v>NA</v>
      </c>
      <c r="X26" s="3" t="str">
        <f>IF($U26="NA","NA",VLOOKUP(ROUNDUP(V26,0),Inputs!$N$6:$O$26,2)+U26)</f>
        <v>NA</v>
      </c>
      <c r="Y26" s="3" t="str">
        <f t="shared" si="10"/>
        <v>NA</v>
      </c>
      <c r="Z26" s="5" t="str">
        <f t="shared" si="11"/>
        <v>NA</v>
      </c>
      <c r="AA26" s="5" t="str">
        <f t="shared" si="12"/>
        <v>NA</v>
      </c>
      <c r="AB26" s="5" t="str">
        <f>IF($U26= "NA","NA",(F26-AA26)*Inputs!$S$7)</f>
        <v>NA</v>
      </c>
      <c r="AC26" s="123" t="str">
        <f t="shared" si="13"/>
        <v>NA</v>
      </c>
      <c r="AD26" s="124" t="str">
        <f t="shared" si="14"/>
        <v>NA</v>
      </c>
      <c r="AE26" s="123" t="str">
        <f t="shared" si="15"/>
        <v/>
      </c>
    </row>
    <row r="27" spans="1:31" s="1" customFormat="1" ht="13.35" customHeight="1" outlineLevel="1">
      <c r="A27" s="81" t="s">
        <v>442</v>
      </c>
      <c r="B27" s="11" t="s">
        <v>465</v>
      </c>
      <c r="C27" s="11" t="s">
        <v>658</v>
      </c>
      <c r="D27" s="73">
        <v>0.05</v>
      </c>
      <c r="E27" s="74">
        <v>46054</v>
      </c>
      <c r="F27" s="79">
        <v>1860000</v>
      </c>
      <c r="G27" s="11" t="s">
        <v>2</v>
      </c>
      <c r="H27" s="69" t="str">
        <f>IF(OR(($G27=("Non Callable")),$G27=("Make Whole"),Inputs!$S$6&gt;E27),"Non Callable",MAX(Inputs!$S$6,G27))</f>
        <v>Non Callable</v>
      </c>
      <c r="I27" s="70" t="str">
        <f t="shared" si="0"/>
        <v>NA</v>
      </c>
      <c r="J27" s="67" t="str">
        <f>IF($I27="NA","NA",VLOOKUP(ROUNDUP(I27,0),Inputs!$N$6:$P$26,3,TRUE))</f>
        <v>NA</v>
      </c>
      <c r="K27" s="3" t="str">
        <f>IF($I27="NA","NA",VLOOKUP(ROUNDUP(I27,0),Inputs!$N$6:$O$26,2))</f>
        <v>NA</v>
      </c>
      <c r="L27" s="3" t="str">
        <f t="shared" si="1"/>
        <v>NA</v>
      </c>
      <c r="M27" s="5" t="str">
        <f t="shared" si="2"/>
        <v>NA</v>
      </c>
      <c r="N27" s="5" t="str">
        <f t="shared" si="3"/>
        <v>NA</v>
      </c>
      <c r="O27" s="5" t="str">
        <f>IF($I27= "NA","NA",(F27-N27)*Inputs!$S$7)</f>
        <v>NA</v>
      </c>
      <c r="P27" s="123" t="str">
        <f t="shared" si="4"/>
        <v>NA</v>
      </c>
      <c r="Q27" s="124" t="str">
        <f t="shared" si="5"/>
        <v>NA</v>
      </c>
      <c r="R27" s="7" t="str">
        <f t="shared" si="7"/>
        <v>YES</v>
      </c>
      <c r="S27" s="69" t="str">
        <f>IF(OR(($G27=("Non Callable")),$G27=("Make Whole"),Inputs!$S$6&gt;E27,R27="No"),"NA",Inputs!$S$6)</f>
        <v>NA</v>
      </c>
      <c r="T27" s="70" t="str">
        <f t="shared" si="8"/>
        <v>NA</v>
      </c>
      <c r="U27" s="67" t="str">
        <f>IF(S27="NA","NA",IF(T27&gt;0,T27*(Inputs!$S$11*12),0))</f>
        <v>NA</v>
      </c>
      <c r="V27" s="70" t="str">
        <f t="shared" si="9"/>
        <v>NA</v>
      </c>
      <c r="W27" s="67" t="str">
        <f>IF($V27="NA","NA",VLOOKUP(ROUNDUP(V27,0),Inputs!$N$6:$P$26,3,TRUE))</f>
        <v>NA</v>
      </c>
      <c r="X27" s="3" t="str">
        <f>IF($U27="NA","NA",VLOOKUP(ROUNDUP(V27,0),Inputs!$N$6:$O$26,2)+U27)</f>
        <v>NA</v>
      </c>
      <c r="Y27" s="3" t="str">
        <f t="shared" si="10"/>
        <v>NA</v>
      </c>
      <c r="Z27" s="5" t="str">
        <f t="shared" si="11"/>
        <v>NA</v>
      </c>
      <c r="AA27" s="5" t="str">
        <f t="shared" si="12"/>
        <v>NA</v>
      </c>
      <c r="AB27" s="5" t="str">
        <f>IF($U27= "NA","NA",(F27-AA27)*Inputs!$S$7)</f>
        <v>NA</v>
      </c>
      <c r="AC27" s="123" t="str">
        <f t="shared" si="13"/>
        <v>NA</v>
      </c>
      <c r="AD27" s="124" t="str">
        <f t="shared" si="14"/>
        <v>NA</v>
      </c>
      <c r="AE27" s="123" t="str">
        <f t="shared" si="15"/>
        <v/>
      </c>
    </row>
    <row r="28" spans="1:31" s="1" customFormat="1" ht="13.35" customHeight="1" outlineLevel="1">
      <c r="A28" s="81" t="s">
        <v>442</v>
      </c>
      <c r="B28" s="11" t="s">
        <v>466</v>
      </c>
      <c r="C28" s="11" t="s">
        <v>658</v>
      </c>
      <c r="D28" s="73">
        <v>0.05</v>
      </c>
      <c r="E28" s="74">
        <v>46419</v>
      </c>
      <c r="F28" s="79">
        <v>6555000</v>
      </c>
      <c r="G28" s="11" t="s">
        <v>2</v>
      </c>
      <c r="H28" s="69" t="str">
        <f>IF(OR(($G28=("Non Callable")),$G28=("Make Whole"),Inputs!$S$6&gt;E28),"Non Callable",MAX(Inputs!$S$6,G28))</f>
        <v>Non Callable</v>
      </c>
      <c r="I28" s="70" t="str">
        <f t="shared" si="0"/>
        <v>NA</v>
      </c>
      <c r="J28" s="67" t="str">
        <f>IF($I28="NA","NA",VLOOKUP(ROUNDUP(I28,0),Inputs!$N$6:$P$26,3,TRUE))</f>
        <v>NA</v>
      </c>
      <c r="K28" s="3" t="str">
        <f>IF($I28="NA","NA",VLOOKUP(ROUNDUP(I28,0),Inputs!$N$6:$O$26,2))</f>
        <v>NA</v>
      </c>
      <c r="L28" s="3" t="str">
        <f t="shared" si="1"/>
        <v>NA</v>
      </c>
      <c r="M28" s="5" t="str">
        <f t="shared" si="2"/>
        <v>NA</v>
      </c>
      <c r="N28" s="5" t="str">
        <f t="shared" si="3"/>
        <v>NA</v>
      </c>
      <c r="O28" s="5" t="str">
        <f>IF($I28= "NA","NA",(F28-N28)*Inputs!$S$7)</f>
        <v>NA</v>
      </c>
      <c r="P28" s="123" t="str">
        <f t="shared" si="4"/>
        <v>NA</v>
      </c>
      <c r="Q28" s="124" t="str">
        <f t="shared" si="5"/>
        <v>NA</v>
      </c>
      <c r="R28" s="7" t="str">
        <f t="shared" si="7"/>
        <v>YES</v>
      </c>
      <c r="S28" s="69" t="str">
        <f>IF(OR(($G28=("Non Callable")),$G28=("Make Whole"),Inputs!$S$6&gt;E28,R28="No"),"NA",Inputs!$S$6)</f>
        <v>NA</v>
      </c>
      <c r="T28" s="70" t="str">
        <f t="shared" si="8"/>
        <v>NA</v>
      </c>
      <c r="U28" s="67" t="str">
        <f>IF(S28="NA","NA",IF(T28&gt;0,T28*(Inputs!$S$11*12),0))</f>
        <v>NA</v>
      </c>
      <c r="V28" s="70" t="str">
        <f t="shared" si="9"/>
        <v>NA</v>
      </c>
      <c r="W28" s="67" t="str">
        <f>IF($V28="NA","NA",VLOOKUP(ROUNDUP(V28,0),Inputs!$N$6:$P$26,3,TRUE))</f>
        <v>NA</v>
      </c>
      <c r="X28" s="3" t="str">
        <f>IF($U28="NA","NA",VLOOKUP(ROUNDUP(V28,0),Inputs!$N$6:$O$26,2)+U28)</f>
        <v>NA</v>
      </c>
      <c r="Y28" s="3" t="str">
        <f t="shared" si="10"/>
        <v>NA</v>
      </c>
      <c r="Z28" s="5" t="str">
        <f t="shared" si="11"/>
        <v>NA</v>
      </c>
      <c r="AA28" s="5" t="str">
        <f t="shared" si="12"/>
        <v>NA</v>
      </c>
      <c r="AB28" s="5" t="str">
        <f>IF($U28= "NA","NA",(F28-AA28)*Inputs!$S$7)</f>
        <v>NA</v>
      </c>
      <c r="AC28" s="123" t="str">
        <f t="shared" si="13"/>
        <v>NA</v>
      </c>
      <c r="AD28" s="124" t="str">
        <f t="shared" si="14"/>
        <v>NA</v>
      </c>
      <c r="AE28" s="123" t="str">
        <f t="shared" si="15"/>
        <v/>
      </c>
    </row>
    <row r="29" spans="1:31" s="1" customFormat="1" ht="13.35" customHeight="1" outlineLevel="1">
      <c r="A29" s="81" t="s">
        <v>442</v>
      </c>
      <c r="B29" s="11" t="s">
        <v>467</v>
      </c>
      <c r="C29" s="11" t="s">
        <v>658</v>
      </c>
      <c r="D29" s="73">
        <v>0.05</v>
      </c>
      <c r="E29" s="74">
        <v>46784</v>
      </c>
      <c r="F29" s="79">
        <v>6250000</v>
      </c>
      <c r="G29" s="11" t="s">
        <v>2</v>
      </c>
      <c r="H29" s="69" t="str">
        <f>IF(OR(($G29=("Non Callable")),$G29=("Make Whole"),Inputs!$S$6&gt;E29),"Non Callable",MAX(Inputs!$S$6,G29))</f>
        <v>Non Callable</v>
      </c>
      <c r="I29" s="70" t="str">
        <f t="shared" si="0"/>
        <v>NA</v>
      </c>
      <c r="J29" s="67" t="str">
        <f>IF($I29="NA","NA",VLOOKUP(ROUNDUP(I29,0),Inputs!$N$6:$P$26,3,TRUE))</f>
        <v>NA</v>
      </c>
      <c r="K29" s="3" t="str">
        <f>IF($I29="NA","NA",VLOOKUP(ROUNDUP(I29,0),Inputs!$N$6:$O$26,2))</f>
        <v>NA</v>
      </c>
      <c r="L29" s="3" t="str">
        <f t="shared" si="1"/>
        <v>NA</v>
      </c>
      <c r="M29" s="5" t="str">
        <f t="shared" si="2"/>
        <v>NA</v>
      </c>
      <c r="N29" s="5" t="str">
        <f t="shared" si="3"/>
        <v>NA</v>
      </c>
      <c r="O29" s="5" t="str">
        <f>IF($I29= "NA","NA",(F29-N29)*Inputs!$S$7)</f>
        <v>NA</v>
      </c>
      <c r="P29" s="123" t="str">
        <f t="shared" si="4"/>
        <v>NA</v>
      </c>
      <c r="Q29" s="124" t="str">
        <f t="shared" si="5"/>
        <v>NA</v>
      </c>
      <c r="R29" s="7" t="str">
        <f t="shared" si="7"/>
        <v>YES</v>
      </c>
      <c r="S29" s="69" t="str">
        <f>IF(OR(($G29=("Non Callable")),$G29=("Make Whole"),Inputs!$S$6&gt;E29,R29="No"),"NA",Inputs!$S$6)</f>
        <v>NA</v>
      </c>
      <c r="T29" s="70" t="str">
        <f t="shared" si="8"/>
        <v>NA</v>
      </c>
      <c r="U29" s="67" t="str">
        <f>IF(S29="NA","NA",IF(T29&gt;0,T29*(Inputs!$S$11*12),0))</f>
        <v>NA</v>
      </c>
      <c r="V29" s="70" t="str">
        <f t="shared" si="9"/>
        <v>NA</v>
      </c>
      <c r="W29" s="67" t="str">
        <f>IF($V29="NA","NA",VLOOKUP(ROUNDUP(V29,0),Inputs!$N$6:$P$26,3,TRUE))</f>
        <v>NA</v>
      </c>
      <c r="X29" s="3" t="str">
        <f>IF($U29="NA","NA",VLOOKUP(ROUNDUP(V29,0),Inputs!$N$6:$O$26,2)+U29)</f>
        <v>NA</v>
      </c>
      <c r="Y29" s="3" t="str">
        <f t="shared" si="10"/>
        <v>NA</v>
      </c>
      <c r="Z29" s="5" t="str">
        <f t="shared" si="11"/>
        <v>NA</v>
      </c>
      <c r="AA29" s="5" t="str">
        <f t="shared" si="12"/>
        <v>NA</v>
      </c>
      <c r="AB29" s="5" t="str">
        <f>IF($U29= "NA","NA",(F29-AA29)*Inputs!$S$7)</f>
        <v>NA</v>
      </c>
      <c r="AC29" s="123" t="str">
        <f t="shared" si="13"/>
        <v>NA</v>
      </c>
      <c r="AD29" s="124" t="str">
        <f t="shared" si="14"/>
        <v>NA</v>
      </c>
      <c r="AE29" s="123" t="str">
        <f t="shared" si="15"/>
        <v/>
      </c>
    </row>
    <row r="30" spans="1:31" s="1" customFormat="1" ht="13.35" customHeight="1" outlineLevel="1">
      <c r="A30" s="81" t="s">
        <v>442</v>
      </c>
      <c r="B30" s="11" t="s">
        <v>468</v>
      </c>
      <c r="C30" s="11" t="s">
        <v>658</v>
      </c>
      <c r="D30" s="73">
        <v>0.05</v>
      </c>
      <c r="E30" s="74">
        <v>47150</v>
      </c>
      <c r="F30" s="79">
        <v>14855000</v>
      </c>
      <c r="G30" s="74">
        <v>46784</v>
      </c>
      <c r="H30" s="69">
        <f>IF(OR(($G30=("Non Callable")),$G30=("Make Whole"),Inputs!$S$6&gt;E30),"Non Callable",MAX(Inputs!$S$6,G30))</f>
        <v>46784</v>
      </c>
      <c r="I30" s="70">
        <f t="shared" si="0"/>
        <v>1</v>
      </c>
      <c r="J30" s="67">
        <f>IF($I30="NA","NA",VLOOKUP(ROUNDUP(I30,0),Inputs!$N$6:$P$26,3,TRUE))</f>
        <v>0.05</v>
      </c>
      <c r="K30" s="3">
        <f>IF($I30="NA","NA",VLOOKUP(ROUNDUP(I30,0),Inputs!$N$6:$O$26,2))</f>
        <v>3.0800000000000001E-2</v>
      </c>
      <c r="L30" s="3">
        <f t="shared" si="1"/>
        <v>1.0187600000000001</v>
      </c>
      <c r="M30" s="5">
        <f t="shared" si="2"/>
        <v>14581451.961207742</v>
      </c>
      <c r="N30" s="5">
        <f t="shared" si="3"/>
        <v>273548.03879225813</v>
      </c>
      <c r="O30" s="5">
        <f>IF($I30= "NA","NA",(F30-N30)*Inputs!$S$7)</f>
        <v>145814.51961207742</v>
      </c>
      <c r="P30" s="123">
        <f t="shared" si="4"/>
        <v>127733.51918018071</v>
      </c>
      <c r="Q30" s="124">
        <f t="shared" si="5"/>
        <v>8.5986886018297355E-3</v>
      </c>
      <c r="R30" s="7" t="str">
        <f t="shared" si="7"/>
        <v>YES</v>
      </c>
      <c r="S30" s="69">
        <f>IF(OR(($G30=("Non Callable")),$G30=("Make Whole"),Inputs!$S$6&gt;E30,R30="No"),"NA",Inputs!$S$6)</f>
        <v>45266</v>
      </c>
      <c r="T30" s="70">
        <f t="shared" si="8"/>
        <v>4.1527777777777777</v>
      </c>
      <c r="U30" s="67">
        <f>IF(S30="NA","NA",IF(T30&gt;0,T30*(Inputs!$S$11*12),0))</f>
        <v>1.9933333333333334E-2</v>
      </c>
      <c r="V30" s="70">
        <f t="shared" si="9"/>
        <v>1</v>
      </c>
      <c r="W30" s="67">
        <f>IF($V30="NA","NA",VLOOKUP(ROUNDUP(V30,0),Inputs!$N$6:$P$26,3,TRUE))</f>
        <v>0.05</v>
      </c>
      <c r="X30" s="3">
        <f>IF($U30="NA","NA",VLOOKUP(ROUNDUP(V30,0),Inputs!$N$6:$O$26,2)+U30)</f>
        <v>5.0733333333333339E-2</v>
      </c>
      <c r="Y30" s="3">
        <f t="shared" si="10"/>
        <v>0.99929000000000001</v>
      </c>
      <c r="Z30" s="5">
        <f t="shared" si="11"/>
        <v>14865554.543726046</v>
      </c>
      <c r="AA30" s="5">
        <f t="shared" si="12"/>
        <v>-10554.543726045638</v>
      </c>
      <c r="AB30" s="5">
        <f>IF($U30= "NA","NA",(F30-AA30)*Inputs!$S$7)</f>
        <v>148655.54543726047</v>
      </c>
      <c r="AC30" s="123">
        <f t="shared" si="13"/>
        <v>-159210.08916330611</v>
      </c>
      <c r="AD30" s="124">
        <f t="shared" si="14"/>
        <v>-1.0717609502746962E-2</v>
      </c>
      <c r="AE30" s="123">
        <f t="shared" si="15"/>
        <v>286943.60834348679</v>
      </c>
    </row>
    <row r="31" spans="1:31" s="1" customFormat="1" ht="13.35" customHeight="1" outlineLevel="1">
      <c r="A31" s="81" t="s">
        <v>442</v>
      </c>
      <c r="B31" s="11" t="s">
        <v>469</v>
      </c>
      <c r="C31" s="11" t="s">
        <v>658</v>
      </c>
      <c r="D31" s="73">
        <v>0.05</v>
      </c>
      <c r="E31" s="74">
        <v>47515</v>
      </c>
      <c r="F31" s="79">
        <v>11275000</v>
      </c>
      <c r="G31" s="74">
        <v>46784</v>
      </c>
      <c r="H31" s="69">
        <f>IF(OR(($G31=("Non Callable")),$G31=("Make Whole"),Inputs!$S$6&gt;E31),"Non Callable",MAX(Inputs!$S$6,G31))</f>
        <v>46784</v>
      </c>
      <c r="I31" s="70">
        <f t="shared" si="0"/>
        <v>2</v>
      </c>
      <c r="J31" s="67">
        <f>IF($I31="NA","NA",VLOOKUP(ROUNDUP(I31,0),Inputs!$N$6:$P$26,3,TRUE))</f>
        <v>0.05</v>
      </c>
      <c r="K31" s="3">
        <f>IF($I31="NA","NA",VLOOKUP(ROUNDUP(I31,0),Inputs!$N$6:$O$26,2))</f>
        <v>2.93E-2</v>
      </c>
      <c r="L31" s="3">
        <f t="shared" si="1"/>
        <v>1.03992</v>
      </c>
      <c r="M31" s="5">
        <f t="shared" si="2"/>
        <v>10842180.167705208</v>
      </c>
      <c r="N31" s="5">
        <f t="shared" si="3"/>
        <v>432819.83229479194</v>
      </c>
      <c r="O31" s="5">
        <f>IF($I31= "NA","NA",(F31-N31)*Inputs!$S$7)</f>
        <v>108421.80167705208</v>
      </c>
      <c r="P31" s="123">
        <f t="shared" si="4"/>
        <v>324398.03061773989</v>
      </c>
      <c r="Q31" s="124">
        <f t="shared" si="5"/>
        <v>2.8771443957227485E-2</v>
      </c>
      <c r="R31" s="7" t="str">
        <f t="shared" si="7"/>
        <v>YES</v>
      </c>
      <c r="S31" s="69">
        <f>IF(OR(($G31=("Non Callable")),$G31=("Make Whole"),Inputs!$S$6&gt;E31,R31="No"),"NA",Inputs!$S$6)</f>
        <v>45266</v>
      </c>
      <c r="T31" s="70">
        <f t="shared" si="8"/>
        <v>4.1527777777777777</v>
      </c>
      <c r="U31" s="67">
        <f>IF(S31="NA","NA",IF(T31&gt;0,T31*(Inputs!$S$11*12),0))</f>
        <v>1.9933333333333334E-2</v>
      </c>
      <c r="V31" s="70">
        <f t="shared" si="9"/>
        <v>2</v>
      </c>
      <c r="W31" s="67">
        <f>IF($V31="NA","NA",VLOOKUP(ROUNDUP(V31,0),Inputs!$N$6:$P$26,3,TRUE))</f>
        <v>0.05</v>
      </c>
      <c r="X31" s="3">
        <f>IF($U31="NA","NA",VLOOKUP(ROUNDUP(V31,0),Inputs!$N$6:$O$26,2)+U31)</f>
        <v>4.9233333333333337E-2</v>
      </c>
      <c r="Y31" s="3">
        <f t="shared" si="10"/>
        <v>1.0014400000000001</v>
      </c>
      <c r="Z31" s="5">
        <f t="shared" si="11"/>
        <v>11258787.34622144</v>
      </c>
      <c r="AA31" s="5">
        <f t="shared" si="12"/>
        <v>16212.65377856046</v>
      </c>
      <c r="AB31" s="5">
        <f>IF($U31= "NA","NA",(F31-AA31)*Inputs!$S$7)</f>
        <v>112587.8734622144</v>
      </c>
      <c r="AC31" s="123">
        <f t="shared" si="13"/>
        <v>-96375.219683653937</v>
      </c>
      <c r="AD31" s="124">
        <f t="shared" si="14"/>
        <v>-8.5476913244925887E-3</v>
      </c>
      <c r="AE31" s="123">
        <f t="shared" si="15"/>
        <v>420773.2503013938</v>
      </c>
    </row>
    <row r="32" spans="1:31" s="1" customFormat="1" ht="13.35" customHeight="1" outlineLevel="1">
      <c r="A32" s="81" t="s">
        <v>442</v>
      </c>
      <c r="B32" s="11" t="s">
        <v>470</v>
      </c>
      <c r="C32" s="11" t="s">
        <v>658</v>
      </c>
      <c r="D32" s="73">
        <v>0.05</v>
      </c>
      <c r="E32" s="74">
        <v>47880</v>
      </c>
      <c r="F32" s="79">
        <v>11095000</v>
      </c>
      <c r="G32" s="74">
        <v>46784</v>
      </c>
      <c r="H32" s="69">
        <f>IF(OR(($G32=("Non Callable")),$G32=("Make Whole"),Inputs!$S$6&gt;E32),"Non Callable",MAX(Inputs!$S$6,G32))</f>
        <v>46784</v>
      </c>
      <c r="I32" s="70">
        <f t="shared" si="0"/>
        <v>3</v>
      </c>
      <c r="J32" s="67">
        <f>IF($I32="NA","NA",VLOOKUP(ROUNDUP(I32,0),Inputs!$N$6:$P$26,3,TRUE))</f>
        <v>0.05</v>
      </c>
      <c r="K32" s="3">
        <f>IF($I32="NA","NA",VLOOKUP(ROUNDUP(I32,0),Inputs!$N$6:$O$26,2))</f>
        <v>2.8899999999999999E-2</v>
      </c>
      <c r="L32" s="3">
        <f t="shared" si="1"/>
        <v>1.0602100000000001</v>
      </c>
      <c r="M32" s="5">
        <f t="shared" si="2"/>
        <v>10464907.895605586</v>
      </c>
      <c r="N32" s="5">
        <f t="shared" si="3"/>
        <v>630092.10439441353</v>
      </c>
      <c r="O32" s="5">
        <f>IF($I32= "NA","NA",(F32-N32)*Inputs!$S$7)</f>
        <v>104649.07895605586</v>
      </c>
      <c r="P32" s="123">
        <f t="shared" si="4"/>
        <v>525443.02543835761</v>
      </c>
      <c r="Q32" s="124">
        <f t="shared" si="5"/>
        <v>4.7358542175606817E-2</v>
      </c>
      <c r="R32" s="7" t="str">
        <f t="shared" si="7"/>
        <v>YES</v>
      </c>
      <c r="S32" s="69">
        <f>IF(OR(($G32=("Non Callable")),$G32=("Make Whole"),Inputs!$S$6&gt;E32,R32="No"),"NA",Inputs!$S$6)</f>
        <v>45266</v>
      </c>
      <c r="T32" s="70">
        <f t="shared" si="8"/>
        <v>4.1527777777777777</v>
      </c>
      <c r="U32" s="67">
        <f>IF(S32="NA","NA",IF(T32&gt;0,T32*(Inputs!$S$11*12),0))</f>
        <v>1.9933333333333334E-2</v>
      </c>
      <c r="V32" s="70">
        <f t="shared" si="9"/>
        <v>3</v>
      </c>
      <c r="W32" s="67">
        <f>IF($V32="NA","NA",VLOOKUP(ROUNDUP(V32,0),Inputs!$N$6:$P$26,3,TRUE))</f>
        <v>0.05</v>
      </c>
      <c r="X32" s="3">
        <f>IF($U32="NA","NA",VLOOKUP(ROUNDUP(V32,0),Inputs!$N$6:$O$26,2)+U32)</f>
        <v>4.8833333333333333E-2</v>
      </c>
      <c r="Y32" s="3">
        <f t="shared" si="10"/>
        <v>1.0032099999999999</v>
      </c>
      <c r="Z32" s="5">
        <f t="shared" si="11"/>
        <v>11059499.008183731</v>
      </c>
      <c r="AA32" s="5">
        <f t="shared" si="12"/>
        <v>35500.991816269234</v>
      </c>
      <c r="AB32" s="5">
        <f>IF($U32= "NA","NA",(F32-AA32)*Inputs!$S$7)</f>
        <v>110594.99008183731</v>
      </c>
      <c r="AC32" s="123">
        <f t="shared" si="13"/>
        <v>-75093.99826556808</v>
      </c>
      <c r="AD32" s="124">
        <f t="shared" si="14"/>
        <v>-6.7682738409705345E-3</v>
      </c>
      <c r="AE32" s="123">
        <f t="shared" si="15"/>
        <v>600537.02370392566</v>
      </c>
    </row>
    <row r="33" spans="1:29"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ht="13.35" customHeight="1">
      <c r="A36" s="32"/>
      <c r="B36" s="2"/>
      <c r="C36" s="2"/>
      <c r="D36" s="2"/>
      <c r="E36" s="2"/>
      <c r="F36" s="32"/>
      <c r="G36" s="2"/>
      <c r="H36" s="2"/>
      <c r="I36" s="2"/>
      <c r="J36" s="2"/>
      <c r="K36" s="2"/>
      <c r="L36" s="2"/>
      <c r="M36" s="55"/>
      <c r="N36" s="2"/>
      <c r="O36" s="56"/>
      <c r="P36" s="57"/>
      <c r="Q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ht="13.35" customHeight="1">
      <c r="A37" s="32"/>
      <c r="B37" s="2"/>
      <c r="C37" s="2"/>
      <c r="D37" s="2"/>
      <c r="E37" s="2"/>
      <c r="F37" s="32"/>
      <c r="G37" s="2"/>
      <c r="H37" s="2"/>
      <c r="I37" s="2"/>
      <c r="J37" s="2"/>
      <c r="K37" s="2"/>
      <c r="L37" s="2"/>
      <c r="M37" s="55"/>
      <c r="N37" s="2"/>
      <c r="O37" s="56"/>
      <c r="P37" s="57"/>
      <c r="Q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ht="13.35" customHeight="1">
      <c r="A38" s="32"/>
      <c r="B38" s="2"/>
      <c r="C38" s="2"/>
      <c r="D38" s="2"/>
      <c r="E38" s="2"/>
      <c r="F38" s="32"/>
      <c r="G38" s="2"/>
      <c r="H38" s="2"/>
      <c r="I38" s="2"/>
      <c r="J38" s="2"/>
      <c r="K38" s="2"/>
      <c r="L38" s="2"/>
      <c r="M38" s="55"/>
      <c r="N38" s="2"/>
      <c r="O38" s="56"/>
      <c r="P38" s="57"/>
      <c r="Q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ht="13.35" customHeight="1">
      <c r="A39" s="32"/>
      <c r="B39" s="2"/>
      <c r="C39" s="2"/>
      <c r="D39" s="2"/>
      <c r="E39" s="2"/>
      <c r="F39" s="32"/>
      <c r="G39" s="2"/>
      <c r="H39" s="2"/>
      <c r="I39" s="2"/>
      <c r="J39" s="2"/>
      <c r="K39" s="2"/>
      <c r="L39" s="2"/>
      <c r="M39" s="55"/>
      <c r="N39" s="2"/>
      <c r="O39" s="56"/>
      <c r="P39" s="57"/>
      <c r="Q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ht="13.35" customHeight="1">
      <c r="A40" s="32"/>
      <c r="B40" s="2"/>
      <c r="C40" s="2"/>
      <c r="D40" s="2"/>
      <c r="E40" s="2"/>
      <c r="F40" s="32"/>
      <c r="G40" s="2"/>
      <c r="H40" s="2"/>
      <c r="I40" s="2"/>
      <c r="J40" s="2"/>
      <c r="K40" s="2"/>
      <c r="L40" s="2"/>
      <c r="M40" s="55"/>
      <c r="N40" s="2"/>
      <c r="O40" s="56"/>
      <c r="P40" s="57"/>
      <c r="Q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13.35" customHeight="1">
      <c r="A41" s="32"/>
      <c r="B41" s="2"/>
      <c r="C41" s="2"/>
      <c r="D41" s="2"/>
      <c r="E41" s="2"/>
      <c r="F41" s="32"/>
      <c r="G41" s="2"/>
      <c r="H41" s="2"/>
      <c r="I41" s="2"/>
      <c r="J41" s="2"/>
      <c r="K41" s="2"/>
      <c r="L41" s="2"/>
      <c r="M41" s="55"/>
      <c r="N41" s="2"/>
      <c r="O41" s="56"/>
      <c r="P41" s="57"/>
      <c r="Q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ht="13.35" customHeight="1">
      <c r="A42" s="32"/>
      <c r="B42" s="2"/>
      <c r="C42" s="2"/>
      <c r="D42" s="2"/>
      <c r="E42" s="2"/>
      <c r="F42" s="32"/>
      <c r="G42" s="2"/>
      <c r="H42" s="2"/>
      <c r="I42" s="2"/>
      <c r="J42" s="2"/>
      <c r="K42" s="2"/>
      <c r="L42" s="2"/>
      <c r="M42" s="55"/>
      <c r="N42" s="2"/>
      <c r="O42" s="56"/>
      <c r="P42" s="57"/>
      <c r="Q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ht="13.35" customHeight="1">
      <c r="A43" s="32"/>
      <c r="B43" s="2"/>
      <c r="C43" s="2"/>
      <c r="D43" s="2"/>
      <c r="E43" s="2"/>
      <c r="F43" s="32"/>
      <c r="G43" s="2"/>
      <c r="H43" s="2"/>
      <c r="I43" s="2"/>
      <c r="J43" s="2"/>
      <c r="K43" s="2"/>
      <c r="L43" s="2"/>
      <c r="M43" s="55"/>
      <c r="N43" s="2"/>
      <c r="O43" s="56"/>
      <c r="P43" s="57"/>
      <c r="Q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ht="13.35" customHeight="1">
      <c r="A44" s="32"/>
      <c r="B44" s="2"/>
      <c r="C44" s="2"/>
      <c r="D44" s="2"/>
      <c r="E44" s="2"/>
      <c r="F44" s="32"/>
      <c r="G44" s="2"/>
      <c r="H44" s="2"/>
      <c r="I44" s="2"/>
      <c r="J44" s="2"/>
      <c r="K44" s="2"/>
      <c r="L44" s="2"/>
      <c r="M44" s="55"/>
      <c r="N44" s="2"/>
      <c r="O44" s="56"/>
      <c r="P44" s="57"/>
      <c r="Q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ht="13.35" customHeight="1">
      <c r="A45" s="32"/>
      <c r="B45" s="2"/>
      <c r="C45" s="2"/>
      <c r="D45" s="2"/>
      <c r="E45" s="2"/>
      <c r="F45" s="32"/>
      <c r="G45" s="2"/>
      <c r="H45" s="2"/>
      <c r="I45" s="2"/>
      <c r="J45" s="2"/>
      <c r="K45" s="2"/>
      <c r="L45" s="2"/>
      <c r="M45" s="55"/>
      <c r="N45" s="2"/>
      <c r="O45" s="56"/>
      <c r="P45" s="57"/>
      <c r="Q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ht="13.35" customHeight="1">
      <c r="A46" s="32"/>
      <c r="B46" s="2"/>
      <c r="C46" s="2"/>
      <c r="D46" s="2"/>
      <c r="E46" s="2"/>
      <c r="F46" s="32"/>
      <c r="G46" s="2"/>
      <c r="H46" s="2"/>
      <c r="I46" s="2"/>
      <c r="J46" s="2"/>
      <c r="K46" s="2"/>
      <c r="L46" s="2"/>
      <c r="M46" s="55"/>
      <c r="N46" s="2"/>
      <c r="O46" s="56"/>
      <c r="P46" s="57"/>
      <c r="Q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ht="13.35" customHeight="1">
      <c r="A47" s="32"/>
      <c r="B47" s="2"/>
      <c r="C47" s="2"/>
      <c r="D47" s="2"/>
      <c r="E47" s="2"/>
      <c r="F47" s="32"/>
      <c r="G47" s="2"/>
      <c r="H47" s="2"/>
      <c r="I47" s="2"/>
      <c r="J47" s="2"/>
      <c r="K47" s="2"/>
      <c r="L47" s="2"/>
      <c r="M47" s="55"/>
      <c r="N47" s="2"/>
      <c r="O47" s="56"/>
      <c r="P47" s="57"/>
      <c r="Q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ht="13.35" customHeight="1">
      <c r="A48" s="32"/>
      <c r="B48" s="2"/>
      <c r="C48" s="2"/>
      <c r="D48" s="2"/>
      <c r="E48" s="2"/>
      <c r="F48" s="32"/>
      <c r="G48" s="2"/>
      <c r="H48" s="2"/>
      <c r="I48" s="2"/>
      <c r="J48" s="2"/>
      <c r="K48" s="2"/>
      <c r="L48" s="2"/>
      <c r="M48" s="55"/>
      <c r="N48" s="2"/>
      <c r="O48" s="56"/>
      <c r="P48" s="57"/>
      <c r="Q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2:16" s="32" customFormat="1" ht="13.35" customHeight="1">
      <c r="B49" s="2"/>
      <c r="C49" s="2"/>
      <c r="D49" s="2"/>
      <c r="E49" s="2"/>
      <c r="G49" s="2"/>
      <c r="H49" s="2"/>
      <c r="I49" s="2"/>
      <c r="J49" s="2"/>
      <c r="K49" s="2"/>
      <c r="L49" s="2"/>
      <c r="M49" s="55"/>
      <c r="N49" s="2"/>
      <c r="O49" s="56"/>
      <c r="P49" s="57"/>
    </row>
    <row r="50" spans="2:16" s="32" customFormat="1" ht="13.35" customHeight="1">
      <c r="B50" s="2"/>
      <c r="C50" s="2"/>
      <c r="D50" s="2"/>
      <c r="E50" s="2"/>
      <c r="G50" s="2"/>
      <c r="H50" s="2"/>
      <c r="I50" s="2"/>
      <c r="J50" s="2"/>
      <c r="K50" s="2"/>
      <c r="L50" s="2"/>
      <c r="M50" s="55"/>
      <c r="N50" s="2"/>
      <c r="O50" s="56"/>
      <c r="P50" s="57"/>
    </row>
    <row r="51" spans="2:16" s="32" customFormat="1" ht="13.35" customHeight="1">
      <c r="B51" s="2"/>
      <c r="C51" s="2"/>
      <c r="D51" s="2"/>
      <c r="E51" s="2"/>
      <c r="G51" s="2"/>
      <c r="H51" s="2"/>
      <c r="I51" s="2"/>
      <c r="J51" s="2"/>
      <c r="K51" s="2"/>
      <c r="L51" s="2"/>
      <c r="M51" s="55"/>
      <c r="N51" s="2"/>
      <c r="O51" s="56"/>
      <c r="P51" s="57"/>
    </row>
    <row r="52" spans="2:16" s="32" customFormat="1" ht="13.35" customHeight="1">
      <c r="B52" s="2"/>
      <c r="C52" s="2"/>
      <c r="D52" s="2"/>
      <c r="E52" s="2"/>
      <c r="G52" s="2"/>
      <c r="H52" s="2"/>
      <c r="I52" s="2"/>
      <c r="J52" s="2"/>
      <c r="K52" s="2"/>
      <c r="L52" s="2"/>
      <c r="M52" s="55"/>
      <c r="N52" s="2"/>
      <c r="O52" s="56"/>
      <c r="P52" s="57"/>
    </row>
    <row r="53" spans="2:16" s="32" customFormat="1" ht="13.35" customHeight="1">
      <c r="B53" s="2"/>
      <c r="C53" s="2"/>
      <c r="D53" s="2"/>
      <c r="E53" s="2"/>
      <c r="G53" s="2"/>
      <c r="H53" s="2"/>
      <c r="I53" s="2"/>
      <c r="J53" s="2"/>
      <c r="K53" s="2"/>
      <c r="L53" s="2"/>
      <c r="M53" s="55"/>
      <c r="N53" s="2"/>
      <c r="O53" s="56"/>
      <c r="P53" s="57"/>
    </row>
    <row r="54" spans="2:16" s="32" customFormat="1" ht="13.35" customHeight="1">
      <c r="B54" s="2"/>
      <c r="C54" s="2"/>
      <c r="D54" s="2"/>
      <c r="E54" s="2"/>
      <c r="G54" s="2"/>
      <c r="H54" s="2"/>
      <c r="I54" s="2"/>
      <c r="J54" s="2"/>
      <c r="K54" s="2"/>
      <c r="L54" s="2"/>
      <c r="M54" s="55"/>
      <c r="N54" s="2"/>
      <c r="O54" s="56"/>
      <c r="P54" s="57"/>
    </row>
    <row r="55" spans="2:16" s="32" customFormat="1" ht="13.35" customHeight="1">
      <c r="B55" s="2"/>
      <c r="C55" s="2"/>
      <c r="D55" s="2"/>
      <c r="E55" s="2"/>
      <c r="G55" s="2"/>
      <c r="H55" s="2"/>
      <c r="I55" s="2"/>
      <c r="J55" s="2"/>
      <c r="K55" s="2"/>
      <c r="L55" s="2"/>
      <c r="M55" s="55"/>
      <c r="N55" s="2"/>
      <c r="O55" s="56"/>
      <c r="P55" s="57"/>
    </row>
    <row r="56" spans="2:16" s="32" customFormat="1" ht="13.35" customHeight="1">
      <c r="B56" s="2"/>
      <c r="C56" s="2"/>
      <c r="D56" s="2"/>
      <c r="E56" s="2"/>
      <c r="G56" s="2"/>
      <c r="H56" s="2"/>
      <c r="I56" s="2"/>
      <c r="J56" s="2"/>
      <c r="K56" s="2"/>
      <c r="L56" s="2"/>
      <c r="M56" s="55"/>
      <c r="N56" s="2"/>
      <c r="O56" s="56"/>
      <c r="P56" s="57"/>
    </row>
    <row r="57" spans="2:16" s="32" customFormat="1" ht="13.35" customHeight="1">
      <c r="B57" s="2"/>
      <c r="C57" s="2"/>
      <c r="D57" s="2"/>
      <c r="E57" s="2"/>
      <c r="G57" s="2"/>
      <c r="H57" s="2"/>
      <c r="I57" s="2"/>
      <c r="J57" s="2"/>
      <c r="K57" s="2"/>
      <c r="L57" s="2"/>
      <c r="M57" s="55"/>
      <c r="N57" s="2"/>
      <c r="O57" s="56"/>
      <c r="P57" s="57"/>
    </row>
    <row r="58" spans="2:16" s="32" customFormat="1" ht="13.35" customHeight="1">
      <c r="B58" s="2"/>
      <c r="C58" s="2"/>
      <c r="D58" s="2"/>
      <c r="E58" s="2"/>
      <c r="G58" s="2"/>
      <c r="H58" s="2"/>
      <c r="I58" s="2"/>
      <c r="J58" s="2"/>
      <c r="K58" s="2"/>
      <c r="L58" s="2"/>
      <c r="M58" s="55"/>
      <c r="N58" s="2"/>
      <c r="O58" s="56"/>
      <c r="P58" s="57"/>
    </row>
    <row r="59" spans="2:16" s="32" customFormat="1" ht="13.35" customHeight="1">
      <c r="B59" s="2"/>
      <c r="C59" s="2"/>
      <c r="D59" s="2"/>
      <c r="E59" s="2"/>
      <c r="G59" s="2"/>
      <c r="H59" s="2"/>
      <c r="I59" s="2"/>
      <c r="J59" s="2"/>
      <c r="K59" s="2"/>
      <c r="L59" s="2"/>
      <c r="M59" s="55"/>
      <c r="N59" s="2"/>
      <c r="O59" s="56"/>
      <c r="P59" s="57"/>
    </row>
    <row r="60" spans="2:16" s="32" customFormat="1" ht="13.35" customHeight="1">
      <c r="B60" s="2"/>
      <c r="C60" s="2"/>
      <c r="D60" s="2"/>
      <c r="E60" s="2"/>
      <c r="G60" s="2"/>
      <c r="H60" s="2"/>
      <c r="I60" s="2"/>
      <c r="J60" s="2"/>
      <c r="K60" s="2"/>
      <c r="L60" s="2"/>
      <c r="M60" s="55"/>
      <c r="N60" s="2"/>
      <c r="O60" s="56"/>
      <c r="P60" s="57"/>
    </row>
    <row r="61" spans="2:16" s="32" customFormat="1" ht="13.35" customHeight="1">
      <c r="B61" s="2"/>
      <c r="C61" s="2"/>
      <c r="D61" s="2"/>
      <c r="E61" s="2"/>
      <c r="G61" s="2"/>
      <c r="H61" s="2"/>
      <c r="I61" s="2"/>
      <c r="J61" s="2"/>
      <c r="K61" s="2"/>
      <c r="L61" s="2"/>
      <c r="M61" s="55"/>
      <c r="N61" s="2"/>
      <c r="O61" s="56"/>
      <c r="P61" s="57"/>
    </row>
    <row r="62" spans="2:16" s="32" customFormat="1" ht="13.35" customHeight="1">
      <c r="B62" s="2"/>
      <c r="C62" s="2"/>
      <c r="D62" s="2"/>
      <c r="E62" s="2"/>
      <c r="G62" s="2"/>
      <c r="H62" s="2"/>
      <c r="I62" s="2"/>
      <c r="J62" s="2"/>
      <c r="K62" s="2"/>
      <c r="L62" s="2"/>
      <c r="M62" s="55"/>
      <c r="N62" s="2"/>
      <c r="O62" s="56"/>
      <c r="P62" s="57"/>
    </row>
    <row r="63" spans="2:16" s="32" customFormat="1" ht="13.35" customHeight="1">
      <c r="B63" s="2"/>
      <c r="C63" s="2"/>
      <c r="D63" s="2"/>
      <c r="E63" s="2"/>
      <c r="G63" s="2"/>
      <c r="H63" s="2"/>
      <c r="I63" s="2"/>
      <c r="J63" s="2"/>
      <c r="K63" s="2"/>
      <c r="L63" s="2"/>
      <c r="M63" s="55"/>
      <c r="N63" s="2"/>
      <c r="O63" s="56"/>
      <c r="P63" s="57"/>
    </row>
    <row r="64" spans="2:16" s="32" customFormat="1" ht="13.35" customHeight="1">
      <c r="B64" s="2"/>
      <c r="C64" s="2"/>
      <c r="D64" s="2"/>
      <c r="E64" s="2"/>
      <c r="G64" s="2"/>
      <c r="H64" s="2"/>
      <c r="I64" s="2"/>
      <c r="J64" s="2"/>
      <c r="K64" s="2"/>
      <c r="L64" s="2"/>
      <c r="M64" s="55"/>
      <c r="N64" s="2"/>
      <c r="O64" s="56"/>
      <c r="P64" s="57"/>
    </row>
    <row r="65" spans="2:16" s="32" customFormat="1" ht="13.35" customHeight="1">
      <c r="B65" s="2"/>
      <c r="C65" s="2"/>
      <c r="D65" s="2"/>
      <c r="E65" s="2"/>
      <c r="G65" s="2"/>
      <c r="H65" s="2"/>
      <c r="I65" s="2"/>
      <c r="J65" s="2"/>
      <c r="K65" s="2"/>
      <c r="L65" s="2"/>
      <c r="M65" s="55"/>
      <c r="N65" s="2"/>
      <c r="O65" s="56"/>
      <c r="P65" s="57"/>
    </row>
    <row r="66" spans="2:16" s="32" customFormat="1" ht="13.35" customHeight="1">
      <c r="B66" s="2"/>
      <c r="C66" s="2"/>
      <c r="D66" s="2"/>
      <c r="E66" s="2"/>
      <c r="G66" s="2"/>
      <c r="H66" s="2"/>
      <c r="I66" s="2"/>
      <c r="J66" s="2"/>
      <c r="K66" s="2"/>
      <c r="L66" s="2"/>
      <c r="M66" s="55"/>
      <c r="N66" s="2"/>
      <c r="O66" s="56"/>
      <c r="P66" s="57"/>
    </row>
    <row r="67" spans="2:16" s="32" customFormat="1" ht="13.35" customHeight="1">
      <c r="B67" s="2"/>
      <c r="C67" s="2"/>
      <c r="D67" s="2"/>
      <c r="E67" s="2"/>
      <c r="G67" s="2"/>
      <c r="H67" s="2"/>
      <c r="I67" s="2"/>
      <c r="J67" s="2"/>
      <c r="K67" s="2"/>
      <c r="L67" s="2"/>
      <c r="M67" s="55"/>
      <c r="N67" s="2"/>
      <c r="O67" s="56"/>
      <c r="P67" s="57"/>
    </row>
    <row r="68" spans="2:16" s="32" customFormat="1" ht="13.35" customHeight="1">
      <c r="B68" s="2"/>
      <c r="C68" s="2"/>
      <c r="D68" s="2"/>
      <c r="E68" s="2"/>
      <c r="G68" s="2"/>
      <c r="H68" s="2"/>
      <c r="I68" s="2"/>
      <c r="J68" s="2"/>
      <c r="K68" s="2"/>
      <c r="L68" s="2"/>
      <c r="M68" s="55"/>
      <c r="N68" s="2"/>
      <c r="O68" s="56"/>
      <c r="P68" s="57"/>
    </row>
    <row r="69" spans="2:16" s="32" customFormat="1" ht="13.35" customHeight="1">
      <c r="B69" s="2"/>
      <c r="C69" s="2"/>
      <c r="D69" s="2"/>
      <c r="E69" s="2"/>
      <c r="G69" s="2"/>
      <c r="H69" s="2"/>
      <c r="I69" s="2"/>
      <c r="J69" s="2"/>
      <c r="K69" s="2"/>
      <c r="L69" s="2"/>
      <c r="M69" s="55"/>
      <c r="N69" s="2"/>
      <c r="O69" s="56"/>
      <c r="P69" s="57"/>
    </row>
    <row r="70" spans="2:16" s="32" customFormat="1" ht="13.35" customHeight="1">
      <c r="B70" s="2"/>
      <c r="C70" s="2"/>
      <c r="D70" s="2"/>
      <c r="E70" s="2"/>
      <c r="G70" s="2"/>
      <c r="H70" s="2"/>
      <c r="I70" s="2"/>
      <c r="J70" s="2"/>
      <c r="K70" s="2"/>
      <c r="L70" s="2"/>
      <c r="M70" s="55"/>
      <c r="N70" s="2"/>
      <c r="O70" s="56"/>
      <c r="P70" s="57"/>
    </row>
    <row r="71" spans="2:16" s="32" customFormat="1" ht="13.35" customHeight="1">
      <c r="B71" s="2"/>
      <c r="C71" s="2"/>
      <c r="D71" s="2"/>
      <c r="E71" s="2"/>
      <c r="G71" s="2"/>
      <c r="H71" s="2"/>
      <c r="I71" s="2"/>
      <c r="J71" s="2"/>
      <c r="K71" s="2"/>
      <c r="L71" s="2"/>
      <c r="M71" s="55"/>
      <c r="N71" s="2"/>
      <c r="O71" s="56"/>
      <c r="P71" s="57"/>
    </row>
    <row r="72" spans="2:16" s="32" customFormat="1" ht="13.35" customHeight="1">
      <c r="B72" s="2"/>
      <c r="C72" s="2"/>
      <c r="D72" s="2"/>
      <c r="E72" s="2"/>
      <c r="G72" s="2"/>
      <c r="H72" s="2"/>
      <c r="I72" s="2"/>
      <c r="J72" s="2"/>
      <c r="K72" s="2"/>
      <c r="L72" s="2"/>
      <c r="M72" s="55"/>
      <c r="N72" s="2"/>
      <c r="O72" s="56"/>
      <c r="P72" s="57"/>
    </row>
    <row r="73" spans="2:16" s="32" customFormat="1" ht="13.35" customHeight="1">
      <c r="B73" s="2"/>
      <c r="C73" s="2"/>
      <c r="D73" s="2"/>
      <c r="E73" s="2"/>
      <c r="G73" s="2"/>
      <c r="H73" s="2"/>
      <c r="I73" s="2"/>
      <c r="J73" s="2"/>
      <c r="K73" s="2"/>
      <c r="L73" s="2"/>
      <c r="M73" s="55"/>
      <c r="N73" s="2"/>
      <c r="O73" s="56"/>
      <c r="P73" s="57"/>
    </row>
    <row r="74" spans="2:16" s="32" customFormat="1" ht="13.35" customHeight="1">
      <c r="B74" s="2"/>
      <c r="C74" s="2"/>
      <c r="D74" s="2"/>
      <c r="E74" s="2"/>
      <c r="G74" s="2"/>
      <c r="H74" s="2"/>
      <c r="I74" s="2"/>
      <c r="J74" s="2"/>
      <c r="K74" s="2"/>
      <c r="L74" s="2"/>
      <c r="M74" s="55"/>
      <c r="N74" s="2"/>
      <c r="O74" s="56"/>
      <c r="P74" s="57"/>
    </row>
    <row r="75" spans="2:16" s="32" customFormat="1" ht="13.35" customHeight="1">
      <c r="B75" s="2"/>
      <c r="C75" s="2"/>
      <c r="D75" s="2"/>
      <c r="E75" s="2"/>
      <c r="G75" s="2"/>
      <c r="H75" s="2"/>
      <c r="I75" s="2"/>
      <c r="J75" s="2"/>
      <c r="K75" s="2"/>
      <c r="L75" s="2"/>
      <c r="M75" s="55"/>
      <c r="N75" s="2"/>
      <c r="O75" s="56"/>
      <c r="P75" s="57"/>
    </row>
    <row r="76" spans="2:16" s="32" customFormat="1" ht="13.35" customHeight="1">
      <c r="B76" s="2"/>
      <c r="C76" s="2"/>
      <c r="D76" s="2"/>
      <c r="E76" s="2"/>
      <c r="G76" s="2"/>
      <c r="H76" s="2"/>
      <c r="I76" s="2"/>
      <c r="J76" s="2"/>
      <c r="K76" s="2"/>
      <c r="L76" s="2"/>
      <c r="M76" s="55"/>
      <c r="N76" s="2"/>
      <c r="O76" s="56"/>
      <c r="P76" s="57"/>
    </row>
    <row r="77" spans="2:16" s="32" customFormat="1" ht="13.35" customHeight="1">
      <c r="B77" s="2"/>
      <c r="C77" s="2"/>
      <c r="D77" s="2"/>
      <c r="E77" s="2"/>
      <c r="G77" s="2"/>
      <c r="H77" s="2"/>
      <c r="I77" s="2"/>
      <c r="J77" s="2"/>
      <c r="K77" s="2"/>
      <c r="L77" s="2"/>
      <c r="M77" s="55"/>
      <c r="N77" s="2"/>
      <c r="O77" s="56"/>
      <c r="P77" s="57"/>
    </row>
    <row r="78" spans="2:16" s="32" customFormat="1" ht="13.35" customHeight="1">
      <c r="B78" s="2"/>
      <c r="C78" s="2"/>
      <c r="D78" s="2"/>
      <c r="E78" s="2"/>
      <c r="G78" s="2"/>
      <c r="H78" s="2"/>
      <c r="I78" s="2"/>
      <c r="J78" s="2"/>
      <c r="K78" s="2"/>
      <c r="L78" s="2"/>
      <c r="M78" s="55"/>
      <c r="N78" s="2"/>
      <c r="O78" s="56"/>
      <c r="P78" s="57"/>
    </row>
    <row r="79" spans="2:16" s="32" customFormat="1" ht="13.35" customHeight="1">
      <c r="B79" s="2"/>
      <c r="C79" s="2"/>
      <c r="D79" s="2"/>
      <c r="E79" s="2"/>
      <c r="G79" s="2"/>
      <c r="H79" s="2"/>
      <c r="I79" s="2"/>
      <c r="J79" s="2"/>
      <c r="K79" s="2"/>
      <c r="L79" s="2"/>
      <c r="M79" s="55"/>
      <c r="N79" s="2"/>
      <c r="O79" s="56"/>
      <c r="P79" s="57"/>
    </row>
    <row r="80" spans="2:16" s="32" customFormat="1" ht="13.35" customHeight="1">
      <c r="B80" s="2"/>
      <c r="C80" s="2"/>
      <c r="D80" s="2"/>
      <c r="E80" s="2"/>
      <c r="G80" s="2"/>
      <c r="H80" s="2"/>
      <c r="I80" s="2"/>
      <c r="J80" s="2"/>
      <c r="K80" s="2"/>
      <c r="L80" s="2"/>
      <c r="M80" s="55"/>
      <c r="N80" s="2"/>
      <c r="O80" s="56"/>
      <c r="P80" s="57"/>
    </row>
    <row r="81" spans="2:16" s="32" customFormat="1" ht="13.35" customHeight="1">
      <c r="B81" s="2"/>
      <c r="C81" s="2"/>
      <c r="D81" s="2"/>
      <c r="E81" s="2"/>
      <c r="G81" s="2"/>
      <c r="H81" s="2"/>
      <c r="I81" s="2"/>
      <c r="J81" s="2"/>
      <c r="K81" s="2"/>
      <c r="L81" s="2"/>
      <c r="M81" s="55"/>
      <c r="N81" s="2"/>
      <c r="O81" s="56"/>
      <c r="P81" s="57"/>
    </row>
    <row r="82" spans="2:16" s="32" customFormat="1" ht="13.35" customHeight="1">
      <c r="B82" s="2"/>
      <c r="C82" s="2"/>
      <c r="D82" s="2"/>
      <c r="E82" s="2"/>
      <c r="G82" s="2"/>
      <c r="H82" s="2"/>
      <c r="I82" s="2"/>
      <c r="J82" s="2"/>
      <c r="K82" s="2"/>
      <c r="L82" s="2"/>
      <c r="M82" s="55"/>
      <c r="N82" s="2"/>
      <c r="O82" s="56"/>
      <c r="P82" s="57"/>
    </row>
    <row r="83" spans="2:16" s="32" customFormat="1" ht="13.35" customHeight="1">
      <c r="B83" s="2"/>
      <c r="C83" s="2"/>
      <c r="D83" s="2"/>
      <c r="E83" s="2"/>
      <c r="G83" s="2"/>
      <c r="H83" s="2"/>
      <c r="I83" s="2"/>
      <c r="J83" s="2"/>
      <c r="K83" s="2"/>
      <c r="L83" s="2"/>
      <c r="M83" s="55"/>
      <c r="N83" s="2"/>
      <c r="O83" s="56"/>
      <c r="P83" s="57"/>
    </row>
    <row r="84" spans="2:16" s="32" customFormat="1" ht="13.35" customHeight="1">
      <c r="B84" s="2"/>
      <c r="C84" s="2"/>
      <c r="D84" s="2"/>
      <c r="E84" s="2"/>
      <c r="G84" s="2"/>
      <c r="H84" s="2"/>
      <c r="I84" s="2"/>
      <c r="J84" s="2"/>
      <c r="K84" s="2"/>
      <c r="L84" s="2"/>
      <c r="M84" s="55"/>
      <c r="N84" s="2"/>
      <c r="O84" s="56"/>
      <c r="P84" s="57"/>
    </row>
    <row r="85" spans="2:16" s="32" customFormat="1" ht="13.35" customHeight="1">
      <c r="B85" s="2"/>
      <c r="C85" s="2"/>
      <c r="D85" s="2"/>
      <c r="E85" s="2"/>
      <c r="G85" s="2"/>
      <c r="H85" s="2"/>
      <c r="I85" s="2"/>
      <c r="J85" s="2"/>
      <c r="K85" s="2"/>
      <c r="L85" s="2"/>
      <c r="M85" s="55"/>
      <c r="N85" s="2"/>
      <c r="O85" s="56"/>
      <c r="P85" s="57"/>
    </row>
    <row r="86" spans="2:16" s="32" customFormat="1" ht="13.35" customHeight="1">
      <c r="B86" s="2"/>
      <c r="C86" s="2"/>
      <c r="D86" s="2"/>
      <c r="E86" s="2"/>
      <c r="G86" s="2"/>
      <c r="H86" s="2"/>
      <c r="I86" s="2"/>
      <c r="J86" s="2"/>
      <c r="K86" s="2"/>
      <c r="L86" s="2"/>
      <c r="M86" s="55"/>
      <c r="N86" s="2"/>
      <c r="O86" s="56"/>
      <c r="P86" s="57"/>
    </row>
    <row r="87" spans="2:16" s="32" customFormat="1" ht="13.35" customHeight="1">
      <c r="B87" s="2"/>
      <c r="C87" s="2"/>
      <c r="D87" s="2"/>
      <c r="E87" s="2"/>
      <c r="G87" s="2"/>
      <c r="H87" s="2"/>
      <c r="I87" s="2"/>
      <c r="J87" s="2"/>
      <c r="K87" s="2"/>
      <c r="L87" s="2"/>
      <c r="M87" s="55"/>
      <c r="N87" s="2"/>
      <c r="O87" s="56"/>
      <c r="P87" s="57"/>
    </row>
    <row r="88" spans="2:16" s="32" customFormat="1" ht="13.35" customHeight="1">
      <c r="B88" s="2"/>
      <c r="C88" s="2"/>
      <c r="D88" s="2"/>
      <c r="E88" s="2"/>
      <c r="G88" s="2"/>
      <c r="H88" s="2"/>
      <c r="I88" s="2"/>
      <c r="J88" s="2"/>
      <c r="K88" s="2"/>
      <c r="L88" s="2"/>
      <c r="M88" s="55"/>
      <c r="N88" s="2"/>
      <c r="O88" s="56"/>
      <c r="P88" s="57"/>
    </row>
    <row r="89" spans="2:16" s="32" customFormat="1" ht="13.35" customHeight="1">
      <c r="B89" s="2"/>
      <c r="C89" s="2"/>
      <c r="D89" s="2"/>
      <c r="E89" s="2"/>
      <c r="G89" s="2"/>
      <c r="H89" s="2"/>
      <c r="I89" s="2"/>
      <c r="J89" s="2"/>
      <c r="K89" s="2"/>
      <c r="L89" s="2"/>
      <c r="M89" s="55"/>
      <c r="N89" s="2"/>
      <c r="O89" s="56"/>
      <c r="P89" s="57"/>
    </row>
    <row r="90" spans="2:16" s="32" customFormat="1" ht="13.35" customHeight="1">
      <c r="B90" s="2"/>
      <c r="C90" s="2"/>
      <c r="D90" s="2"/>
      <c r="E90" s="2"/>
      <c r="G90" s="2"/>
      <c r="H90" s="2"/>
      <c r="I90" s="2"/>
      <c r="J90" s="2"/>
      <c r="K90" s="2"/>
      <c r="L90" s="2"/>
      <c r="M90" s="55"/>
      <c r="N90" s="2"/>
      <c r="O90" s="56"/>
      <c r="P90" s="57"/>
    </row>
    <row r="91" spans="2:16" s="32" customFormat="1" ht="13.35" customHeight="1">
      <c r="B91" s="2"/>
      <c r="C91" s="2"/>
      <c r="D91" s="2"/>
      <c r="E91" s="2"/>
      <c r="G91" s="2"/>
      <c r="H91" s="2"/>
      <c r="I91" s="2"/>
      <c r="J91" s="2"/>
      <c r="K91" s="2"/>
      <c r="L91" s="2"/>
      <c r="M91" s="55"/>
      <c r="N91" s="2"/>
      <c r="O91" s="56"/>
      <c r="P91" s="57"/>
    </row>
    <row r="92" spans="2:16" s="32" customFormat="1" ht="13.35" customHeight="1">
      <c r="B92" s="2"/>
      <c r="C92" s="2"/>
      <c r="D92" s="2"/>
      <c r="E92" s="2"/>
      <c r="G92" s="2"/>
      <c r="H92" s="2"/>
      <c r="I92" s="2"/>
      <c r="J92" s="2"/>
      <c r="K92" s="2"/>
      <c r="L92" s="2"/>
      <c r="M92" s="55"/>
      <c r="N92" s="2"/>
      <c r="O92" s="56"/>
      <c r="P92" s="57"/>
    </row>
    <row r="93" spans="2:16" s="32" customFormat="1" ht="13.35" customHeight="1">
      <c r="B93" s="2"/>
      <c r="C93" s="2"/>
      <c r="D93" s="2"/>
      <c r="E93" s="2"/>
      <c r="G93" s="2"/>
      <c r="H93" s="2"/>
      <c r="I93" s="2"/>
      <c r="J93" s="2"/>
      <c r="K93" s="2"/>
      <c r="L93" s="2"/>
      <c r="M93" s="55"/>
      <c r="N93" s="2"/>
      <c r="O93" s="56"/>
      <c r="P93" s="57"/>
    </row>
    <row r="94" spans="2:16" s="32" customFormat="1" ht="13.35" customHeight="1">
      <c r="B94" s="2"/>
      <c r="C94" s="2"/>
      <c r="D94" s="2"/>
      <c r="E94" s="2"/>
      <c r="G94" s="2"/>
      <c r="H94" s="2"/>
      <c r="I94" s="2"/>
      <c r="J94" s="2"/>
      <c r="K94" s="2"/>
      <c r="L94" s="2"/>
      <c r="M94" s="55"/>
      <c r="N94" s="2"/>
      <c r="O94" s="56"/>
      <c r="P94" s="57"/>
    </row>
    <row r="95" spans="2:16" s="32" customFormat="1" ht="13.35" customHeight="1">
      <c r="B95" s="2"/>
      <c r="C95" s="2"/>
      <c r="D95" s="2"/>
      <c r="E95" s="2"/>
      <c r="G95" s="2"/>
      <c r="H95" s="2"/>
      <c r="I95" s="2"/>
      <c r="J95" s="2"/>
      <c r="K95" s="2"/>
      <c r="L95" s="2"/>
      <c r="M95" s="55"/>
      <c r="N95" s="2"/>
      <c r="O95" s="56"/>
      <c r="P95" s="57"/>
    </row>
    <row r="96" spans="2:16" s="32" customFormat="1" ht="13.35" customHeight="1">
      <c r="B96" s="2"/>
      <c r="C96" s="2"/>
      <c r="D96" s="2"/>
      <c r="E96" s="2"/>
      <c r="G96" s="2"/>
      <c r="H96" s="2"/>
      <c r="I96" s="2"/>
      <c r="J96" s="2"/>
      <c r="K96" s="2"/>
      <c r="L96" s="2"/>
      <c r="M96" s="55"/>
      <c r="N96" s="2"/>
      <c r="O96" s="56"/>
      <c r="P96" s="57"/>
    </row>
    <row r="97" spans="2:29" s="32" customFormat="1" ht="13.35" customHeight="1">
      <c r="B97" s="2"/>
      <c r="C97" s="2"/>
      <c r="D97" s="2"/>
      <c r="E97" s="2"/>
      <c r="G97" s="2"/>
      <c r="H97" s="2"/>
      <c r="I97" s="2"/>
      <c r="J97" s="2"/>
      <c r="K97" s="2"/>
      <c r="L97" s="2"/>
      <c r="M97" s="55"/>
      <c r="N97" s="2"/>
      <c r="O97" s="56"/>
      <c r="P97" s="57"/>
    </row>
    <row r="98" spans="2:29" s="32" customFormat="1" ht="13.35" customHeight="1">
      <c r="B98" s="2"/>
      <c r="C98" s="2"/>
      <c r="D98" s="2"/>
      <c r="E98" s="2"/>
      <c r="G98" s="2"/>
      <c r="H98" s="2"/>
      <c r="I98" s="2"/>
      <c r="J98" s="2"/>
      <c r="K98" s="2"/>
      <c r="L98" s="2"/>
      <c r="M98" s="55"/>
      <c r="N98" s="2"/>
      <c r="O98" s="56"/>
      <c r="P98" s="57"/>
    </row>
    <row r="99" spans="2:29" s="32" customFormat="1" ht="13.35" customHeight="1">
      <c r="B99" s="2"/>
      <c r="C99" s="2"/>
      <c r="D99" s="2"/>
      <c r="E99" s="2"/>
      <c r="G99" s="2"/>
      <c r="H99" s="2"/>
      <c r="I99" s="2"/>
      <c r="J99" s="2"/>
      <c r="K99" s="2"/>
      <c r="L99" s="2"/>
      <c r="M99" s="55"/>
      <c r="N99" s="2"/>
      <c r="O99" s="56"/>
      <c r="P99" s="57"/>
    </row>
    <row r="100" spans="2:29" s="32" customFormat="1" ht="13.35" customHeight="1"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55"/>
      <c r="N100" s="2"/>
      <c r="O100" s="56"/>
      <c r="P100" s="57"/>
    </row>
    <row r="101" spans="2:29" s="32" customFormat="1" ht="13.35" customHeight="1"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55"/>
      <c r="N101" s="2"/>
      <c r="O101" s="56"/>
      <c r="P101" s="57"/>
    </row>
    <row r="102" spans="2:29" s="32" customFormat="1" ht="13.35" customHeight="1"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55"/>
      <c r="N102" s="2"/>
      <c r="O102" s="56"/>
      <c r="P102" s="57"/>
    </row>
    <row r="103" spans="2:29" s="32" customFormat="1" ht="13.35" customHeight="1"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55"/>
      <c r="N103" s="2"/>
      <c r="O103" s="56"/>
      <c r="P103" s="57"/>
    </row>
    <row r="104" spans="2:29" s="32" customFormat="1" ht="13.35" customHeight="1"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55"/>
      <c r="N104" s="2"/>
      <c r="O104" s="56"/>
      <c r="P104" s="57"/>
    </row>
    <row r="105" spans="2:29" s="32" customFormat="1" ht="13.35" customHeight="1"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55"/>
      <c r="N105" s="2"/>
      <c r="O105" s="56"/>
      <c r="P105" s="57"/>
    </row>
    <row r="106" spans="2:29" s="32" customFormat="1" ht="13.35" customHeight="1"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55"/>
      <c r="N106" s="2"/>
      <c r="O106" s="56"/>
      <c r="P106" s="57"/>
    </row>
    <row r="107" spans="2:29" s="32" customFormat="1" ht="13.35" customHeight="1"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55"/>
      <c r="N107" s="2"/>
      <c r="O107" s="56"/>
      <c r="P107" s="57"/>
    </row>
    <row r="108" spans="2:29" s="32" customFormat="1" ht="13.35" customHeight="1"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55"/>
      <c r="N108" s="2"/>
      <c r="O108" s="56"/>
      <c r="P108" s="57"/>
    </row>
    <row r="109" spans="2:29" s="32" customFormat="1" ht="13.35" customHeight="1"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55"/>
      <c r="N109" s="2"/>
      <c r="O109" s="56"/>
      <c r="P109" s="57"/>
    </row>
    <row r="110" spans="2:29" s="32" customFormat="1" ht="13.35" customHeight="1"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55"/>
      <c r="N110" s="2"/>
      <c r="O110" s="56"/>
      <c r="P110" s="57"/>
    </row>
    <row r="111" spans="2:29" s="32" customFormat="1" ht="13.35" customHeight="1"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55"/>
      <c r="N111" s="2"/>
      <c r="O111" s="56"/>
      <c r="P111" s="57"/>
      <c r="S111" s="61"/>
      <c r="T111" s="61"/>
      <c r="U111" s="61"/>
      <c r="V111" s="61"/>
      <c r="W111" s="61"/>
      <c r="X111" s="61"/>
      <c r="Y111" s="61"/>
      <c r="Z111" s="4"/>
      <c r="AA111" s="61"/>
      <c r="AB111" s="6"/>
      <c r="AC111" s="7"/>
    </row>
    <row r="112" spans="2:29" s="32" customFormat="1" ht="13.35" customHeight="1"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55"/>
      <c r="N112" s="2"/>
      <c r="O112" s="56"/>
      <c r="P112" s="57"/>
      <c r="S112" s="61"/>
      <c r="T112" s="61"/>
      <c r="U112" s="61"/>
      <c r="V112" s="61"/>
      <c r="W112" s="61"/>
      <c r="X112" s="61"/>
      <c r="Y112" s="61"/>
      <c r="Z112" s="4"/>
      <c r="AA112" s="61"/>
      <c r="AB112" s="6"/>
      <c r="AC112" s="7"/>
    </row>
    <row r="113" spans="2:29" s="32" customFormat="1" ht="13.35" customHeight="1"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55"/>
      <c r="N113" s="2"/>
      <c r="O113" s="56"/>
      <c r="P113" s="57"/>
      <c r="S113" s="61"/>
      <c r="T113" s="61"/>
      <c r="U113" s="61"/>
      <c r="V113" s="61"/>
      <c r="W113" s="61"/>
      <c r="X113" s="61"/>
      <c r="Y113" s="61"/>
      <c r="Z113" s="4"/>
      <c r="AA113" s="61"/>
      <c r="AB113" s="6"/>
      <c r="AC113" s="7"/>
    </row>
    <row r="114" spans="2:29" s="32" customFormat="1" ht="13.35" customHeight="1"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55"/>
      <c r="N114" s="2"/>
      <c r="O114" s="56"/>
      <c r="P114" s="57"/>
      <c r="S114" s="61"/>
      <c r="T114" s="61"/>
      <c r="U114" s="61"/>
      <c r="V114" s="61"/>
      <c r="W114" s="61"/>
      <c r="X114" s="61"/>
      <c r="Y114" s="61"/>
      <c r="Z114" s="4"/>
      <c r="AA114" s="61"/>
      <c r="AB114" s="6"/>
      <c r="AC114" s="7"/>
    </row>
    <row r="115" spans="2:29" s="32" customFormat="1" ht="13.35" customHeight="1"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55"/>
      <c r="N115" s="2"/>
      <c r="O115" s="56"/>
      <c r="P115" s="57"/>
      <c r="S115" s="61"/>
      <c r="T115" s="61"/>
      <c r="U115" s="61"/>
      <c r="V115" s="61"/>
      <c r="W115" s="61"/>
      <c r="X115" s="61"/>
      <c r="Y115" s="61"/>
      <c r="Z115" s="4"/>
      <c r="AA115" s="61"/>
      <c r="AB115" s="6"/>
      <c r="AC115" s="7"/>
    </row>
    <row r="116" spans="2:29" s="32" customFormat="1" ht="13.35" customHeight="1"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55"/>
      <c r="N116" s="2"/>
      <c r="O116" s="56"/>
      <c r="P116" s="57"/>
      <c r="S116" s="61"/>
      <c r="T116" s="61"/>
      <c r="U116" s="61"/>
      <c r="V116" s="61"/>
      <c r="W116" s="61"/>
      <c r="X116" s="61"/>
      <c r="Y116" s="61"/>
      <c r="Z116" s="4"/>
      <c r="AA116" s="61"/>
      <c r="AB116" s="6"/>
      <c r="AC116" s="7"/>
    </row>
    <row r="117" spans="2:29" s="32" customFormat="1" ht="13.35" customHeight="1"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55"/>
      <c r="N117" s="2"/>
      <c r="O117" s="56"/>
      <c r="P117" s="57"/>
      <c r="S117" s="61"/>
      <c r="T117" s="61"/>
      <c r="U117" s="61"/>
      <c r="V117" s="61"/>
      <c r="W117" s="61"/>
      <c r="X117" s="61"/>
      <c r="Y117" s="61"/>
      <c r="Z117" s="4"/>
      <c r="AA117" s="61"/>
      <c r="AB117" s="6"/>
      <c r="AC117" s="7"/>
    </row>
    <row r="118" spans="2:29" s="32" customFormat="1" ht="13.35" customHeight="1"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55"/>
      <c r="N118" s="2"/>
      <c r="O118" s="56"/>
      <c r="P118" s="57"/>
      <c r="S118" s="61"/>
      <c r="T118" s="61"/>
      <c r="U118" s="61"/>
      <c r="V118" s="61"/>
      <c r="W118" s="61"/>
      <c r="X118" s="61"/>
      <c r="Y118" s="61"/>
      <c r="Z118" s="4"/>
      <c r="AA118" s="61"/>
      <c r="AB118" s="6"/>
      <c r="AC118" s="7"/>
    </row>
    <row r="119" spans="2:29" s="32" customFormat="1" ht="13.35" customHeight="1"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55"/>
      <c r="N119" s="2"/>
      <c r="O119" s="56"/>
      <c r="P119" s="57"/>
      <c r="S119" s="61"/>
      <c r="T119" s="61"/>
      <c r="U119" s="61"/>
      <c r="V119" s="61"/>
      <c r="W119" s="61"/>
      <c r="X119" s="61"/>
      <c r="Y119" s="61"/>
      <c r="Z119" s="4"/>
      <c r="AA119" s="61"/>
      <c r="AB119" s="6"/>
      <c r="AC119" s="7"/>
    </row>
    <row r="120" spans="2:29" s="32" customFormat="1" ht="13.35" customHeight="1"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55"/>
      <c r="N120" s="2"/>
      <c r="O120" s="56"/>
      <c r="P120" s="57"/>
      <c r="S120" s="61"/>
      <c r="T120" s="61"/>
      <c r="U120" s="61"/>
      <c r="V120" s="61"/>
      <c r="W120" s="61"/>
      <c r="X120" s="61"/>
      <c r="Y120" s="61"/>
      <c r="Z120" s="4"/>
      <c r="AA120" s="61"/>
      <c r="AB120" s="6"/>
      <c r="AC120" s="7"/>
    </row>
    <row r="121" spans="2:29" s="32" customFormat="1" ht="13.35" customHeight="1"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55"/>
      <c r="N121" s="2"/>
      <c r="O121" s="56"/>
      <c r="P121" s="57"/>
      <c r="S121" s="61"/>
      <c r="T121" s="61"/>
      <c r="U121" s="61"/>
      <c r="V121" s="61"/>
      <c r="W121" s="61"/>
      <c r="X121" s="61"/>
      <c r="Y121" s="61"/>
      <c r="Z121" s="4"/>
      <c r="AA121" s="61"/>
      <c r="AB121" s="6"/>
      <c r="AC121" s="7"/>
    </row>
    <row r="122" spans="2:29" s="32" customFormat="1" ht="13.35" customHeight="1"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55"/>
      <c r="N122" s="2"/>
      <c r="O122" s="56"/>
      <c r="P122" s="57"/>
      <c r="S122" s="61"/>
      <c r="T122" s="61"/>
      <c r="U122" s="61"/>
      <c r="V122" s="61"/>
      <c r="W122" s="61"/>
      <c r="X122" s="61"/>
      <c r="Y122" s="61"/>
      <c r="Z122" s="4"/>
      <c r="AA122" s="61"/>
      <c r="AB122" s="6"/>
      <c r="AC122" s="7"/>
    </row>
    <row r="123" spans="2:29" s="32" customFormat="1" ht="13.35" customHeight="1"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55"/>
      <c r="N123" s="2"/>
      <c r="O123" s="56"/>
      <c r="P123" s="57"/>
      <c r="S123" s="61"/>
      <c r="T123" s="61"/>
      <c r="U123" s="61"/>
      <c r="V123" s="61"/>
      <c r="W123" s="61"/>
      <c r="X123" s="61"/>
      <c r="Y123" s="61"/>
      <c r="Z123" s="4"/>
      <c r="AA123" s="61"/>
      <c r="AB123" s="6"/>
      <c r="AC123" s="7"/>
    </row>
    <row r="124" spans="2:29" s="32" customFormat="1" ht="13.35" customHeight="1"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55"/>
      <c r="N124" s="2"/>
      <c r="O124" s="56"/>
      <c r="P124" s="57"/>
      <c r="S124" s="61"/>
      <c r="T124" s="61"/>
      <c r="U124" s="61"/>
      <c r="V124" s="61"/>
      <c r="W124" s="61"/>
      <c r="X124" s="61"/>
      <c r="Y124" s="61"/>
      <c r="Z124" s="4"/>
      <c r="AA124" s="61"/>
      <c r="AB124" s="6"/>
      <c r="AC124" s="7"/>
    </row>
    <row r="125" spans="2:29" s="32" customFormat="1" ht="13.35" customHeight="1"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55"/>
      <c r="N125" s="2"/>
      <c r="O125" s="56"/>
      <c r="P125" s="57"/>
      <c r="S125" s="61"/>
      <c r="T125" s="61"/>
      <c r="U125" s="61"/>
      <c r="V125" s="61"/>
      <c r="W125" s="61"/>
      <c r="X125" s="61"/>
      <c r="Y125" s="61"/>
      <c r="Z125" s="4"/>
      <c r="AA125" s="61"/>
      <c r="AB125" s="6"/>
      <c r="AC125" s="7"/>
    </row>
    <row r="126" spans="2:29" s="32" customFormat="1" ht="13.35" customHeight="1"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55"/>
      <c r="N126" s="2"/>
      <c r="O126" s="56"/>
      <c r="P126" s="57"/>
      <c r="S126" s="61"/>
      <c r="T126" s="61"/>
      <c r="U126" s="61"/>
      <c r="V126" s="61"/>
      <c r="W126" s="61"/>
      <c r="X126" s="61"/>
      <c r="Y126" s="61"/>
      <c r="Z126" s="4"/>
      <c r="AA126" s="61"/>
      <c r="AB126" s="6"/>
      <c r="AC126" s="7"/>
    </row>
    <row r="127" spans="2:29" s="32" customFormat="1" ht="13.35" customHeight="1"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55"/>
      <c r="N127" s="2"/>
      <c r="O127" s="56"/>
      <c r="P127" s="57"/>
      <c r="S127" s="61"/>
      <c r="T127" s="61"/>
      <c r="U127" s="61"/>
      <c r="V127" s="61"/>
      <c r="W127" s="61"/>
      <c r="X127" s="61"/>
      <c r="Y127" s="61"/>
      <c r="Z127" s="4"/>
      <c r="AA127" s="61"/>
      <c r="AB127" s="6"/>
      <c r="AC127" s="7"/>
    </row>
    <row r="128" spans="2:29" s="32" customFormat="1" ht="13.35" customHeight="1"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55"/>
      <c r="N128" s="2"/>
      <c r="O128" s="56"/>
      <c r="P128" s="57"/>
      <c r="S128" s="61"/>
      <c r="T128" s="61"/>
      <c r="U128" s="61"/>
      <c r="V128" s="61"/>
      <c r="W128" s="61"/>
      <c r="X128" s="61"/>
      <c r="Y128" s="61"/>
      <c r="Z128" s="4"/>
      <c r="AA128" s="61"/>
      <c r="AB128" s="6"/>
      <c r="AC128" s="7"/>
    </row>
    <row r="129" spans="2:29" s="32" customFormat="1" ht="13.35" customHeight="1"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55"/>
      <c r="N129" s="2"/>
      <c r="O129" s="56"/>
      <c r="P129" s="57"/>
      <c r="S129" s="61"/>
      <c r="T129" s="61"/>
      <c r="U129" s="61"/>
      <c r="V129" s="61"/>
      <c r="W129" s="61"/>
      <c r="X129" s="61"/>
      <c r="Y129" s="61"/>
      <c r="Z129" s="4"/>
      <c r="AA129" s="61"/>
      <c r="AB129" s="6"/>
      <c r="AC129" s="7"/>
    </row>
    <row r="130" spans="2:29" s="32" customFormat="1" ht="13.35" customHeight="1"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55"/>
      <c r="N130" s="2"/>
      <c r="O130" s="56"/>
      <c r="P130" s="57"/>
      <c r="S130" s="61"/>
      <c r="T130" s="61"/>
      <c r="U130" s="61"/>
      <c r="V130" s="61"/>
      <c r="W130" s="61"/>
      <c r="X130" s="61"/>
      <c r="Y130" s="61"/>
      <c r="Z130" s="4"/>
      <c r="AA130" s="61"/>
      <c r="AB130" s="6"/>
      <c r="AC130" s="7"/>
    </row>
    <row r="131" spans="2:29" s="32" customFormat="1" ht="13.35" customHeight="1"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55"/>
      <c r="N131" s="2"/>
      <c r="O131" s="56"/>
      <c r="P131" s="57"/>
      <c r="S131" s="61"/>
      <c r="T131" s="61"/>
      <c r="U131" s="61"/>
      <c r="V131" s="61"/>
      <c r="W131" s="61"/>
      <c r="X131" s="61"/>
      <c r="Y131" s="61"/>
      <c r="Z131" s="4"/>
      <c r="AA131" s="61"/>
      <c r="AB131" s="6"/>
      <c r="AC131" s="7"/>
    </row>
    <row r="132" spans="2:29" s="32" customFormat="1" ht="13.35" customHeight="1"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55"/>
      <c r="N132" s="2"/>
      <c r="O132" s="56"/>
      <c r="P132" s="57"/>
      <c r="S132" s="61"/>
      <c r="T132" s="61"/>
      <c r="U132" s="61"/>
      <c r="V132" s="61"/>
      <c r="W132" s="61"/>
      <c r="X132" s="61"/>
      <c r="Y132" s="61"/>
      <c r="Z132" s="4"/>
      <c r="AA132" s="61"/>
      <c r="AB132" s="6"/>
      <c r="AC132" s="7"/>
    </row>
    <row r="133" spans="2:29" s="32" customFormat="1" ht="13.35" customHeight="1"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55"/>
      <c r="N133" s="2"/>
      <c r="O133" s="56"/>
      <c r="P133" s="57"/>
      <c r="S133" s="61"/>
      <c r="T133" s="61"/>
      <c r="U133" s="61"/>
      <c r="V133" s="61"/>
      <c r="W133" s="61"/>
      <c r="X133" s="61"/>
      <c r="Y133" s="61"/>
      <c r="Z133" s="4"/>
      <c r="AA133" s="61"/>
      <c r="AB133" s="6"/>
      <c r="AC133" s="7"/>
    </row>
    <row r="134" spans="2:29" s="32" customFormat="1" ht="13.35" customHeight="1"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55"/>
      <c r="N134" s="2"/>
      <c r="O134" s="56"/>
      <c r="P134" s="57"/>
      <c r="S134" s="61"/>
      <c r="T134" s="61"/>
      <c r="U134" s="61"/>
      <c r="V134" s="61"/>
      <c r="W134" s="61"/>
      <c r="X134" s="61"/>
      <c r="Y134" s="61"/>
      <c r="Z134" s="4"/>
      <c r="AA134" s="61"/>
      <c r="AB134" s="6"/>
      <c r="AC134" s="7"/>
    </row>
    <row r="135" spans="2:29" s="32" customFormat="1" ht="13.35" customHeight="1"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55"/>
      <c r="N135" s="2"/>
      <c r="O135" s="56"/>
      <c r="P135" s="57"/>
      <c r="S135" s="61"/>
      <c r="T135" s="61"/>
      <c r="U135" s="61"/>
      <c r="V135" s="61"/>
      <c r="W135" s="61"/>
      <c r="X135" s="61"/>
      <c r="Y135" s="61"/>
      <c r="Z135" s="4"/>
      <c r="AA135" s="61"/>
      <c r="AB135" s="6"/>
      <c r="AC135" s="7"/>
    </row>
    <row r="136" spans="2:29" s="32" customFormat="1" ht="13.35" customHeight="1"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55"/>
      <c r="N136" s="2"/>
      <c r="O136" s="56"/>
      <c r="P136" s="57"/>
      <c r="S136" s="61"/>
      <c r="T136" s="61"/>
      <c r="U136" s="61"/>
      <c r="V136" s="61"/>
      <c r="W136" s="61"/>
      <c r="X136" s="61"/>
      <c r="Y136" s="61"/>
      <c r="Z136" s="4"/>
      <c r="AA136" s="61"/>
      <c r="AB136" s="6"/>
      <c r="AC136" s="7"/>
    </row>
    <row r="137" spans="2:29" s="32" customFormat="1" ht="13.35" customHeight="1"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55"/>
      <c r="N137" s="2"/>
      <c r="O137" s="56"/>
      <c r="P137" s="57"/>
      <c r="S137" s="61"/>
      <c r="T137" s="61"/>
      <c r="U137" s="61"/>
      <c r="V137" s="61"/>
      <c r="W137" s="61"/>
      <c r="X137" s="61"/>
      <c r="Y137" s="61"/>
      <c r="Z137" s="4"/>
      <c r="AA137" s="61"/>
      <c r="AB137" s="6"/>
      <c r="AC137" s="7"/>
    </row>
    <row r="138" spans="2:29" s="32" customFormat="1" ht="13.35" customHeight="1"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55"/>
      <c r="N138" s="2"/>
      <c r="O138" s="56"/>
      <c r="P138" s="57"/>
      <c r="S138" s="61"/>
      <c r="T138" s="61"/>
      <c r="U138" s="61"/>
      <c r="V138" s="61"/>
      <c r="W138" s="61"/>
      <c r="X138" s="61"/>
      <c r="Y138" s="61"/>
      <c r="Z138" s="4"/>
      <c r="AA138" s="61"/>
      <c r="AB138" s="6"/>
      <c r="AC138" s="7"/>
    </row>
    <row r="139" spans="2:29" s="32" customFormat="1" ht="13.35" customHeight="1"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55"/>
      <c r="N139" s="2"/>
      <c r="O139" s="56"/>
      <c r="P139" s="57"/>
      <c r="S139" s="61"/>
      <c r="T139" s="61"/>
      <c r="U139" s="61"/>
      <c r="V139" s="61"/>
      <c r="W139" s="61"/>
      <c r="X139" s="61"/>
      <c r="Y139" s="61"/>
      <c r="Z139" s="4"/>
      <c r="AA139" s="61"/>
      <c r="AB139" s="6"/>
      <c r="AC139" s="7"/>
    </row>
    <row r="140" spans="2:29" s="32" customFormat="1" ht="13.35" customHeight="1"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55"/>
      <c r="N140" s="2"/>
      <c r="O140" s="56"/>
      <c r="P140" s="57"/>
      <c r="S140" s="61"/>
      <c r="T140" s="61"/>
      <c r="U140" s="61"/>
      <c r="V140" s="61"/>
      <c r="W140" s="61"/>
      <c r="X140" s="61"/>
      <c r="Y140" s="61"/>
      <c r="Z140" s="4"/>
      <c r="AA140" s="61"/>
      <c r="AB140" s="6"/>
      <c r="AC140" s="7"/>
    </row>
    <row r="141" spans="2:29" s="32" customFormat="1" ht="13.35" customHeight="1"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55"/>
      <c r="N141" s="2"/>
      <c r="O141" s="56"/>
      <c r="P141" s="57"/>
      <c r="S141" s="61"/>
      <c r="T141" s="61"/>
      <c r="U141" s="61"/>
      <c r="V141" s="61"/>
      <c r="W141" s="61"/>
      <c r="X141" s="61"/>
      <c r="Y141" s="61"/>
      <c r="Z141" s="4"/>
      <c r="AA141" s="61"/>
      <c r="AB141" s="6"/>
      <c r="AC141" s="7"/>
    </row>
    <row r="142" spans="2:29" s="32" customFormat="1" ht="13.35" customHeight="1"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55"/>
      <c r="N142" s="2"/>
      <c r="O142" s="56"/>
      <c r="P142" s="57"/>
      <c r="S142" s="61"/>
      <c r="T142" s="61"/>
      <c r="U142" s="61"/>
      <c r="V142" s="61"/>
      <c r="W142" s="61"/>
      <c r="X142" s="61"/>
      <c r="Y142" s="61"/>
      <c r="Z142" s="4"/>
      <c r="AA142" s="61"/>
      <c r="AB142" s="6"/>
      <c r="AC142" s="7"/>
    </row>
    <row r="143" spans="2:29" s="32" customFormat="1" ht="13.35" customHeight="1"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55"/>
      <c r="N143" s="2"/>
      <c r="O143" s="56"/>
      <c r="P143" s="57"/>
      <c r="S143" s="61"/>
      <c r="T143" s="61"/>
      <c r="U143" s="61"/>
      <c r="V143" s="61"/>
      <c r="W143" s="61"/>
      <c r="X143" s="61"/>
      <c r="Y143" s="61"/>
      <c r="Z143" s="4"/>
      <c r="AA143" s="61"/>
      <c r="AB143" s="6"/>
      <c r="AC143" s="7"/>
    </row>
    <row r="144" spans="2:29" s="32" customFormat="1" ht="13.35" customHeight="1"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55"/>
      <c r="N144" s="2"/>
      <c r="O144" s="56"/>
      <c r="P144" s="57"/>
      <c r="S144" s="61"/>
      <c r="T144" s="61"/>
      <c r="U144" s="61"/>
      <c r="V144" s="61"/>
      <c r="W144" s="61"/>
      <c r="X144" s="61"/>
      <c r="Y144" s="61"/>
      <c r="Z144" s="4"/>
      <c r="AA144" s="61"/>
      <c r="AB144" s="6"/>
      <c r="AC144" s="7"/>
    </row>
    <row r="145" spans="2:29" s="32" customFormat="1" ht="13.35" customHeight="1"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55"/>
      <c r="N145" s="2"/>
      <c r="O145" s="56"/>
      <c r="P145" s="57"/>
      <c r="S145" s="61"/>
      <c r="T145" s="61"/>
      <c r="U145" s="61"/>
      <c r="V145" s="61"/>
      <c r="W145" s="61"/>
      <c r="X145" s="61"/>
      <c r="Y145" s="61"/>
      <c r="Z145" s="4"/>
      <c r="AA145" s="61"/>
      <c r="AB145" s="6"/>
      <c r="AC145" s="7"/>
    </row>
    <row r="146" spans="2:29" s="32" customFormat="1" ht="13.35" customHeight="1"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55"/>
      <c r="N146" s="2"/>
      <c r="O146" s="56"/>
      <c r="P146" s="57"/>
      <c r="S146" s="61"/>
      <c r="T146" s="61"/>
      <c r="U146" s="61"/>
      <c r="V146" s="61"/>
      <c r="W146" s="61"/>
      <c r="X146" s="61"/>
      <c r="Y146" s="61"/>
      <c r="Z146" s="4"/>
      <c r="AA146" s="61"/>
      <c r="AB146" s="6"/>
      <c r="AC146" s="7"/>
    </row>
    <row r="147" spans="2:29" s="32" customFormat="1" ht="13.35" customHeight="1"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55"/>
      <c r="N147" s="2"/>
      <c r="O147" s="56"/>
      <c r="P147" s="57"/>
      <c r="S147" s="61"/>
      <c r="T147" s="61"/>
      <c r="U147" s="61"/>
      <c r="V147" s="61"/>
      <c r="W147" s="61"/>
      <c r="X147" s="61"/>
      <c r="Y147" s="61"/>
      <c r="Z147" s="4"/>
      <c r="AA147" s="61"/>
      <c r="AB147" s="6"/>
      <c r="AC147" s="7"/>
    </row>
    <row r="148" spans="2:29" s="32" customFormat="1" ht="13.35" customHeight="1"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55"/>
      <c r="N148" s="2"/>
      <c r="O148" s="56"/>
      <c r="P148" s="57"/>
      <c r="S148" s="61"/>
      <c r="T148" s="61"/>
      <c r="U148" s="61"/>
      <c r="V148" s="61"/>
      <c r="W148" s="61"/>
      <c r="X148" s="61"/>
      <c r="Y148" s="61"/>
      <c r="Z148" s="4"/>
      <c r="AA148" s="61"/>
      <c r="AB148" s="6"/>
      <c r="AC148" s="7"/>
    </row>
    <row r="149" spans="2:29" s="32" customFormat="1" ht="13.35" customHeight="1"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55"/>
      <c r="N149" s="2"/>
      <c r="O149" s="56"/>
      <c r="P149" s="57"/>
      <c r="S149" s="61"/>
      <c r="T149" s="61"/>
      <c r="U149" s="61"/>
      <c r="V149" s="61"/>
      <c r="W149" s="61"/>
      <c r="X149" s="61"/>
      <c r="Y149" s="61"/>
      <c r="Z149" s="4"/>
      <c r="AA149" s="61"/>
      <c r="AB149" s="6"/>
      <c r="AC149" s="7"/>
    </row>
    <row r="150" spans="2:29" s="32" customFormat="1" ht="13.35" customHeight="1"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55"/>
      <c r="N150" s="2"/>
      <c r="O150" s="56"/>
      <c r="P150" s="57"/>
      <c r="S150" s="61"/>
      <c r="T150" s="61"/>
      <c r="U150" s="61"/>
      <c r="V150" s="61"/>
      <c r="W150" s="61"/>
      <c r="X150" s="61"/>
      <c r="Y150" s="61"/>
      <c r="Z150" s="4"/>
      <c r="AA150" s="61"/>
      <c r="AB150" s="6"/>
      <c r="AC150" s="7"/>
    </row>
    <row r="151" spans="2:29" s="32" customFormat="1" ht="13.35" customHeight="1"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55"/>
      <c r="N151" s="2"/>
      <c r="O151" s="56"/>
      <c r="P151" s="57"/>
      <c r="S151" s="61"/>
      <c r="T151" s="61"/>
      <c r="U151" s="61"/>
      <c r="V151" s="61"/>
      <c r="W151" s="61"/>
      <c r="X151" s="61"/>
      <c r="Y151" s="61"/>
      <c r="Z151" s="4"/>
      <c r="AA151" s="61"/>
      <c r="AB151" s="6"/>
      <c r="AC151" s="7"/>
    </row>
    <row r="152" spans="2:29" s="32" customFormat="1" ht="13.35" customHeight="1"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55"/>
      <c r="N152" s="2"/>
      <c r="O152" s="56"/>
      <c r="P152" s="57"/>
      <c r="S152" s="61"/>
      <c r="T152" s="61"/>
      <c r="U152" s="61"/>
      <c r="V152" s="61"/>
      <c r="W152" s="61"/>
      <c r="X152" s="61"/>
      <c r="Y152" s="61"/>
      <c r="Z152" s="4"/>
      <c r="AA152" s="61"/>
      <c r="AB152" s="6"/>
      <c r="AC152" s="7"/>
    </row>
    <row r="153" spans="2:29" s="32" customFormat="1" ht="13.35" customHeight="1"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55"/>
      <c r="N153" s="2"/>
      <c r="O153" s="56"/>
      <c r="P153" s="57"/>
      <c r="S153" s="61"/>
      <c r="T153" s="61"/>
      <c r="U153" s="61"/>
      <c r="V153" s="61"/>
      <c r="W153" s="61"/>
      <c r="X153" s="61"/>
      <c r="Y153" s="61"/>
      <c r="Z153" s="4"/>
      <c r="AA153" s="61"/>
      <c r="AB153" s="6"/>
      <c r="AC153" s="7"/>
    </row>
    <row r="154" spans="2:29" s="32" customFormat="1" ht="13.35" customHeight="1"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55"/>
      <c r="N154" s="2"/>
      <c r="O154" s="56"/>
      <c r="P154" s="57"/>
      <c r="S154" s="61"/>
      <c r="T154" s="61"/>
      <c r="U154" s="61"/>
      <c r="V154" s="61"/>
      <c r="W154" s="61"/>
      <c r="X154" s="61"/>
      <c r="Y154" s="61"/>
      <c r="Z154" s="4"/>
      <c r="AA154" s="61"/>
      <c r="AB154" s="6"/>
      <c r="AC154" s="7"/>
    </row>
    <row r="155" spans="2:29" s="32" customFormat="1" ht="13.35" customHeight="1"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55"/>
      <c r="N155" s="2"/>
      <c r="O155" s="56"/>
      <c r="P155" s="57"/>
      <c r="S155" s="61"/>
      <c r="T155" s="61"/>
      <c r="U155" s="61"/>
      <c r="V155" s="61"/>
      <c r="W155" s="61"/>
      <c r="X155" s="61"/>
      <c r="Y155" s="61"/>
      <c r="Z155" s="4"/>
      <c r="AA155" s="61"/>
      <c r="AB155" s="6"/>
      <c r="AC155" s="7"/>
    </row>
    <row r="156" spans="2:29" s="32" customFormat="1" ht="13.35" customHeight="1"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55"/>
      <c r="N156" s="2"/>
      <c r="O156" s="56"/>
      <c r="P156" s="57"/>
      <c r="S156" s="61"/>
      <c r="T156" s="61"/>
      <c r="U156" s="61"/>
      <c r="V156" s="61"/>
      <c r="W156" s="61"/>
      <c r="X156" s="61"/>
      <c r="Y156" s="61"/>
      <c r="Z156" s="4"/>
      <c r="AA156" s="61"/>
      <c r="AB156" s="6"/>
      <c r="AC156" s="7"/>
    </row>
    <row r="157" spans="2:29" s="32" customFormat="1" ht="13.35" customHeight="1"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55"/>
      <c r="N157" s="2"/>
      <c r="O157" s="56"/>
      <c r="P157" s="57"/>
      <c r="S157" s="61"/>
      <c r="T157" s="61"/>
      <c r="U157" s="61"/>
      <c r="V157" s="61"/>
      <c r="W157" s="61"/>
      <c r="X157" s="61"/>
      <c r="Y157" s="61"/>
      <c r="Z157" s="4"/>
      <c r="AA157" s="61"/>
      <c r="AB157" s="6"/>
      <c r="AC157" s="7"/>
    </row>
    <row r="158" spans="2:29" s="32" customFormat="1" ht="13.35" customHeight="1"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55"/>
      <c r="N158" s="2"/>
      <c r="O158" s="56"/>
      <c r="P158" s="57"/>
      <c r="S158" s="61"/>
      <c r="T158" s="61"/>
      <c r="U158" s="61"/>
      <c r="V158" s="61"/>
      <c r="W158" s="61"/>
      <c r="X158" s="61"/>
      <c r="Y158" s="61"/>
      <c r="Z158" s="4"/>
      <c r="AA158" s="61"/>
      <c r="AB158" s="6"/>
      <c r="AC158" s="7"/>
    </row>
    <row r="159" spans="2:29" s="32" customFormat="1" ht="13.35" customHeight="1"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55"/>
      <c r="N159" s="2"/>
      <c r="O159" s="56"/>
      <c r="P159" s="57"/>
      <c r="S159" s="61"/>
      <c r="T159" s="61"/>
      <c r="U159" s="61"/>
      <c r="V159" s="61"/>
      <c r="W159" s="61"/>
      <c r="X159" s="61"/>
      <c r="Y159" s="61"/>
      <c r="Z159" s="4"/>
      <c r="AA159" s="61"/>
      <c r="AB159" s="6"/>
      <c r="AC159" s="7"/>
    </row>
    <row r="160" spans="2:29" s="32" customFormat="1" ht="13.35" customHeight="1"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55"/>
      <c r="N160" s="2"/>
      <c r="O160" s="56"/>
      <c r="P160" s="57"/>
      <c r="S160" s="61"/>
      <c r="T160" s="61"/>
      <c r="U160" s="61"/>
      <c r="V160" s="61"/>
      <c r="W160" s="61"/>
      <c r="X160" s="61"/>
      <c r="Y160" s="61"/>
      <c r="Z160" s="4"/>
      <c r="AA160" s="61"/>
      <c r="AB160" s="6"/>
      <c r="AC160" s="7"/>
    </row>
    <row r="161" spans="2:29" s="32" customFormat="1" ht="13.35" customHeight="1"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55"/>
      <c r="N161" s="2"/>
      <c r="O161" s="56"/>
      <c r="P161" s="57"/>
      <c r="S161" s="61"/>
      <c r="T161" s="61"/>
      <c r="U161" s="61"/>
      <c r="V161" s="61"/>
      <c r="W161" s="61"/>
      <c r="X161" s="61"/>
      <c r="Y161" s="61"/>
      <c r="Z161" s="4"/>
      <c r="AA161" s="61"/>
      <c r="AB161" s="6"/>
      <c r="AC161" s="7"/>
    </row>
    <row r="162" spans="2:29" s="32" customFormat="1" ht="13.35" customHeight="1"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55"/>
      <c r="N162" s="2"/>
      <c r="O162" s="56"/>
      <c r="P162" s="57"/>
      <c r="S162" s="61"/>
      <c r="T162" s="61"/>
      <c r="U162" s="61"/>
      <c r="V162" s="61"/>
      <c r="W162" s="61"/>
      <c r="X162" s="61"/>
      <c r="Y162" s="61"/>
      <c r="Z162" s="4"/>
      <c r="AA162" s="61"/>
      <c r="AB162" s="6"/>
      <c r="AC162" s="7"/>
    </row>
    <row r="163" spans="2:29" s="32" customFormat="1" ht="13.35" customHeight="1"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55"/>
      <c r="N163" s="2"/>
      <c r="O163" s="56"/>
      <c r="P163" s="57"/>
      <c r="S163" s="61"/>
      <c r="T163" s="61"/>
      <c r="U163" s="61"/>
      <c r="V163" s="61"/>
      <c r="W163" s="61"/>
      <c r="X163" s="61"/>
      <c r="Y163" s="61"/>
      <c r="Z163" s="4"/>
      <c r="AA163" s="61"/>
      <c r="AB163" s="6"/>
      <c r="AC163" s="7"/>
    </row>
    <row r="164" spans="2:29" s="32" customFormat="1" ht="13.35" customHeight="1"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55"/>
      <c r="N164" s="2"/>
      <c r="O164" s="56"/>
      <c r="P164" s="57"/>
      <c r="S164" s="61"/>
      <c r="T164" s="61"/>
      <c r="U164" s="61"/>
      <c r="V164" s="61"/>
      <c r="W164" s="61"/>
      <c r="X164" s="61"/>
      <c r="Y164" s="61"/>
      <c r="Z164" s="4"/>
      <c r="AA164" s="61"/>
      <c r="AB164" s="6"/>
      <c r="AC164" s="7"/>
    </row>
    <row r="165" spans="2:29" s="32" customFormat="1" ht="13.35" customHeight="1"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55"/>
      <c r="N165" s="2"/>
      <c r="O165" s="56"/>
      <c r="P165" s="57"/>
      <c r="S165" s="61"/>
      <c r="T165" s="61"/>
      <c r="U165" s="61"/>
      <c r="V165" s="61"/>
      <c r="W165" s="61"/>
      <c r="X165" s="61"/>
      <c r="Y165" s="61"/>
      <c r="Z165" s="4"/>
      <c r="AA165" s="61"/>
      <c r="AB165" s="6"/>
      <c r="AC165" s="7"/>
    </row>
    <row r="166" spans="2:29" s="32" customFormat="1" ht="13.35" customHeight="1"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55"/>
      <c r="N166" s="2"/>
      <c r="O166" s="56"/>
      <c r="P166" s="57"/>
      <c r="S166" s="61"/>
      <c r="T166" s="61"/>
      <c r="U166" s="61"/>
      <c r="V166" s="61"/>
      <c r="W166" s="61"/>
      <c r="X166" s="61"/>
      <c r="Y166" s="61"/>
      <c r="Z166" s="4"/>
      <c r="AA166" s="61"/>
      <c r="AB166" s="6"/>
      <c r="AC166" s="7"/>
    </row>
    <row r="167" spans="2:29" s="32" customFormat="1" ht="13.35" customHeight="1"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55"/>
      <c r="N167" s="2"/>
      <c r="O167" s="56"/>
      <c r="P167" s="57"/>
      <c r="S167" s="61"/>
      <c r="T167" s="61"/>
      <c r="U167" s="61"/>
      <c r="V167" s="61"/>
      <c r="W167" s="61"/>
      <c r="X167" s="61"/>
      <c r="Y167" s="61"/>
      <c r="Z167" s="4"/>
      <c r="AA167" s="61"/>
      <c r="AB167" s="6"/>
      <c r="AC167" s="7"/>
    </row>
    <row r="168" spans="2:29" s="32" customFormat="1" ht="13.35" customHeight="1"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55"/>
      <c r="N168" s="2"/>
      <c r="O168" s="56"/>
      <c r="P168" s="57"/>
      <c r="S168" s="61"/>
      <c r="T168" s="61"/>
      <c r="U168" s="61"/>
      <c r="V168" s="61"/>
      <c r="W168" s="61"/>
      <c r="X168" s="61"/>
      <c r="Y168" s="61"/>
      <c r="Z168" s="4"/>
      <c r="AA168" s="61"/>
      <c r="AB168" s="6"/>
      <c r="AC168" s="7"/>
    </row>
    <row r="169" spans="2:29" s="32" customFormat="1" ht="13.35" customHeight="1"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55"/>
      <c r="N169" s="2"/>
      <c r="O169" s="56"/>
      <c r="P169" s="57"/>
      <c r="S169" s="61"/>
      <c r="T169" s="61"/>
      <c r="U169" s="61"/>
      <c r="V169" s="61"/>
      <c r="W169" s="61"/>
      <c r="X169" s="61"/>
      <c r="Y169" s="61"/>
      <c r="Z169" s="4"/>
      <c r="AA169" s="61"/>
      <c r="AB169" s="6"/>
      <c r="AC169" s="7"/>
    </row>
    <row r="170" spans="2:29" s="32" customFormat="1" ht="13.35" customHeight="1"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55"/>
      <c r="N170" s="2"/>
      <c r="O170" s="56"/>
      <c r="P170" s="57"/>
      <c r="S170" s="61"/>
      <c r="T170" s="61"/>
      <c r="U170" s="61"/>
      <c r="V170" s="61"/>
      <c r="W170" s="61"/>
      <c r="X170" s="61"/>
      <c r="Y170" s="61"/>
      <c r="Z170" s="4"/>
      <c r="AA170" s="61"/>
      <c r="AB170" s="6"/>
      <c r="AC170" s="7"/>
    </row>
    <row r="171" spans="2:29" s="32" customFormat="1" ht="13.35" customHeight="1"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55"/>
      <c r="N171" s="2"/>
      <c r="O171" s="56"/>
      <c r="P171" s="57"/>
      <c r="S171" s="61"/>
      <c r="T171" s="61"/>
      <c r="U171" s="61"/>
      <c r="V171" s="61"/>
      <c r="W171" s="61"/>
      <c r="X171" s="61"/>
      <c r="Y171" s="61"/>
      <c r="Z171" s="4"/>
      <c r="AA171" s="61"/>
      <c r="AB171" s="6"/>
      <c r="AC171" s="7"/>
    </row>
    <row r="172" spans="2:29" s="32" customFormat="1" ht="13.35" customHeight="1"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55"/>
      <c r="N172" s="2"/>
      <c r="O172" s="56"/>
      <c r="P172" s="57"/>
      <c r="S172" s="61"/>
      <c r="T172" s="61"/>
      <c r="U172" s="61"/>
      <c r="V172" s="61"/>
      <c r="W172" s="61"/>
      <c r="X172" s="61"/>
      <c r="Y172" s="61"/>
      <c r="Z172" s="4"/>
      <c r="AA172" s="61"/>
      <c r="AB172" s="6"/>
      <c r="AC172" s="7"/>
    </row>
    <row r="173" spans="2:29" s="32" customFormat="1" ht="13.35" customHeight="1"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55"/>
      <c r="N173" s="2"/>
      <c r="O173" s="56"/>
      <c r="P173" s="57"/>
      <c r="S173" s="61"/>
      <c r="T173" s="61"/>
      <c r="U173" s="61"/>
      <c r="V173" s="61"/>
      <c r="W173" s="61"/>
      <c r="X173" s="61"/>
      <c r="Y173" s="61"/>
      <c r="Z173" s="4"/>
      <c r="AA173" s="61"/>
      <c r="AB173" s="6"/>
      <c r="AC173" s="7"/>
    </row>
    <row r="174" spans="2:29" s="32" customFormat="1" ht="13.35" customHeight="1"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55"/>
      <c r="N174" s="2"/>
      <c r="O174" s="56"/>
      <c r="P174" s="57"/>
      <c r="S174" s="61"/>
      <c r="T174" s="61"/>
      <c r="U174" s="61"/>
      <c r="V174" s="61"/>
      <c r="W174" s="61"/>
      <c r="X174" s="61"/>
      <c r="Y174" s="61"/>
      <c r="Z174" s="4"/>
      <c r="AA174" s="61"/>
      <c r="AB174" s="6"/>
      <c r="AC174" s="7"/>
    </row>
    <row r="175" spans="2:29" s="32" customFormat="1" ht="13.35" customHeight="1"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55"/>
      <c r="N175" s="2"/>
      <c r="O175" s="56"/>
      <c r="P175" s="57"/>
      <c r="S175" s="61"/>
      <c r="T175" s="61"/>
      <c r="U175" s="61"/>
      <c r="V175" s="61"/>
      <c r="W175" s="61"/>
      <c r="X175" s="61"/>
      <c r="Y175" s="61"/>
      <c r="Z175" s="4"/>
      <c r="AA175" s="61"/>
      <c r="AB175" s="6"/>
      <c r="AC175" s="7"/>
    </row>
    <row r="176" spans="2:29" s="32" customFormat="1" ht="13.35" customHeight="1"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55"/>
      <c r="N176" s="2"/>
      <c r="O176" s="56"/>
      <c r="P176" s="57"/>
      <c r="S176" s="61"/>
      <c r="T176" s="61"/>
      <c r="U176" s="61"/>
      <c r="V176" s="61"/>
      <c r="W176" s="61"/>
      <c r="X176" s="61"/>
      <c r="Y176" s="61"/>
      <c r="Z176" s="4"/>
      <c r="AA176" s="61"/>
      <c r="AB176" s="6"/>
      <c r="AC176" s="7"/>
    </row>
    <row r="177" spans="2:29" s="32" customFormat="1" ht="13.35" customHeight="1"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55"/>
      <c r="N177" s="2"/>
      <c r="O177" s="56"/>
      <c r="P177" s="57"/>
      <c r="S177" s="61"/>
      <c r="T177" s="61"/>
      <c r="U177" s="61"/>
      <c r="V177" s="61"/>
      <c r="W177" s="61"/>
      <c r="X177" s="61"/>
      <c r="Y177" s="61"/>
      <c r="Z177" s="4"/>
      <c r="AA177" s="61"/>
      <c r="AB177" s="6"/>
      <c r="AC177" s="7"/>
    </row>
    <row r="178" spans="2:29" s="32" customFormat="1" ht="13.35" customHeight="1"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55"/>
      <c r="N178" s="2"/>
      <c r="O178" s="56"/>
      <c r="P178" s="57"/>
      <c r="S178" s="61"/>
      <c r="T178" s="61"/>
      <c r="U178" s="61"/>
      <c r="V178" s="61"/>
      <c r="W178" s="61"/>
      <c r="X178" s="61"/>
      <c r="Y178" s="61"/>
      <c r="Z178" s="4"/>
      <c r="AA178" s="61"/>
      <c r="AB178" s="6"/>
      <c r="AC178" s="7"/>
    </row>
    <row r="179" spans="2:29" s="32" customFormat="1" ht="13.35" customHeight="1"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55"/>
      <c r="N179" s="2"/>
      <c r="O179" s="56"/>
      <c r="P179" s="57"/>
      <c r="S179" s="61"/>
      <c r="T179" s="61"/>
      <c r="U179" s="61"/>
      <c r="V179" s="61"/>
      <c r="W179" s="61"/>
      <c r="X179" s="61"/>
      <c r="Y179" s="61"/>
      <c r="Z179" s="4"/>
      <c r="AA179" s="61"/>
      <c r="AB179" s="6"/>
      <c r="AC179" s="7"/>
    </row>
    <row r="180" spans="2:29" s="32" customFormat="1" ht="13.35" customHeight="1"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55"/>
      <c r="N180" s="2"/>
      <c r="O180" s="56"/>
      <c r="P180" s="57"/>
      <c r="S180" s="61"/>
      <c r="T180" s="61"/>
      <c r="U180" s="61"/>
      <c r="V180" s="61"/>
      <c r="W180" s="61"/>
      <c r="X180" s="61"/>
      <c r="Y180" s="61"/>
      <c r="Z180" s="4"/>
      <c r="AA180" s="61"/>
      <c r="AB180" s="6"/>
      <c r="AC180" s="7"/>
    </row>
    <row r="181" spans="2:29" s="32" customFormat="1" ht="13.35" customHeight="1"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55"/>
      <c r="N181" s="2"/>
      <c r="O181" s="56"/>
      <c r="P181" s="57"/>
      <c r="S181" s="61"/>
      <c r="T181" s="61"/>
      <c r="U181" s="61"/>
      <c r="V181" s="61"/>
      <c r="W181" s="61"/>
      <c r="X181" s="61"/>
      <c r="Y181" s="61"/>
      <c r="Z181" s="4"/>
      <c r="AA181" s="61"/>
      <c r="AB181" s="6"/>
      <c r="AC181" s="7"/>
    </row>
    <row r="182" spans="2:29" s="32" customFormat="1" ht="13.35" customHeight="1"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55"/>
      <c r="N182" s="2"/>
      <c r="O182" s="56"/>
      <c r="P182" s="57"/>
      <c r="S182" s="61"/>
      <c r="T182" s="61"/>
      <c r="U182" s="61"/>
      <c r="V182" s="61"/>
      <c r="W182" s="61"/>
      <c r="X182" s="61"/>
      <c r="Y182" s="61"/>
      <c r="Z182" s="4"/>
      <c r="AA182" s="61"/>
      <c r="AB182" s="6"/>
      <c r="AC182" s="7"/>
    </row>
    <row r="183" spans="2:29" s="32" customFormat="1" ht="13.35" customHeight="1"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55"/>
      <c r="N183" s="2"/>
      <c r="O183" s="56"/>
      <c r="P183" s="57"/>
      <c r="S183" s="61"/>
      <c r="T183" s="61"/>
      <c r="U183" s="61"/>
      <c r="V183" s="61"/>
      <c r="W183" s="61"/>
      <c r="X183" s="61"/>
      <c r="Y183" s="61"/>
      <c r="Z183" s="4"/>
      <c r="AA183" s="61"/>
      <c r="AB183" s="6"/>
      <c r="AC183" s="7"/>
    </row>
    <row r="184" spans="2:29" s="32" customFormat="1" ht="13.35" customHeight="1"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55"/>
      <c r="N184" s="2"/>
      <c r="O184" s="56"/>
      <c r="P184" s="57"/>
      <c r="S184" s="61"/>
      <c r="T184" s="61"/>
      <c r="U184" s="61"/>
      <c r="V184" s="61"/>
      <c r="W184" s="61"/>
      <c r="X184" s="61"/>
      <c r="Y184" s="61"/>
      <c r="Z184" s="4"/>
      <c r="AA184" s="61"/>
      <c r="AB184" s="6"/>
      <c r="AC184" s="7"/>
    </row>
    <row r="185" spans="2:29" s="32" customFormat="1" ht="13.35" customHeight="1"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55"/>
      <c r="N185" s="2"/>
      <c r="O185" s="56"/>
      <c r="P185" s="57"/>
      <c r="S185" s="61"/>
      <c r="T185" s="61"/>
      <c r="U185" s="61"/>
      <c r="V185" s="61"/>
      <c r="W185" s="61"/>
      <c r="X185" s="61"/>
      <c r="Y185" s="61"/>
      <c r="Z185" s="4"/>
      <c r="AA185" s="61"/>
      <c r="AB185" s="6"/>
      <c r="AC185" s="7"/>
    </row>
    <row r="186" spans="2:29" s="32" customFormat="1" ht="13.35" customHeight="1"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55"/>
      <c r="N186" s="2"/>
      <c r="O186" s="56"/>
      <c r="P186" s="57"/>
      <c r="S186" s="61"/>
      <c r="T186" s="61"/>
      <c r="U186" s="61"/>
      <c r="V186" s="61"/>
      <c r="W186" s="61"/>
      <c r="X186" s="61"/>
      <c r="Y186" s="61"/>
      <c r="Z186" s="4"/>
      <c r="AA186" s="61"/>
      <c r="AB186" s="6"/>
      <c r="AC186" s="7"/>
    </row>
    <row r="187" spans="2:29" s="32" customFormat="1" ht="13.35" customHeight="1"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55"/>
      <c r="N187" s="2"/>
      <c r="O187" s="56"/>
      <c r="P187" s="57"/>
      <c r="S187" s="61"/>
      <c r="T187" s="61"/>
      <c r="U187" s="61"/>
      <c r="V187" s="61"/>
      <c r="W187" s="61"/>
      <c r="X187" s="61"/>
      <c r="Y187" s="61"/>
      <c r="Z187" s="4"/>
      <c r="AA187" s="61"/>
      <c r="AB187" s="6"/>
      <c r="AC187" s="7"/>
    </row>
    <row r="188" spans="2:29" s="32" customFormat="1" ht="13.35" customHeight="1"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55"/>
      <c r="N188" s="2"/>
      <c r="O188" s="56"/>
      <c r="P188" s="57"/>
      <c r="S188" s="61"/>
      <c r="T188" s="61"/>
      <c r="U188" s="61"/>
      <c r="V188" s="61"/>
      <c r="W188" s="61"/>
      <c r="X188" s="61"/>
      <c r="Y188" s="61"/>
      <c r="Z188" s="4"/>
      <c r="AA188" s="61"/>
      <c r="AB188" s="6"/>
      <c r="AC188" s="7"/>
    </row>
    <row r="189" spans="2:29" s="32" customFormat="1" ht="13.35" customHeight="1"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55"/>
      <c r="N189" s="2"/>
      <c r="O189" s="56"/>
      <c r="P189" s="57"/>
      <c r="S189" s="61"/>
      <c r="T189" s="61"/>
      <c r="U189" s="61"/>
      <c r="V189" s="61"/>
      <c r="W189" s="61"/>
      <c r="X189" s="61"/>
      <c r="Y189" s="61"/>
      <c r="Z189" s="4"/>
      <c r="AA189" s="61"/>
      <c r="AB189" s="6"/>
      <c r="AC189" s="7"/>
    </row>
    <row r="190" spans="2:29" s="32" customFormat="1" ht="13.35" customHeight="1"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55"/>
      <c r="N190" s="2"/>
      <c r="O190" s="56"/>
      <c r="P190" s="57"/>
      <c r="S190" s="61"/>
      <c r="T190" s="61"/>
      <c r="U190" s="61"/>
      <c r="V190" s="61"/>
      <c r="W190" s="61"/>
      <c r="X190" s="61"/>
      <c r="Y190" s="61"/>
      <c r="Z190" s="4"/>
      <c r="AA190" s="61"/>
      <c r="AB190" s="6"/>
      <c r="AC190" s="7"/>
    </row>
    <row r="191" spans="2:29" s="32" customFormat="1" ht="13.35" customHeight="1"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55"/>
      <c r="N191" s="2"/>
      <c r="O191" s="56"/>
      <c r="P191" s="57"/>
      <c r="S191" s="61"/>
      <c r="T191" s="61"/>
      <c r="U191" s="61"/>
      <c r="V191" s="61"/>
      <c r="W191" s="61"/>
      <c r="X191" s="61"/>
      <c r="Y191" s="61"/>
      <c r="Z191" s="4"/>
      <c r="AA191" s="61"/>
      <c r="AB191" s="6"/>
      <c r="AC191" s="7"/>
    </row>
    <row r="192" spans="2:29" s="32" customFormat="1" ht="13.35" customHeight="1"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55"/>
      <c r="N192" s="2"/>
      <c r="O192" s="56"/>
      <c r="P192" s="57"/>
      <c r="S192" s="61"/>
      <c r="T192" s="61"/>
      <c r="U192" s="61"/>
      <c r="V192" s="61"/>
      <c r="W192" s="61"/>
      <c r="X192" s="61"/>
      <c r="Y192" s="61"/>
      <c r="Z192" s="4"/>
      <c r="AA192" s="61"/>
      <c r="AB192" s="6"/>
      <c r="AC192" s="7"/>
    </row>
    <row r="193" spans="2:29" s="32" customFormat="1" ht="13.35" customHeight="1"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55"/>
      <c r="N193" s="2"/>
      <c r="O193" s="56"/>
      <c r="P193" s="57"/>
      <c r="S193" s="61"/>
      <c r="T193" s="61"/>
      <c r="U193" s="61"/>
      <c r="V193" s="61"/>
      <c r="W193" s="61"/>
      <c r="X193" s="61"/>
      <c r="Y193" s="61"/>
      <c r="Z193" s="4"/>
      <c r="AA193" s="61"/>
      <c r="AB193" s="6"/>
      <c r="AC193" s="7"/>
    </row>
    <row r="194" spans="2:29" s="32" customFormat="1" ht="13.35" customHeight="1"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55"/>
      <c r="N194" s="2"/>
      <c r="O194" s="56"/>
      <c r="P194" s="57"/>
      <c r="S194" s="61"/>
      <c r="T194" s="61"/>
      <c r="U194" s="61"/>
      <c r="V194" s="61"/>
      <c r="W194" s="61"/>
      <c r="X194" s="61"/>
      <c r="Y194" s="61"/>
      <c r="Z194" s="4"/>
      <c r="AA194" s="61"/>
      <c r="AB194" s="6"/>
      <c r="AC194" s="7"/>
    </row>
    <row r="195" spans="2:29" s="32" customFormat="1" ht="13.35" customHeight="1"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55"/>
      <c r="N195" s="2"/>
      <c r="O195" s="56"/>
      <c r="P195" s="57"/>
      <c r="S195" s="61"/>
      <c r="T195" s="61"/>
      <c r="U195" s="61"/>
      <c r="V195" s="61"/>
      <c r="W195" s="61"/>
      <c r="X195" s="61"/>
      <c r="Y195" s="61"/>
      <c r="Z195" s="4"/>
      <c r="AA195" s="61"/>
      <c r="AB195" s="6"/>
      <c r="AC195" s="7"/>
    </row>
    <row r="196" spans="2:29" s="32" customFormat="1" ht="13.35" customHeight="1"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55"/>
      <c r="N196" s="2"/>
      <c r="O196" s="56"/>
      <c r="P196" s="57"/>
      <c r="S196" s="61"/>
      <c r="T196" s="61"/>
      <c r="U196" s="61"/>
      <c r="V196" s="61"/>
      <c r="W196" s="61"/>
      <c r="X196" s="61"/>
      <c r="Y196" s="61"/>
      <c r="Z196" s="4"/>
      <c r="AA196" s="61"/>
      <c r="AB196" s="6"/>
      <c r="AC196" s="7"/>
    </row>
    <row r="197" spans="2:29" s="32" customFormat="1" ht="13.35" customHeight="1"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55"/>
      <c r="N197" s="2"/>
      <c r="O197" s="56"/>
      <c r="P197" s="57"/>
      <c r="S197" s="61"/>
      <c r="T197" s="61"/>
      <c r="U197" s="61"/>
      <c r="V197" s="61"/>
      <c r="W197" s="61"/>
      <c r="X197" s="61"/>
      <c r="Y197" s="61"/>
      <c r="Z197" s="4"/>
      <c r="AA197" s="61"/>
      <c r="AB197" s="6"/>
      <c r="AC197" s="7"/>
    </row>
    <row r="198" spans="2:29" s="32" customFormat="1" ht="13.35" customHeight="1"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55"/>
      <c r="N198" s="2"/>
      <c r="O198" s="56"/>
      <c r="P198" s="57"/>
      <c r="S198" s="61"/>
      <c r="T198" s="61"/>
      <c r="U198" s="61"/>
      <c r="V198" s="61"/>
      <c r="W198" s="61"/>
      <c r="X198" s="61"/>
      <c r="Y198" s="61"/>
      <c r="Z198" s="4"/>
      <c r="AA198" s="61"/>
      <c r="AB198" s="6"/>
      <c r="AC198" s="7"/>
    </row>
    <row r="199" spans="2:29" s="32" customFormat="1" ht="13.35" customHeight="1"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55"/>
      <c r="N199" s="2"/>
      <c r="O199" s="56"/>
      <c r="P199" s="57"/>
      <c r="S199" s="61"/>
      <c r="T199" s="61"/>
      <c r="U199" s="61"/>
      <c r="V199" s="61"/>
      <c r="W199" s="61"/>
      <c r="X199" s="61"/>
      <c r="Y199" s="61"/>
      <c r="Z199" s="4"/>
      <c r="AA199" s="61"/>
      <c r="AB199" s="6"/>
      <c r="AC199" s="7"/>
    </row>
    <row r="200" spans="2:29" s="32" customFormat="1" ht="13.35" customHeight="1"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55"/>
      <c r="N200" s="2"/>
      <c r="O200" s="56"/>
      <c r="P200" s="57"/>
      <c r="S200" s="61"/>
      <c r="T200" s="61"/>
      <c r="U200" s="61"/>
      <c r="V200" s="61"/>
      <c r="W200" s="61"/>
      <c r="X200" s="61"/>
      <c r="Y200" s="61"/>
      <c r="Z200" s="4"/>
      <c r="AA200" s="61"/>
      <c r="AB200" s="6"/>
      <c r="AC200" s="7"/>
    </row>
    <row r="201" spans="2:29" s="32" customFormat="1" ht="13.35" customHeight="1"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55"/>
      <c r="N201" s="2"/>
      <c r="O201" s="56"/>
      <c r="P201" s="57"/>
      <c r="S201" s="61"/>
      <c r="T201" s="61"/>
      <c r="U201" s="61"/>
      <c r="V201" s="61"/>
      <c r="W201" s="61"/>
      <c r="X201" s="61"/>
      <c r="Y201" s="61"/>
      <c r="Z201" s="4"/>
      <c r="AA201" s="61"/>
      <c r="AB201" s="6"/>
      <c r="AC201" s="7"/>
    </row>
    <row r="202" spans="2:29" s="32" customFormat="1" ht="13.35" customHeight="1"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55"/>
      <c r="N202" s="2"/>
      <c r="O202" s="56"/>
      <c r="P202" s="57"/>
      <c r="S202" s="61"/>
      <c r="T202" s="61"/>
      <c r="U202" s="61"/>
      <c r="V202" s="61"/>
      <c r="W202" s="61"/>
      <c r="X202" s="61"/>
      <c r="Y202" s="61"/>
      <c r="Z202" s="4"/>
      <c r="AA202" s="61"/>
      <c r="AB202" s="6"/>
      <c r="AC202" s="7"/>
    </row>
    <row r="203" spans="2:29" s="32" customFormat="1" ht="13.35" customHeight="1"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55"/>
      <c r="N203" s="2"/>
      <c r="O203" s="56"/>
      <c r="P203" s="57"/>
      <c r="S203" s="61"/>
      <c r="T203" s="61"/>
      <c r="U203" s="61"/>
      <c r="V203" s="61"/>
      <c r="W203" s="61"/>
      <c r="X203" s="61"/>
      <c r="Y203" s="61"/>
      <c r="Z203" s="4"/>
      <c r="AA203" s="61"/>
      <c r="AB203" s="6"/>
      <c r="AC203" s="7"/>
    </row>
    <row r="204" spans="2:29" s="32" customFormat="1" ht="13.35" customHeight="1"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55"/>
      <c r="N204" s="2"/>
      <c r="O204" s="56"/>
      <c r="P204" s="57"/>
      <c r="S204" s="61"/>
      <c r="T204" s="61"/>
      <c r="U204" s="61"/>
      <c r="V204" s="61"/>
      <c r="W204" s="61"/>
      <c r="X204" s="61"/>
      <c r="Y204" s="61"/>
      <c r="Z204" s="4"/>
      <c r="AA204" s="61"/>
      <c r="AB204" s="6"/>
      <c r="AC204" s="7"/>
    </row>
    <row r="205" spans="2:29" s="32" customFormat="1" ht="13.35" customHeight="1"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55"/>
      <c r="N205" s="2"/>
      <c r="O205" s="56"/>
      <c r="P205" s="57"/>
      <c r="S205" s="61"/>
      <c r="T205" s="61"/>
      <c r="U205" s="61"/>
      <c r="V205" s="61"/>
      <c r="W205" s="61"/>
      <c r="X205" s="61"/>
      <c r="Y205" s="61"/>
      <c r="Z205" s="4"/>
      <c r="AA205" s="61"/>
      <c r="AB205" s="6"/>
      <c r="AC205" s="7"/>
    </row>
    <row r="206" spans="2:29" s="32" customFormat="1" ht="13.35" customHeight="1"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55"/>
      <c r="N206" s="2"/>
      <c r="O206" s="56"/>
      <c r="P206" s="57"/>
      <c r="S206" s="61"/>
      <c r="T206" s="61"/>
      <c r="U206" s="61"/>
      <c r="V206" s="61"/>
      <c r="W206" s="61"/>
      <c r="X206" s="61"/>
      <c r="Y206" s="61"/>
      <c r="Z206" s="4"/>
      <c r="AA206" s="61"/>
      <c r="AB206" s="6"/>
      <c r="AC206" s="7"/>
    </row>
    <row r="207" spans="2:29" s="32" customFormat="1" ht="13.35" customHeight="1"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55"/>
      <c r="N207" s="2"/>
      <c r="O207" s="56"/>
      <c r="P207" s="57"/>
      <c r="S207" s="61"/>
      <c r="T207" s="61"/>
      <c r="U207" s="61"/>
      <c r="V207" s="61"/>
      <c r="W207" s="61"/>
      <c r="X207" s="61"/>
      <c r="Y207" s="61"/>
      <c r="Z207" s="4"/>
      <c r="AA207" s="61"/>
      <c r="AB207" s="6"/>
      <c r="AC207" s="7"/>
    </row>
    <row r="208" spans="2:29" s="32" customFormat="1" ht="13.35" customHeight="1"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55"/>
      <c r="N208" s="2"/>
      <c r="O208" s="56"/>
      <c r="P208" s="57"/>
      <c r="S208" s="61"/>
      <c r="T208" s="61"/>
      <c r="U208" s="61"/>
      <c r="V208" s="61"/>
      <c r="W208" s="61"/>
      <c r="X208" s="61"/>
      <c r="Y208" s="61"/>
      <c r="Z208" s="4"/>
      <c r="AA208" s="61"/>
      <c r="AB208" s="6"/>
      <c r="AC208" s="7"/>
    </row>
    <row r="209" spans="2:29" s="32" customFormat="1" ht="13.35" customHeight="1"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55"/>
      <c r="N209" s="2"/>
      <c r="O209" s="56"/>
      <c r="P209" s="57"/>
      <c r="S209" s="61"/>
      <c r="T209" s="61"/>
      <c r="U209" s="61"/>
      <c r="V209" s="61"/>
      <c r="W209" s="61"/>
      <c r="X209" s="61"/>
      <c r="Y209" s="61"/>
      <c r="Z209" s="4"/>
      <c r="AA209" s="61"/>
      <c r="AB209" s="6"/>
      <c r="AC209" s="7"/>
    </row>
    <row r="210" spans="2:29" s="32" customFormat="1" ht="13.35" customHeight="1"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55"/>
      <c r="N210" s="2"/>
      <c r="O210" s="56"/>
      <c r="P210" s="57"/>
      <c r="S210" s="61"/>
      <c r="T210" s="61"/>
      <c r="U210" s="61"/>
      <c r="V210" s="61"/>
      <c r="W210" s="61"/>
      <c r="X210" s="61"/>
      <c r="Y210" s="61"/>
      <c r="Z210" s="4"/>
      <c r="AA210" s="61"/>
      <c r="AB210" s="6"/>
      <c r="AC210" s="7"/>
    </row>
    <row r="211" spans="2:29" s="32" customFormat="1" ht="13.35" customHeight="1"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55"/>
      <c r="N211" s="2"/>
      <c r="O211" s="56"/>
      <c r="P211" s="57"/>
      <c r="S211" s="61"/>
      <c r="T211" s="61"/>
      <c r="U211" s="61"/>
      <c r="V211" s="61"/>
      <c r="W211" s="61"/>
      <c r="X211" s="61"/>
      <c r="Y211" s="61"/>
      <c r="Z211" s="4"/>
      <c r="AA211" s="61"/>
      <c r="AB211" s="6"/>
      <c r="AC211" s="7"/>
    </row>
    <row r="212" spans="2:29" s="32" customFormat="1" ht="13.35" customHeight="1"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55"/>
      <c r="N212" s="2"/>
      <c r="O212" s="56"/>
      <c r="P212" s="57"/>
      <c r="S212" s="61"/>
      <c r="T212" s="61"/>
      <c r="U212" s="61"/>
      <c r="V212" s="61"/>
      <c r="W212" s="61"/>
      <c r="X212" s="61"/>
      <c r="Y212" s="61"/>
      <c r="Z212" s="4"/>
      <c r="AA212" s="61"/>
      <c r="AB212" s="6"/>
      <c r="AC212" s="7"/>
    </row>
    <row r="213" spans="2:29" s="32" customFormat="1" ht="13.35" customHeight="1"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55"/>
      <c r="N213" s="2"/>
      <c r="O213" s="56"/>
      <c r="P213" s="57"/>
      <c r="S213" s="61"/>
      <c r="T213" s="61"/>
      <c r="U213" s="61"/>
      <c r="V213" s="61"/>
      <c r="W213" s="61"/>
      <c r="X213" s="61"/>
      <c r="Y213" s="61"/>
      <c r="Z213" s="4"/>
      <c r="AA213" s="61"/>
      <c r="AB213" s="6"/>
      <c r="AC213" s="7"/>
    </row>
    <row r="214" spans="2:29" s="32" customFormat="1" ht="13.35" customHeight="1"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55"/>
      <c r="N214" s="2"/>
      <c r="O214" s="56"/>
      <c r="P214" s="57"/>
      <c r="S214" s="61"/>
      <c r="T214" s="61"/>
      <c r="U214" s="61"/>
      <c r="V214" s="61"/>
      <c r="W214" s="61"/>
      <c r="X214" s="61"/>
      <c r="Y214" s="61"/>
      <c r="Z214" s="4"/>
      <c r="AA214" s="61"/>
      <c r="AB214" s="6"/>
      <c r="AC214" s="7"/>
    </row>
    <row r="215" spans="2:29" s="32" customFormat="1" ht="13.35" customHeight="1"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55"/>
      <c r="N215" s="2"/>
      <c r="O215" s="56"/>
      <c r="P215" s="57"/>
      <c r="S215" s="61"/>
      <c r="T215" s="61"/>
      <c r="U215" s="61"/>
      <c r="V215" s="61"/>
      <c r="W215" s="61"/>
      <c r="X215" s="61"/>
      <c r="Y215" s="61"/>
      <c r="Z215" s="4"/>
      <c r="AA215" s="61"/>
      <c r="AB215" s="6"/>
      <c r="AC215" s="7"/>
    </row>
    <row r="216" spans="2:29" s="32" customFormat="1" ht="13.35" customHeight="1"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55"/>
      <c r="N216" s="2"/>
      <c r="O216" s="56"/>
      <c r="P216" s="57"/>
      <c r="S216" s="61"/>
      <c r="T216" s="61"/>
      <c r="U216" s="61"/>
      <c r="V216" s="61"/>
      <c r="W216" s="61"/>
      <c r="X216" s="61"/>
      <c r="Y216" s="61"/>
      <c r="Z216" s="4"/>
      <c r="AA216" s="61"/>
      <c r="AB216" s="6"/>
      <c r="AC216" s="7"/>
    </row>
    <row r="217" spans="2:29" s="32" customFormat="1" ht="13.35" customHeight="1"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55"/>
      <c r="N217" s="2"/>
      <c r="O217" s="56"/>
      <c r="P217" s="57"/>
      <c r="S217" s="61"/>
      <c r="T217" s="61"/>
      <c r="U217" s="61"/>
      <c r="V217" s="61"/>
      <c r="W217" s="61"/>
      <c r="X217" s="61"/>
      <c r="Y217" s="61"/>
      <c r="Z217" s="4"/>
      <c r="AA217" s="61"/>
      <c r="AB217" s="6"/>
      <c r="AC217" s="7"/>
    </row>
    <row r="218" spans="2:29" s="32" customFormat="1" ht="13.35" customHeight="1"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55"/>
      <c r="N218" s="2"/>
      <c r="O218" s="56"/>
      <c r="P218" s="57"/>
      <c r="S218" s="61"/>
      <c r="T218" s="61"/>
      <c r="U218" s="61"/>
      <c r="V218" s="61"/>
      <c r="W218" s="61"/>
      <c r="X218" s="61"/>
      <c r="Y218" s="61"/>
      <c r="Z218" s="4"/>
      <c r="AA218" s="61"/>
      <c r="AB218" s="6"/>
      <c r="AC218" s="7"/>
    </row>
    <row r="219" spans="2:29" s="32" customFormat="1" ht="13.35" customHeight="1"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55"/>
      <c r="N219" s="2"/>
      <c r="O219" s="56"/>
      <c r="P219" s="57"/>
      <c r="S219" s="61"/>
      <c r="T219" s="61"/>
      <c r="U219" s="61"/>
      <c r="V219" s="61"/>
      <c r="W219" s="61"/>
      <c r="X219" s="61"/>
      <c r="Y219" s="61"/>
      <c r="Z219" s="4"/>
      <c r="AA219" s="61"/>
      <c r="AB219" s="6"/>
      <c r="AC219" s="7"/>
    </row>
    <row r="220" spans="2:29" s="32" customFormat="1" ht="13.35" customHeight="1"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55"/>
      <c r="N220" s="2"/>
      <c r="O220" s="56"/>
      <c r="P220" s="57"/>
      <c r="S220" s="61"/>
      <c r="T220" s="61"/>
      <c r="U220" s="61"/>
      <c r="V220" s="61"/>
      <c r="W220" s="61"/>
      <c r="X220" s="61"/>
      <c r="Y220" s="61"/>
      <c r="Z220" s="4"/>
      <c r="AA220" s="61"/>
      <c r="AB220" s="6"/>
      <c r="AC220" s="7"/>
    </row>
    <row r="221" spans="2:29" s="32" customFormat="1" ht="13.35" customHeight="1"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55"/>
      <c r="N221" s="2"/>
      <c r="O221" s="56"/>
      <c r="P221" s="57"/>
      <c r="S221" s="61"/>
      <c r="T221" s="61"/>
      <c r="U221" s="61"/>
      <c r="V221" s="61"/>
      <c r="W221" s="61"/>
      <c r="X221" s="61"/>
      <c r="Y221" s="61"/>
      <c r="Z221" s="4"/>
      <c r="AA221" s="61"/>
      <c r="AB221" s="6"/>
      <c r="AC221" s="7"/>
    </row>
    <row r="222" spans="2:29" s="32" customFormat="1" ht="13.35" customHeight="1"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55"/>
      <c r="N222" s="2"/>
      <c r="O222" s="56"/>
      <c r="P222" s="57"/>
      <c r="S222" s="61"/>
      <c r="T222" s="61"/>
      <c r="U222" s="61"/>
      <c r="V222" s="61"/>
      <c r="W222" s="61"/>
      <c r="X222" s="61"/>
      <c r="Y222" s="61"/>
      <c r="Z222" s="4"/>
      <c r="AA222" s="61"/>
      <c r="AB222" s="6"/>
      <c r="AC222" s="7"/>
    </row>
    <row r="223" spans="2:29" s="32" customFormat="1" ht="13.35" customHeight="1"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55"/>
      <c r="N223" s="2"/>
      <c r="O223" s="56"/>
      <c r="P223" s="57"/>
      <c r="S223" s="61"/>
      <c r="T223" s="61"/>
      <c r="U223" s="61"/>
      <c r="V223" s="61"/>
      <c r="W223" s="61"/>
      <c r="X223" s="61"/>
      <c r="Y223" s="61"/>
      <c r="Z223" s="4"/>
      <c r="AA223" s="61"/>
      <c r="AB223" s="6"/>
      <c r="AC223" s="7"/>
    </row>
    <row r="224" spans="2:29" s="32" customFormat="1" ht="13.35" customHeight="1"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55"/>
      <c r="N224" s="2"/>
      <c r="O224" s="56"/>
      <c r="P224" s="57"/>
      <c r="S224" s="61"/>
      <c r="T224" s="61"/>
      <c r="U224" s="61"/>
      <c r="V224" s="61"/>
      <c r="W224" s="61"/>
      <c r="X224" s="61"/>
      <c r="Y224" s="61"/>
      <c r="Z224" s="4"/>
      <c r="AA224" s="61"/>
      <c r="AB224" s="6"/>
      <c r="AC224" s="7"/>
    </row>
    <row r="225" spans="2:29" s="32" customFormat="1" ht="13.35" customHeight="1"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55"/>
      <c r="N225" s="2"/>
      <c r="O225" s="56"/>
      <c r="P225" s="57"/>
      <c r="S225" s="61"/>
      <c r="T225" s="61"/>
      <c r="U225" s="61"/>
      <c r="V225" s="61"/>
      <c r="W225" s="61"/>
      <c r="X225" s="61"/>
      <c r="Y225" s="61"/>
      <c r="Z225" s="4"/>
      <c r="AA225" s="61"/>
      <c r="AB225" s="6"/>
      <c r="AC225" s="7"/>
    </row>
    <row r="226" spans="2:29" s="32" customFormat="1" ht="13.35" customHeight="1"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55"/>
      <c r="N226" s="2"/>
      <c r="O226" s="56"/>
      <c r="P226" s="57"/>
      <c r="S226" s="61"/>
      <c r="T226" s="61"/>
      <c r="U226" s="61"/>
      <c r="V226" s="61"/>
      <c r="W226" s="61"/>
      <c r="X226" s="61"/>
      <c r="Y226" s="61"/>
      <c r="Z226" s="4"/>
      <c r="AA226" s="61"/>
      <c r="AB226" s="6"/>
      <c r="AC226" s="7"/>
    </row>
    <row r="227" spans="2:29" s="32" customFormat="1" ht="13.35" customHeight="1"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55"/>
      <c r="N227" s="2"/>
      <c r="O227" s="56"/>
      <c r="P227" s="57"/>
      <c r="S227" s="61"/>
      <c r="T227" s="61"/>
      <c r="U227" s="61"/>
      <c r="V227" s="61"/>
      <c r="W227" s="61"/>
      <c r="X227" s="61"/>
      <c r="Y227" s="61"/>
      <c r="Z227" s="4"/>
      <c r="AA227" s="61"/>
      <c r="AB227" s="6"/>
      <c r="AC227" s="7"/>
    </row>
    <row r="228" spans="2:29" s="32" customFormat="1" ht="13.35" customHeight="1"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55"/>
      <c r="N228" s="2"/>
      <c r="O228" s="56"/>
      <c r="P228" s="57"/>
      <c r="S228" s="61"/>
      <c r="T228" s="61"/>
      <c r="U228" s="61"/>
      <c r="V228" s="61"/>
      <c r="W228" s="61"/>
      <c r="X228" s="61"/>
      <c r="Y228" s="61"/>
      <c r="Z228" s="4"/>
      <c r="AA228" s="61"/>
      <c r="AB228" s="6"/>
      <c r="AC228" s="7"/>
    </row>
    <row r="229" spans="2:29" s="32" customFormat="1" ht="13.35" customHeight="1"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55"/>
      <c r="N229" s="2"/>
      <c r="O229" s="56"/>
      <c r="P229" s="57"/>
      <c r="S229" s="61"/>
      <c r="T229" s="61"/>
      <c r="U229" s="61"/>
      <c r="V229" s="61"/>
      <c r="W229" s="61"/>
      <c r="X229" s="61"/>
      <c r="Y229" s="61"/>
      <c r="Z229" s="4"/>
      <c r="AA229" s="61"/>
      <c r="AB229" s="6"/>
      <c r="AC229" s="7"/>
    </row>
    <row r="230" spans="2:29" s="32" customFormat="1" ht="13.35" customHeight="1"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55"/>
      <c r="N230" s="2"/>
      <c r="O230" s="56"/>
      <c r="P230" s="57"/>
      <c r="S230" s="61"/>
      <c r="T230" s="61"/>
      <c r="U230" s="61"/>
      <c r="V230" s="61"/>
      <c r="W230" s="61"/>
      <c r="X230" s="61"/>
      <c r="Y230" s="61"/>
      <c r="Z230" s="4"/>
      <c r="AA230" s="61"/>
      <c r="AB230" s="6"/>
      <c r="AC230" s="7"/>
    </row>
    <row r="231" spans="2:29" s="32" customFormat="1" ht="13.35" customHeight="1"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55"/>
      <c r="N231" s="2"/>
      <c r="O231" s="56"/>
      <c r="P231" s="57"/>
      <c r="S231" s="61"/>
      <c r="T231" s="61"/>
      <c r="U231" s="61"/>
      <c r="V231" s="61"/>
      <c r="W231" s="61"/>
      <c r="X231" s="61"/>
      <c r="Y231" s="61"/>
      <c r="Z231" s="4"/>
      <c r="AA231" s="61"/>
      <c r="AB231" s="6"/>
      <c r="AC231" s="7"/>
    </row>
    <row r="232" spans="2:29" s="32" customFormat="1" ht="13.35" customHeight="1"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55"/>
      <c r="N232" s="2"/>
      <c r="O232" s="56"/>
      <c r="P232" s="57"/>
      <c r="S232" s="61"/>
      <c r="T232" s="61"/>
      <c r="U232" s="61"/>
      <c r="V232" s="61"/>
      <c r="W232" s="61"/>
      <c r="X232" s="61"/>
      <c r="Y232" s="61"/>
      <c r="Z232" s="4"/>
      <c r="AA232" s="61"/>
      <c r="AB232" s="6"/>
      <c r="AC232" s="7"/>
    </row>
    <row r="233" spans="2:29" s="32" customFormat="1" ht="13.35" customHeight="1"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55"/>
      <c r="N233" s="2"/>
      <c r="O233" s="56"/>
      <c r="P233" s="57"/>
      <c r="S233" s="61"/>
      <c r="T233" s="61"/>
      <c r="U233" s="61"/>
      <c r="V233" s="61"/>
      <c r="W233" s="61"/>
      <c r="X233" s="61"/>
      <c r="Y233" s="61"/>
      <c r="Z233" s="4"/>
      <c r="AA233" s="61"/>
      <c r="AB233" s="6"/>
      <c r="AC233" s="7"/>
    </row>
    <row r="234" spans="2:29" s="32" customFormat="1" ht="13.35" customHeight="1"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55"/>
      <c r="N234" s="2"/>
      <c r="O234" s="56"/>
      <c r="P234" s="57"/>
      <c r="S234" s="61"/>
      <c r="T234" s="61"/>
      <c r="U234" s="61"/>
      <c r="V234" s="61"/>
      <c r="W234" s="61"/>
      <c r="X234" s="61"/>
      <c r="Y234" s="61"/>
      <c r="Z234" s="4"/>
      <c r="AA234" s="61"/>
      <c r="AB234" s="6"/>
      <c r="AC234" s="7"/>
    </row>
    <row r="235" spans="2:29" s="32" customFormat="1" ht="13.35" customHeight="1"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55"/>
      <c r="N235" s="2"/>
      <c r="O235" s="56"/>
      <c r="P235" s="57"/>
      <c r="S235" s="61"/>
      <c r="T235" s="61"/>
      <c r="U235" s="61"/>
      <c r="V235" s="61"/>
      <c r="W235" s="61"/>
      <c r="X235" s="61"/>
      <c r="Y235" s="61"/>
      <c r="Z235" s="4"/>
      <c r="AA235" s="61"/>
      <c r="AB235" s="6"/>
      <c r="AC235" s="7"/>
    </row>
    <row r="236" spans="2:29" s="32" customFormat="1" ht="13.35" customHeight="1"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55"/>
      <c r="N236" s="2"/>
      <c r="O236" s="56"/>
      <c r="P236" s="57"/>
      <c r="S236" s="61"/>
      <c r="T236" s="61"/>
      <c r="U236" s="61"/>
      <c r="V236" s="61"/>
      <c r="W236" s="61"/>
      <c r="X236" s="61"/>
      <c r="Y236" s="61"/>
      <c r="Z236" s="4"/>
      <c r="AA236" s="61"/>
      <c r="AB236" s="6"/>
      <c r="AC236" s="7"/>
    </row>
    <row r="237" spans="2:29" s="32" customFormat="1" ht="13.35" customHeight="1"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55"/>
      <c r="N237" s="2"/>
      <c r="O237" s="56"/>
      <c r="P237" s="57"/>
      <c r="S237" s="61"/>
      <c r="T237" s="61"/>
      <c r="U237" s="61"/>
      <c r="V237" s="61"/>
      <c r="W237" s="61"/>
      <c r="X237" s="61"/>
      <c r="Y237" s="61"/>
      <c r="Z237" s="4"/>
      <c r="AA237" s="61"/>
      <c r="AB237" s="6"/>
      <c r="AC237" s="7"/>
    </row>
    <row r="238" spans="2:29" s="32" customFormat="1" ht="13.35" customHeight="1"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55"/>
      <c r="N238" s="2"/>
      <c r="O238" s="56"/>
      <c r="P238" s="57"/>
      <c r="S238" s="61"/>
      <c r="T238" s="61"/>
      <c r="U238" s="61"/>
      <c r="V238" s="61"/>
      <c r="W238" s="61"/>
      <c r="X238" s="61"/>
      <c r="Y238" s="61"/>
      <c r="Z238" s="4"/>
      <c r="AA238" s="61"/>
      <c r="AB238" s="6"/>
      <c r="AC238" s="7"/>
    </row>
    <row r="239" spans="2:29" s="32" customFormat="1" ht="13.35" customHeight="1"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55"/>
      <c r="N239" s="2"/>
      <c r="O239" s="56"/>
      <c r="P239" s="57"/>
      <c r="S239" s="61"/>
      <c r="T239" s="61"/>
      <c r="U239" s="61"/>
      <c r="V239" s="61"/>
      <c r="W239" s="61"/>
      <c r="X239" s="61"/>
      <c r="Y239" s="61"/>
      <c r="Z239" s="4"/>
      <c r="AA239" s="61"/>
      <c r="AB239" s="6"/>
      <c r="AC239" s="7"/>
    </row>
    <row r="240" spans="2:29" s="32" customFormat="1" ht="13.35" customHeight="1"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55"/>
      <c r="N240" s="2"/>
      <c r="O240" s="56"/>
      <c r="P240" s="57"/>
      <c r="S240" s="61"/>
      <c r="T240" s="61"/>
      <c r="U240" s="61"/>
      <c r="V240" s="61"/>
      <c r="W240" s="61"/>
      <c r="X240" s="61"/>
      <c r="Y240" s="61"/>
      <c r="Z240" s="4"/>
      <c r="AA240" s="61"/>
      <c r="AB240" s="6"/>
      <c r="AC240" s="7"/>
    </row>
    <row r="241" spans="2:29" s="32" customFormat="1" ht="13.35" customHeight="1"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55"/>
      <c r="N241" s="2"/>
      <c r="O241" s="56"/>
      <c r="P241" s="57"/>
      <c r="S241" s="61"/>
      <c r="T241" s="61"/>
      <c r="U241" s="61"/>
      <c r="V241" s="61"/>
      <c r="W241" s="61"/>
      <c r="X241" s="61"/>
      <c r="Y241" s="61"/>
      <c r="Z241" s="4"/>
      <c r="AA241" s="61"/>
      <c r="AB241" s="6"/>
      <c r="AC241" s="7"/>
    </row>
    <row r="242" spans="2:29" s="32" customFormat="1" ht="13.35" customHeight="1"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55"/>
      <c r="N242" s="2"/>
      <c r="O242" s="56"/>
      <c r="P242" s="57"/>
      <c r="S242" s="61"/>
      <c r="T242" s="61"/>
      <c r="U242" s="61"/>
      <c r="V242" s="61"/>
      <c r="W242" s="61"/>
      <c r="X242" s="61"/>
      <c r="Y242" s="61"/>
      <c r="Z242" s="4"/>
      <c r="AA242" s="61"/>
      <c r="AB242" s="6"/>
      <c r="AC242" s="7"/>
    </row>
    <row r="243" spans="2:29" s="32" customFormat="1" ht="13.35" customHeight="1"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55"/>
      <c r="N243" s="2"/>
      <c r="O243" s="56"/>
      <c r="P243" s="57"/>
      <c r="S243" s="61"/>
      <c r="T243" s="61"/>
      <c r="U243" s="61"/>
      <c r="V243" s="61"/>
      <c r="W243" s="61"/>
      <c r="X243" s="61"/>
      <c r="Y243" s="61"/>
      <c r="Z243" s="4"/>
      <c r="AA243" s="61"/>
      <c r="AB243" s="6"/>
      <c r="AC243" s="7"/>
    </row>
    <row r="244" spans="2:29" s="32" customFormat="1" ht="13.35" customHeight="1"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55"/>
      <c r="N244" s="2"/>
      <c r="O244" s="56"/>
      <c r="P244" s="57"/>
      <c r="S244" s="61"/>
      <c r="T244" s="61"/>
      <c r="U244" s="61"/>
      <c r="V244" s="61"/>
      <c r="W244" s="61"/>
      <c r="X244" s="61"/>
      <c r="Y244" s="61"/>
      <c r="Z244" s="4"/>
      <c r="AA244" s="61"/>
      <c r="AB244" s="6"/>
      <c r="AC244" s="7"/>
    </row>
    <row r="245" spans="2:29" s="32" customFormat="1" ht="13.35" customHeight="1"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55"/>
      <c r="N245" s="2"/>
      <c r="O245" s="56"/>
      <c r="P245" s="57"/>
      <c r="S245" s="61"/>
      <c r="T245" s="61"/>
      <c r="U245" s="61"/>
      <c r="V245" s="61"/>
      <c r="W245" s="61"/>
      <c r="X245" s="61"/>
      <c r="Y245" s="61"/>
      <c r="Z245" s="4"/>
      <c r="AA245" s="61"/>
      <c r="AB245" s="6"/>
      <c r="AC245" s="7"/>
    </row>
    <row r="246" spans="2:29" s="32" customFormat="1" ht="13.35" customHeight="1"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55"/>
      <c r="N246" s="2"/>
      <c r="O246" s="56"/>
      <c r="P246" s="57"/>
      <c r="S246" s="61"/>
      <c r="T246" s="61"/>
      <c r="U246" s="61"/>
      <c r="V246" s="61"/>
      <c r="W246" s="61"/>
      <c r="X246" s="61"/>
      <c r="Y246" s="61"/>
      <c r="Z246" s="4"/>
      <c r="AA246" s="61"/>
      <c r="AB246" s="6"/>
      <c r="AC246" s="7"/>
    </row>
    <row r="247" spans="2:29" s="32" customFormat="1" ht="13.35" customHeight="1"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55"/>
      <c r="N247" s="2"/>
      <c r="O247" s="56"/>
      <c r="P247" s="57"/>
      <c r="S247" s="61"/>
      <c r="T247" s="61"/>
      <c r="U247" s="61"/>
      <c r="V247" s="61"/>
      <c r="W247" s="61"/>
      <c r="X247" s="61"/>
      <c r="Y247" s="61"/>
      <c r="Z247" s="4"/>
      <c r="AA247" s="61"/>
      <c r="AB247" s="6"/>
      <c r="AC247" s="7"/>
    </row>
    <row r="248" spans="2:29" s="32" customFormat="1" ht="13.35" customHeight="1"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55"/>
      <c r="N248" s="2"/>
      <c r="O248" s="56"/>
      <c r="P248" s="57"/>
      <c r="S248" s="61"/>
      <c r="T248" s="61"/>
      <c r="U248" s="61"/>
      <c r="V248" s="61"/>
      <c r="W248" s="61"/>
      <c r="X248" s="61"/>
      <c r="Y248" s="61"/>
      <c r="Z248" s="4"/>
      <c r="AA248" s="61"/>
      <c r="AB248" s="6"/>
      <c r="AC248" s="7"/>
    </row>
    <row r="249" spans="2:29" s="32" customFormat="1" ht="13.35" customHeight="1"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55"/>
      <c r="N249" s="2"/>
      <c r="O249" s="56"/>
      <c r="P249" s="57"/>
      <c r="S249" s="61"/>
      <c r="T249" s="61"/>
      <c r="U249" s="61"/>
      <c r="V249" s="61"/>
      <c r="W249" s="61"/>
      <c r="X249" s="61"/>
      <c r="Y249" s="61"/>
      <c r="Z249" s="4"/>
      <c r="AA249" s="61"/>
      <c r="AB249" s="6"/>
      <c r="AC249" s="7"/>
    </row>
    <row r="250" spans="2:29" s="32" customFormat="1" ht="13.35" customHeight="1"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55"/>
      <c r="N250" s="2"/>
      <c r="O250" s="56"/>
      <c r="P250" s="57"/>
      <c r="S250" s="61"/>
      <c r="T250" s="61"/>
      <c r="U250" s="61"/>
      <c r="V250" s="61"/>
      <c r="W250" s="61"/>
      <c r="X250" s="61"/>
      <c r="Y250" s="61"/>
      <c r="Z250" s="4"/>
      <c r="AA250" s="61"/>
      <c r="AB250" s="6"/>
      <c r="AC250" s="7"/>
    </row>
    <row r="251" spans="2:29" s="32" customFormat="1" ht="13.35" customHeight="1"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55"/>
      <c r="N251" s="2"/>
      <c r="O251" s="56"/>
      <c r="P251" s="57"/>
      <c r="S251" s="61"/>
      <c r="T251" s="61"/>
      <c r="U251" s="61"/>
      <c r="V251" s="61"/>
      <c r="W251" s="61"/>
      <c r="X251" s="61"/>
      <c r="Y251" s="61"/>
      <c r="Z251" s="4"/>
      <c r="AA251" s="61"/>
      <c r="AB251" s="6"/>
      <c r="AC251" s="7"/>
    </row>
    <row r="252" spans="2:29" s="32" customFormat="1" ht="13.35" customHeight="1"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55"/>
      <c r="N252" s="2"/>
      <c r="O252" s="56"/>
      <c r="P252" s="57"/>
      <c r="S252" s="61"/>
      <c r="T252" s="61"/>
      <c r="U252" s="61"/>
      <c r="V252" s="61"/>
      <c r="W252" s="61"/>
      <c r="X252" s="61"/>
      <c r="Y252" s="61"/>
      <c r="Z252" s="4"/>
      <c r="AA252" s="61"/>
      <c r="AB252" s="6"/>
      <c r="AC252" s="7"/>
    </row>
    <row r="253" spans="2:29" s="32" customFormat="1" ht="13.35" customHeight="1"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55"/>
      <c r="N253" s="2"/>
      <c r="O253" s="56"/>
      <c r="P253" s="57"/>
      <c r="S253" s="61"/>
      <c r="T253" s="61"/>
      <c r="U253" s="61"/>
      <c r="V253" s="61"/>
      <c r="W253" s="61"/>
      <c r="X253" s="61"/>
      <c r="Y253" s="61"/>
      <c r="Z253" s="4"/>
      <c r="AA253" s="61"/>
      <c r="AB253" s="6"/>
      <c r="AC253" s="7"/>
    </row>
    <row r="254" spans="2:29" s="32" customFormat="1" ht="13.35" customHeight="1"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55"/>
      <c r="N254" s="2"/>
      <c r="O254" s="56"/>
      <c r="P254" s="57"/>
      <c r="S254" s="61"/>
      <c r="T254" s="61"/>
      <c r="U254" s="61"/>
      <c r="V254" s="61"/>
      <c r="W254" s="61"/>
      <c r="X254" s="61"/>
      <c r="Y254" s="61"/>
      <c r="Z254" s="4"/>
      <c r="AA254" s="61"/>
      <c r="AB254" s="6"/>
      <c r="AC254" s="7"/>
    </row>
    <row r="255" spans="2:29" s="32" customFormat="1" ht="13.35" customHeight="1"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55"/>
      <c r="N255" s="2"/>
      <c r="O255" s="56"/>
      <c r="P255" s="57"/>
      <c r="S255" s="61"/>
      <c r="T255" s="61"/>
      <c r="U255" s="61"/>
      <c r="V255" s="61"/>
      <c r="W255" s="61"/>
      <c r="X255" s="61"/>
      <c r="Y255" s="61"/>
      <c r="Z255" s="4"/>
      <c r="AA255" s="61"/>
      <c r="AB255" s="6"/>
      <c r="AC255" s="7"/>
    </row>
    <row r="256" spans="2:29" s="32" customFormat="1" ht="13.35" customHeight="1"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55"/>
      <c r="N256" s="2"/>
      <c r="O256" s="56"/>
      <c r="P256" s="57"/>
      <c r="S256" s="61"/>
      <c r="T256" s="61"/>
      <c r="U256" s="61"/>
      <c r="V256" s="61"/>
      <c r="W256" s="61"/>
      <c r="X256" s="61"/>
      <c r="Y256" s="61"/>
      <c r="Z256" s="4"/>
      <c r="AA256" s="61"/>
      <c r="AB256" s="6"/>
      <c r="AC256" s="7"/>
    </row>
    <row r="257" spans="2:29" s="32" customFormat="1" ht="13.35" customHeight="1"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55"/>
      <c r="N257" s="2"/>
      <c r="O257" s="56"/>
      <c r="P257" s="57"/>
      <c r="S257" s="61"/>
      <c r="T257" s="61"/>
      <c r="U257" s="61"/>
      <c r="V257" s="61"/>
      <c r="W257" s="61"/>
      <c r="X257" s="61"/>
      <c r="Y257" s="61"/>
      <c r="Z257" s="4"/>
      <c r="AA257" s="61"/>
      <c r="AB257" s="6"/>
      <c r="AC257" s="7"/>
    </row>
    <row r="258" spans="2:29" s="32" customFormat="1" ht="13.35" customHeight="1"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55"/>
      <c r="N258" s="2"/>
      <c r="O258" s="56"/>
      <c r="P258" s="57"/>
      <c r="S258" s="61"/>
      <c r="T258" s="61"/>
      <c r="U258" s="61"/>
      <c r="V258" s="61"/>
      <c r="W258" s="61"/>
      <c r="X258" s="61"/>
      <c r="Y258" s="61"/>
      <c r="Z258" s="4"/>
      <c r="AA258" s="61"/>
      <c r="AB258" s="6"/>
      <c r="AC258" s="7"/>
    </row>
    <row r="259" spans="2:29" s="32" customFormat="1" ht="13.35" customHeight="1"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55"/>
      <c r="N259" s="2"/>
      <c r="O259" s="56"/>
      <c r="P259" s="57"/>
      <c r="S259" s="61"/>
      <c r="T259" s="61"/>
      <c r="U259" s="61"/>
      <c r="V259" s="61"/>
      <c r="W259" s="61"/>
      <c r="X259" s="61"/>
      <c r="Y259" s="61"/>
      <c r="Z259" s="4"/>
      <c r="AA259" s="61"/>
      <c r="AB259" s="6"/>
      <c r="AC259" s="7"/>
    </row>
    <row r="260" spans="2:29" s="32" customFormat="1" ht="13.35" customHeight="1"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55"/>
      <c r="N260" s="2"/>
      <c r="O260" s="56"/>
      <c r="P260" s="57"/>
      <c r="S260" s="61"/>
      <c r="T260" s="61"/>
      <c r="U260" s="61"/>
      <c r="V260" s="61"/>
      <c r="W260" s="61"/>
      <c r="X260" s="61"/>
      <c r="Y260" s="61"/>
      <c r="Z260" s="4"/>
      <c r="AA260" s="61"/>
      <c r="AB260" s="6"/>
      <c r="AC260" s="7"/>
    </row>
    <row r="261" spans="2:29" s="32" customFormat="1" ht="13.35" customHeight="1"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55"/>
      <c r="N261" s="2"/>
      <c r="O261" s="56"/>
      <c r="P261" s="57"/>
      <c r="S261" s="61"/>
      <c r="T261" s="61"/>
      <c r="U261" s="61"/>
      <c r="V261" s="61"/>
      <c r="W261" s="61"/>
      <c r="X261" s="61"/>
      <c r="Y261" s="61"/>
      <c r="Z261" s="4"/>
      <c r="AA261" s="61"/>
      <c r="AB261" s="6"/>
      <c r="AC261" s="7"/>
    </row>
    <row r="262" spans="2:29" s="32" customFormat="1" ht="13.35" customHeight="1"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55"/>
      <c r="N262" s="2"/>
      <c r="O262" s="56"/>
      <c r="P262" s="57"/>
      <c r="S262" s="61"/>
      <c r="T262" s="61"/>
      <c r="U262" s="61"/>
      <c r="V262" s="61"/>
      <c r="W262" s="61"/>
      <c r="X262" s="61"/>
      <c r="Y262" s="61"/>
      <c r="Z262" s="4"/>
      <c r="AA262" s="61"/>
      <c r="AB262" s="6"/>
      <c r="AC262" s="7"/>
    </row>
    <row r="263" spans="2:29" s="32" customFormat="1" ht="13.35" customHeight="1"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55"/>
      <c r="N263" s="2"/>
      <c r="O263" s="56"/>
      <c r="P263" s="57"/>
      <c r="S263" s="61"/>
      <c r="T263" s="61"/>
      <c r="U263" s="61"/>
      <c r="V263" s="61"/>
      <c r="W263" s="61"/>
      <c r="X263" s="61"/>
      <c r="Y263" s="61"/>
      <c r="Z263" s="4"/>
      <c r="AA263" s="61"/>
      <c r="AB263" s="6"/>
      <c r="AC263" s="7"/>
    </row>
    <row r="264" spans="2:29" s="32" customFormat="1" ht="13.35" customHeight="1"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55"/>
      <c r="N264" s="2"/>
      <c r="O264" s="56"/>
      <c r="P264" s="57"/>
      <c r="S264" s="61"/>
      <c r="T264" s="61"/>
      <c r="U264" s="61"/>
      <c r="V264" s="61"/>
      <c r="W264" s="61"/>
      <c r="X264" s="61"/>
      <c r="Y264" s="61"/>
      <c r="Z264" s="4"/>
      <c r="AA264" s="61"/>
      <c r="AB264" s="6"/>
      <c r="AC264" s="7"/>
    </row>
    <row r="265" spans="2:29" s="32" customFormat="1" ht="13.35" customHeight="1"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55"/>
      <c r="N265" s="2"/>
      <c r="O265" s="56"/>
      <c r="P265" s="57"/>
      <c r="S265" s="61"/>
      <c r="T265" s="61"/>
      <c r="U265" s="61"/>
      <c r="V265" s="61"/>
      <c r="W265" s="61"/>
      <c r="X265" s="61"/>
      <c r="Y265" s="61"/>
      <c r="Z265" s="4"/>
      <c r="AA265" s="61"/>
      <c r="AB265" s="6"/>
      <c r="AC265" s="7"/>
    </row>
    <row r="266" spans="2:29" s="32" customFormat="1" ht="13.35" customHeight="1"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55"/>
      <c r="N266" s="2"/>
      <c r="O266" s="56"/>
      <c r="P266" s="57"/>
      <c r="S266" s="61"/>
      <c r="T266" s="61"/>
      <c r="U266" s="61"/>
      <c r="V266" s="61"/>
      <c r="W266" s="61"/>
      <c r="X266" s="61"/>
      <c r="Y266" s="61"/>
      <c r="Z266" s="4"/>
      <c r="AA266" s="61"/>
      <c r="AB266" s="6"/>
      <c r="AC266" s="7"/>
    </row>
    <row r="267" spans="2:29" s="32" customFormat="1" ht="13.35" customHeight="1"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55"/>
      <c r="N267" s="2"/>
      <c r="O267" s="56"/>
      <c r="P267" s="57"/>
      <c r="S267" s="61"/>
      <c r="T267" s="61"/>
      <c r="U267" s="61"/>
      <c r="V267" s="61"/>
      <c r="W267" s="61"/>
      <c r="X267" s="61"/>
      <c r="Y267" s="61"/>
      <c r="Z267" s="4"/>
      <c r="AA267" s="61"/>
      <c r="AB267" s="6"/>
      <c r="AC267" s="7"/>
    </row>
    <row r="268" spans="2:29" s="32" customFormat="1" ht="13.35" customHeight="1"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55"/>
      <c r="N268" s="2"/>
      <c r="O268" s="56"/>
      <c r="P268" s="57"/>
      <c r="S268" s="61"/>
      <c r="T268" s="61"/>
      <c r="U268" s="61"/>
      <c r="V268" s="61"/>
      <c r="W268" s="61"/>
      <c r="X268" s="61"/>
      <c r="Y268" s="61"/>
      <c r="Z268" s="4"/>
      <c r="AA268" s="61"/>
      <c r="AB268" s="6"/>
      <c r="AC268" s="7"/>
    </row>
    <row r="269" spans="2:29" s="32" customFormat="1" ht="13.35" customHeight="1"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55"/>
      <c r="N269" s="2"/>
      <c r="O269" s="56"/>
      <c r="P269" s="57"/>
      <c r="S269" s="61"/>
      <c r="T269" s="61"/>
      <c r="U269" s="61"/>
      <c r="V269" s="61"/>
      <c r="W269" s="61"/>
      <c r="X269" s="61"/>
      <c r="Y269" s="61"/>
      <c r="Z269" s="4"/>
      <c r="AA269" s="61"/>
      <c r="AB269" s="6"/>
      <c r="AC269" s="7"/>
    </row>
    <row r="270" spans="2:29" s="32" customFormat="1" ht="13.35" customHeight="1"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55"/>
      <c r="N270" s="2"/>
      <c r="O270" s="56"/>
      <c r="P270" s="57"/>
      <c r="S270" s="61"/>
      <c r="T270" s="61"/>
      <c r="U270" s="61"/>
      <c r="V270" s="61"/>
      <c r="W270" s="61"/>
      <c r="X270" s="61"/>
      <c r="Y270" s="61"/>
      <c r="Z270" s="4"/>
      <c r="AA270" s="61"/>
      <c r="AB270" s="6"/>
      <c r="AC270" s="7"/>
    </row>
    <row r="271" spans="2:29" s="32" customFormat="1" ht="13.35" customHeight="1"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55"/>
      <c r="N271" s="2"/>
      <c r="O271" s="56"/>
      <c r="P271" s="57"/>
      <c r="S271" s="61"/>
      <c r="T271" s="61"/>
      <c r="U271" s="61"/>
      <c r="V271" s="61"/>
      <c r="W271" s="61"/>
      <c r="X271" s="61"/>
      <c r="Y271" s="61"/>
      <c r="Z271" s="4"/>
      <c r="AA271" s="61"/>
      <c r="AB271" s="6"/>
      <c r="AC271" s="7"/>
    </row>
    <row r="272" spans="2:29" s="32" customFormat="1" ht="13.35" customHeight="1"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55"/>
      <c r="N272" s="2"/>
      <c r="O272" s="56"/>
      <c r="P272" s="57"/>
      <c r="S272" s="61"/>
      <c r="T272" s="61"/>
      <c r="U272" s="61"/>
      <c r="V272" s="61"/>
      <c r="W272" s="61"/>
      <c r="X272" s="61"/>
      <c r="Y272" s="61"/>
      <c r="Z272" s="4"/>
      <c r="AA272" s="61"/>
      <c r="AB272" s="6"/>
      <c r="AC272" s="7"/>
    </row>
    <row r="273" spans="2:29" s="32" customFormat="1" ht="13.35" customHeight="1"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55"/>
      <c r="N273" s="2"/>
      <c r="O273" s="56"/>
      <c r="P273" s="57"/>
      <c r="S273" s="61"/>
      <c r="T273" s="61"/>
      <c r="U273" s="61"/>
      <c r="V273" s="61"/>
      <c r="W273" s="61"/>
      <c r="X273" s="61"/>
      <c r="Y273" s="61"/>
      <c r="Z273" s="4"/>
      <c r="AA273" s="61"/>
      <c r="AB273" s="6"/>
      <c r="AC273" s="7"/>
    </row>
    <row r="274" spans="2:29" s="32" customFormat="1" ht="13.35" customHeight="1"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55"/>
      <c r="N274" s="2"/>
      <c r="O274" s="56"/>
      <c r="P274" s="57"/>
      <c r="S274" s="61"/>
      <c r="T274" s="61"/>
      <c r="U274" s="61"/>
      <c r="V274" s="61"/>
      <c r="W274" s="61"/>
      <c r="X274" s="61"/>
      <c r="Y274" s="61"/>
      <c r="Z274" s="4"/>
      <c r="AA274" s="61"/>
      <c r="AB274" s="6"/>
      <c r="AC274" s="7"/>
    </row>
    <row r="275" spans="2:29" s="32" customFormat="1" ht="13.35" customHeight="1"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55"/>
      <c r="N275" s="2"/>
      <c r="O275" s="56"/>
      <c r="P275" s="57"/>
      <c r="S275" s="61"/>
      <c r="T275" s="61"/>
      <c r="U275" s="61"/>
      <c r="V275" s="61"/>
      <c r="W275" s="61"/>
      <c r="X275" s="61"/>
      <c r="Y275" s="61"/>
      <c r="Z275" s="4"/>
      <c r="AA275" s="61"/>
      <c r="AB275" s="6"/>
      <c r="AC275" s="7"/>
    </row>
    <row r="276" spans="2:29" s="32" customFormat="1" ht="13.35" customHeight="1"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55"/>
      <c r="N276" s="2"/>
      <c r="O276" s="56"/>
      <c r="P276" s="57"/>
      <c r="S276" s="61"/>
      <c r="T276" s="61"/>
      <c r="U276" s="61"/>
      <c r="V276" s="61"/>
      <c r="W276" s="61"/>
      <c r="X276" s="61"/>
      <c r="Y276" s="61"/>
      <c r="Z276" s="4"/>
      <c r="AA276" s="61"/>
      <c r="AB276" s="6"/>
      <c r="AC276" s="7"/>
    </row>
    <row r="277" spans="2:29" s="32" customFormat="1" ht="13.35" customHeight="1"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55"/>
      <c r="N277" s="2"/>
      <c r="O277" s="56"/>
      <c r="P277" s="57"/>
      <c r="S277" s="61"/>
      <c r="T277" s="61"/>
      <c r="U277" s="61"/>
      <c r="V277" s="61"/>
      <c r="W277" s="61"/>
      <c r="X277" s="61"/>
      <c r="Y277" s="61"/>
      <c r="Z277" s="4"/>
      <c r="AA277" s="61"/>
      <c r="AB277" s="6"/>
      <c r="AC277" s="7"/>
    </row>
    <row r="278" spans="2:29" s="32" customFormat="1" ht="13.35" customHeight="1"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55"/>
      <c r="N278" s="2"/>
      <c r="O278" s="56"/>
      <c r="P278" s="57"/>
      <c r="S278" s="61"/>
      <c r="T278" s="61"/>
      <c r="U278" s="61"/>
      <c r="V278" s="61"/>
      <c r="W278" s="61"/>
      <c r="X278" s="61"/>
      <c r="Y278" s="61"/>
      <c r="Z278" s="4"/>
      <c r="AA278" s="61"/>
      <c r="AB278" s="6"/>
      <c r="AC278" s="7"/>
    </row>
    <row r="279" spans="2:29" s="32" customFormat="1" ht="13.35" customHeight="1"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55"/>
      <c r="N279" s="2"/>
      <c r="O279" s="56"/>
      <c r="P279" s="57"/>
      <c r="S279" s="61"/>
      <c r="T279" s="61"/>
      <c r="U279" s="61"/>
      <c r="V279" s="61"/>
      <c r="W279" s="61"/>
      <c r="X279" s="61"/>
      <c r="Y279" s="61"/>
      <c r="Z279" s="4"/>
      <c r="AA279" s="61"/>
      <c r="AB279" s="6"/>
      <c r="AC279" s="7"/>
    </row>
    <row r="280" spans="2:29" s="32" customFormat="1" ht="13.35" customHeight="1"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55"/>
      <c r="N280" s="2"/>
      <c r="O280" s="56"/>
      <c r="P280" s="57"/>
      <c r="S280" s="61"/>
      <c r="T280" s="61"/>
      <c r="U280" s="61"/>
      <c r="V280" s="61"/>
      <c r="W280" s="61"/>
      <c r="X280" s="61"/>
      <c r="Y280" s="61"/>
      <c r="Z280" s="4"/>
      <c r="AA280" s="61"/>
      <c r="AB280" s="6"/>
      <c r="AC280" s="7"/>
    </row>
    <row r="281" spans="2:29" s="32" customFormat="1" ht="13.35" customHeight="1"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55"/>
      <c r="N281" s="2"/>
      <c r="O281" s="56"/>
      <c r="P281" s="57"/>
      <c r="S281" s="61"/>
      <c r="T281" s="61"/>
      <c r="U281" s="61"/>
      <c r="V281" s="61"/>
      <c r="W281" s="61"/>
      <c r="X281" s="61"/>
      <c r="Y281" s="61"/>
      <c r="Z281" s="4"/>
      <c r="AA281" s="61"/>
      <c r="AB281" s="6"/>
      <c r="AC281" s="7"/>
    </row>
    <row r="282" spans="2:29" s="32" customFormat="1" ht="13.35" customHeight="1"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55"/>
      <c r="N282" s="2"/>
      <c r="O282" s="56"/>
      <c r="P282" s="57"/>
      <c r="S282" s="61"/>
      <c r="T282" s="61"/>
      <c r="U282" s="61"/>
      <c r="V282" s="61"/>
      <c r="W282" s="61"/>
      <c r="X282" s="61"/>
      <c r="Y282" s="61"/>
      <c r="Z282" s="4"/>
      <c r="AA282" s="61"/>
      <c r="AB282" s="6"/>
      <c r="AC282" s="7"/>
    </row>
    <row r="283" spans="2:29" s="32" customFormat="1" ht="13.35" customHeight="1"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55"/>
      <c r="N283" s="2"/>
      <c r="O283" s="56"/>
      <c r="P283" s="57"/>
      <c r="S283" s="61"/>
      <c r="T283" s="61"/>
      <c r="U283" s="61"/>
      <c r="V283" s="61"/>
      <c r="W283" s="61"/>
      <c r="X283" s="61"/>
      <c r="Y283" s="61"/>
      <c r="Z283" s="4"/>
      <c r="AA283" s="61"/>
      <c r="AB283" s="6"/>
      <c r="AC283" s="7"/>
    </row>
    <row r="284" spans="2:29" s="32" customFormat="1" ht="13.35" customHeight="1"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55"/>
      <c r="N284" s="2"/>
      <c r="O284" s="56"/>
      <c r="P284" s="57"/>
      <c r="S284" s="61"/>
      <c r="T284" s="61"/>
      <c r="U284" s="61"/>
      <c r="V284" s="61"/>
      <c r="W284" s="61"/>
      <c r="X284" s="61"/>
      <c r="Y284" s="61"/>
      <c r="Z284" s="4"/>
      <c r="AA284" s="61"/>
      <c r="AB284" s="6"/>
      <c r="AC284" s="7"/>
    </row>
    <row r="285" spans="2:29" s="32" customFormat="1" ht="13.35" customHeight="1"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55"/>
      <c r="N285" s="2"/>
      <c r="O285" s="56"/>
      <c r="P285" s="57"/>
      <c r="S285" s="61"/>
      <c r="T285" s="61"/>
      <c r="U285" s="61"/>
      <c r="V285" s="61"/>
      <c r="W285" s="61"/>
      <c r="X285" s="61"/>
      <c r="Y285" s="61"/>
      <c r="Z285" s="4"/>
      <c r="AA285" s="61"/>
      <c r="AB285" s="6"/>
      <c r="AC285" s="7"/>
    </row>
    <row r="286" spans="2:29" s="32" customFormat="1" ht="13.35" customHeight="1"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55"/>
      <c r="N286" s="2"/>
      <c r="O286" s="56"/>
      <c r="P286" s="57"/>
      <c r="S286" s="61"/>
      <c r="T286" s="61"/>
      <c r="U286" s="61"/>
      <c r="V286" s="61"/>
      <c r="W286" s="61"/>
      <c r="X286" s="61"/>
      <c r="Y286" s="61"/>
      <c r="Z286" s="4"/>
      <c r="AA286" s="61"/>
      <c r="AB286" s="6"/>
      <c r="AC286" s="7"/>
    </row>
    <row r="287" spans="2:29" s="32" customFormat="1" ht="13.35" customHeight="1"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55"/>
      <c r="N287" s="2"/>
      <c r="O287" s="56"/>
      <c r="P287" s="57"/>
      <c r="S287" s="61"/>
      <c r="T287" s="61"/>
      <c r="U287" s="61"/>
      <c r="V287" s="61"/>
      <c r="W287" s="61"/>
      <c r="X287" s="61"/>
      <c r="Y287" s="61"/>
      <c r="Z287" s="4"/>
      <c r="AA287" s="61"/>
      <c r="AB287" s="6"/>
      <c r="AC287" s="7"/>
    </row>
    <row r="288" spans="2:29" s="32" customFormat="1" ht="13.35" customHeight="1"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55"/>
      <c r="N288" s="2"/>
      <c r="O288" s="56"/>
      <c r="P288" s="57"/>
      <c r="S288" s="61"/>
      <c r="T288" s="61"/>
      <c r="U288" s="61"/>
      <c r="V288" s="61"/>
      <c r="W288" s="61"/>
      <c r="X288" s="61"/>
      <c r="Y288" s="61"/>
      <c r="Z288" s="4"/>
      <c r="AA288" s="61"/>
      <c r="AB288" s="6"/>
      <c r="AC288" s="7"/>
    </row>
    <row r="289" spans="2:29" s="32" customFormat="1" ht="13.35" customHeight="1"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55"/>
      <c r="N289" s="2"/>
      <c r="O289" s="56"/>
      <c r="P289" s="57"/>
      <c r="S289" s="61"/>
      <c r="T289" s="61"/>
      <c r="U289" s="61"/>
      <c r="V289" s="61"/>
      <c r="W289" s="61"/>
      <c r="X289" s="61"/>
      <c r="Y289" s="61"/>
      <c r="Z289" s="4"/>
      <c r="AA289" s="61"/>
      <c r="AB289" s="6"/>
      <c r="AC289" s="7"/>
    </row>
    <row r="290" spans="2:29" s="32" customFormat="1" ht="13.35" customHeight="1"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55"/>
      <c r="N290" s="2"/>
      <c r="O290" s="56"/>
      <c r="P290" s="57"/>
      <c r="S290" s="61"/>
      <c r="T290" s="61"/>
      <c r="U290" s="61"/>
      <c r="V290" s="61"/>
      <c r="W290" s="61"/>
      <c r="X290" s="61"/>
      <c r="Y290" s="61"/>
      <c r="Z290" s="4"/>
      <c r="AA290" s="61"/>
      <c r="AB290" s="6"/>
      <c r="AC290" s="7"/>
    </row>
    <row r="291" spans="2:29" s="32" customFormat="1" ht="13.35" customHeight="1"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55"/>
      <c r="N291" s="2"/>
      <c r="O291" s="56"/>
      <c r="P291" s="57"/>
      <c r="S291" s="61"/>
      <c r="T291" s="61"/>
      <c r="U291" s="61"/>
      <c r="V291" s="61"/>
      <c r="W291" s="61"/>
      <c r="X291" s="61"/>
      <c r="Y291" s="61"/>
      <c r="Z291" s="4"/>
      <c r="AA291" s="61"/>
      <c r="AB291" s="6"/>
      <c r="AC291" s="7"/>
    </row>
    <row r="292" spans="2:29" s="32" customFormat="1" ht="13.35" customHeight="1"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55"/>
      <c r="N292" s="2"/>
      <c r="O292" s="56"/>
      <c r="P292" s="57"/>
      <c r="S292" s="61"/>
      <c r="T292" s="61"/>
      <c r="U292" s="61"/>
      <c r="V292" s="61"/>
      <c r="W292" s="61"/>
      <c r="X292" s="61"/>
      <c r="Y292" s="61"/>
      <c r="Z292" s="4"/>
      <c r="AA292" s="61"/>
      <c r="AB292" s="6"/>
      <c r="AC292" s="7"/>
    </row>
    <row r="293" spans="2:29" s="32" customFormat="1" ht="13.35" customHeight="1"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55"/>
      <c r="N293" s="2"/>
      <c r="O293" s="56"/>
      <c r="P293" s="57"/>
      <c r="S293" s="61"/>
      <c r="T293" s="61"/>
      <c r="U293" s="61"/>
      <c r="V293" s="61"/>
      <c r="W293" s="61"/>
      <c r="X293" s="61"/>
      <c r="Y293" s="61"/>
      <c r="Z293" s="4"/>
      <c r="AA293" s="61"/>
      <c r="AB293" s="6"/>
      <c r="AC293" s="7"/>
    </row>
    <row r="294" spans="2:29" s="32" customFormat="1" ht="13.35" customHeight="1"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55"/>
      <c r="N294" s="2"/>
      <c r="O294" s="56"/>
      <c r="P294" s="57"/>
      <c r="S294" s="61"/>
      <c r="T294" s="61"/>
      <c r="U294" s="61"/>
      <c r="V294" s="61"/>
      <c r="W294" s="61"/>
      <c r="X294" s="61"/>
      <c r="Y294" s="61"/>
      <c r="Z294" s="4"/>
      <c r="AA294" s="61"/>
      <c r="AB294" s="6"/>
      <c r="AC294" s="7"/>
    </row>
    <row r="295" spans="2:29" s="32" customFormat="1" ht="13.35" customHeight="1"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55"/>
      <c r="N295" s="2"/>
      <c r="O295" s="56"/>
      <c r="P295" s="57"/>
      <c r="S295" s="61"/>
      <c r="T295" s="61"/>
      <c r="U295" s="61"/>
      <c r="V295" s="61"/>
      <c r="W295" s="61"/>
      <c r="X295" s="61"/>
      <c r="Y295" s="61"/>
      <c r="Z295" s="4"/>
      <c r="AA295" s="61"/>
      <c r="AB295" s="6"/>
      <c r="AC295" s="7"/>
    </row>
    <row r="296" spans="2:29" s="32" customFormat="1" ht="13.35" customHeight="1"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55"/>
      <c r="N296" s="2"/>
      <c r="O296" s="56"/>
      <c r="P296" s="57"/>
      <c r="S296" s="61"/>
      <c r="T296" s="61"/>
      <c r="U296" s="61"/>
      <c r="V296" s="61"/>
      <c r="W296" s="61"/>
      <c r="X296" s="61"/>
      <c r="Y296" s="61"/>
      <c r="Z296" s="4"/>
      <c r="AA296" s="61"/>
      <c r="AB296" s="6"/>
      <c r="AC296" s="7"/>
    </row>
    <row r="297" spans="2:29" s="32" customFormat="1" ht="13.35" customHeight="1"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55"/>
      <c r="N297" s="2"/>
      <c r="O297" s="56"/>
      <c r="P297" s="57"/>
      <c r="S297" s="61"/>
      <c r="T297" s="61"/>
      <c r="U297" s="61"/>
      <c r="V297" s="61"/>
      <c r="W297" s="61"/>
      <c r="X297" s="61"/>
      <c r="Y297" s="61"/>
      <c r="Z297" s="4"/>
      <c r="AA297" s="61"/>
      <c r="AB297" s="6"/>
      <c r="AC297" s="7"/>
    </row>
    <row r="298" spans="2:29" s="32" customFormat="1" ht="13.35" customHeight="1"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55"/>
      <c r="N298" s="2"/>
      <c r="O298" s="56"/>
      <c r="P298" s="57"/>
      <c r="S298" s="61"/>
      <c r="T298" s="61"/>
      <c r="U298" s="61"/>
      <c r="V298" s="61"/>
      <c r="W298" s="61"/>
      <c r="X298" s="61"/>
      <c r="Y298" s="61"/>
      <c r="Z298" s="4"/>
      <c r="AA298" s="61"/>
      <c r="AB298" s="6"/>
      <c r="AC298" s="7"/>
    </row>
    <row r="299" spans="2:29" s="32" customFormat="1" ht="13.35" customHeight="1"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55"/>
      <c r="N299" s="2"/>
      <c r="O299" s="56"/>
      <c r="P299" s="57"/>
      <c r="S299" s="61"/>
      <c r="T299" s="61"/>
      <c r="U299" s="61"/>
      <c r="V299" s="61"/>
      <c r="W299" s="61"/>
      <c r="X299" s="61"/>
      <c r="Y299" s="61"/>
      <c r="Z299" s="4"/>
      <c r="AA299" s="61"/>
      <c r="AB299" s="6"/>
      <c r="AC299" s="7"/>
    </row>
    <row r="300" spans="2:29" s="32" customFormat="1" ht="13.35" customHeight="1"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55"/>
      <c r="N300" s="2"/>
      <c r="O300" s="56"/>
      <c r="P300" s="57"/>
      <c r="S300" s="61"/>
      <c r="T300" s="61"/>
      <c r="U300" s="61"/>
      <c r="V300" s="61"/>
      <c r="W300" s="61"/>
      <c r="X300" s="61"/>
      <c r="Y300" s="61"/>
      <c r="Z300" s="4"/>
      <c r="AA300" s="61"/>
      <c r="AB300" s="6"/>
      <c r="AC300" s="7"/>
    </row>
    <row r="301" spans="2:29" s="32" customFormat="1" ht="13.35" customHeight="1"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55"/>
      <c r="N301" s="2"/>
      <c r="O301" s="56"/>
      <c r="P301" s="57"/>
      <c r="S301" s="61"/>
      <c r="T301" s="61"/>
      <c r="U301" s="61"/>
      <c r="V301" s="61"/>
      <c r="W301" s="61"/>
      <c r="X301" s="61"/>
      <c r="Y301" s="61"/>
      <c r="Z301" s="4"/>
      <c r="AA301" s="61"/>
      <c r="AB301" s="6"/>
      <c r="AC301" s="7"/>
    </row>
    <row r="302" spans="2:29" s="32" customFormat="1" ht="13.35" customHeight="1"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55"/>
      <c r="N302" s="2"/>
      <c r="O302" s="56"/>
      <c r="P302" s="57"/>
      <c r="S302" s="61"/>
      <c r="T302" s="61"/>
      <c r="U302" s="61"/>
      <c r="V302" s="61"/>
      <c r="W302" s="61"/>
      <c r="X302" s="61"/>
      <c r="Y302" s="61"/>
      <c r="Z302" s="4"/>
      <c r="AA302" s="61"/>
      <c r="AB302" s="6"/>
      <c r="AC302" s="7"/>
    </row>
    <row r="303" spans="2:29" s="32" customFormat="1" ht="13.35" customHeight="1"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55"/>
      <c r="N303" s="2"/>
      <c r="O303" s="56"/>
      <c r="P303" s="57"/>
      <c r="S303" s="61"/>
      <c r="T303" s="61"/>
      <c r="U303" s="61"/>
      <c r="V303" s="61"/>
      <c r="W303" s="61"/>
      <c r="X303" s="61"/>
      <c r="Y303" s="61"/>
      <c r="Z303" s="4"/>
      <c r="AA303" s="61"/>
      <c r="AB303" s="6"/>
      <c r="AC303" s="7"/>
    </row>
    <row r="304" spans="2:29" s="32" customFormat="1" ht="13.35" customHeight="1"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55"/>
      <c r="N304" s="2"/>
      <c r="O304" s="56"/>
      <c r="P304" s="57"/>
      <c r="S304" s="61"/>
      <c r="T304" s="61"/>
      <c r="U304" s="61"/>
      <c r="V304" s="61"/>
      <c r="W304" s="61"/>
      <c r="X304" s="61"/>
      <c r="Y304" s="61"/>
      <c r="Z304" s="4"/>
      <c r="AA304" s="61"/>
      <c r="AB304" s="6"/>
      <c r="AC304" s="7"/>
    </row>
    <row r="305" spans="2:29" s="32" customFormat="1" ht="13.35" customHeight="1"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55"/>
      <c r="N305" s="2"/>
      <c r="O305" s="56"/>
      <c r="P305" s="57"/>
      <c r="S305" s="61"/>
      <c r="T305" s="61"/>
      <c r="U305" s="61"/>
      <c r="V305" s="61"/>
      <c r="W305" s="61"/>
      <c r="X305" s="61"/>
      <c r="Y305" s="61"/>
      <c r="Z305" s="4"/>
      <c r="AA305" s="61"/>
      <c r="AB305" s="6"/>
      <c r="AC305" s="7"/>
    </row>
    <row r="306" spans="2:29" s="32" customFormat="1" ht="13.35" customHeight="1"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55"/>
      <c r="N306" s="2"/>
      <c r="O306" s="56"/>
      <c r="P306" s="57"/>
      <c r="S306" s="61"/>
      <c r="T306" s="61"/>
      <c r="U306" s="61"/>
      <c r="V306" s="61"/>
      <c r="W306" s="61"/>
      <c r="X306" s="61"/>
      <c r="Y306" s="61"/>
      <c r="Z306" s="4"/>
      <c r="AA306" s="61"/>
      <c r="AB306" s="6"/>
      <c r="AC306" s="7"/>
    </row>
    <row r="307" spans="2:29" s="32" customFormat="1" ht="13.35" customHeight="1"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55"/>
      <c r="N307" s="2"/>
      <c r="O307" s="56"/>
      <c r="P307" s="57"/>
      <c r="S307" s="61"/>
      <c r="T307" s="61"/>
      <c r="U307" s="61"/>
      <c r="V307" s="61"/>
      <c r="W307" s="61"/>
      <c r="X307" s="61"/>
      <c r="Y307" s="61"/>
      <c r="Z307" s="4"/>
      <c r="AA307" s="61"/>
      <c r="AB307" s="6"/>
      <c r="AC307" s="7"/>
    </row>
    <row r="308" spans="2:29" s="32" customFormat="1" ht="13.35" customHeight="1"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55"/>
      <c r="N308" s="2"/>
      <c r="O308" s="56"/>
      <c r="P308" s="57"/>
      <c r="S308" s="61"/>
      <c r="T308" s="61"/>
      <c r="U308" s="61"/>
      <c r="V308" s="61"/>
      <c r="W308" s="61"/>
      <c r="X308" s="61"/>
      <c r="Y308" s="61"/>
      <c r="Z308" s="4"/>
      <c r="AA308" s="61"/>
      <c r="AB308" s="6"/>
      <c r="AC308" s="7"/>
    </row>
    <row r="309" spans="2:29" s="32" customFormat="1" ht="13.35" customHeight="1"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55"/>
      <c r="N309" s="2"/>
      <c r="O309" s="56"/>
      <c r="P309" s="57"/>
      <c r="S309" s="61"/>
      <c r="T309" s="61"/>
      <c r="U309" s="61"/>
      <c r="V309" s="61"/>
      <c r="W309" s="61"/>
      <c r="X309" s="61"/>
      <c r="Y309" s="61"/>
      <c r="Z309" s="4"/>
      <c r="AA309" s="61"/>
      <c r="AB309" s="6"/>
      <c r="AC309" s="7"/>
    </row>
    <row r="310" spans="2:29" s="32" customFormat="1" ht="13.35" customHeight="1"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55"/>
      <c r="N310" s="2"/>
      <c r="O310" s="56"/>
      <c r="P310" s="57"/>
      <c r="S310" s="61"/>
      <c r="T310" s="61"/>
      <c r="U310" s="61"/>
      <c r="V310" s="61"/>
      <c r="W310" s="61"/>
      <c r="X310" s="61"/>
      <c r="Y310" s="61"/>
      <c r="Z310" s="4"/>
      <c r="AA310" s="61"/>
      <c r="AB310" s="6"/>
      <c r="AC310" s="7"/>
    </row>
    <row r="311" spans="2:29" s="32" customFormat="1" ht="13.35" customHeight="1"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55"/>
      <c r="N311" s="2"/>
      <c r="O311" s="56"/>
      <c r="P311" s="57"/>
      <c r="S311" s="61"/>
      <c r="T311" s="61"/>
      <c r="U311" s="61"/>
      <c r="V311" s="61"/>
      <c r="W311" s="61"/>
      <c r="X311" s="61"/>
      <c r="Y311" s="61"/>
      <c r="Z311" s="4"/>
      <c r="AA311" s="61"/>
      <c r="AB311" s="6"/>
      <c r="AC311" s="7"/>
    </row>
    <row r="312" spans="2:29" s="32" customFormat="1" ht="13.35" customHeight="1"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55"/>
      <c r="N312" s="2"/>
      <c r="O312" s="56"/>
      <c r="P312" s="57"/>
      <c r="S312" s="61"/>
      <c r="T312" s="61"/>
      <c r="U312" s="61"/>
      <c r="V312" s="61"/>
      <c r="W312" s="61"/>
      <c r="X312" s="61"/>
      <c r="Y312" s="61"/>
      <c r="Z312" s="4"/>
      <c r="AA312" s="61"/>
      <c r="AB312" s="6"/>
      <c r="AC312" s="7"/>
    </row>
    <row r="313" spans="2:29" s="32" customFormat="1" ht="13.35" customHeight="1"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55"/>
      <c r="N313" s="2"/>
      <c r="O313" s="56"/>
      <c r="P313" s="57"/>
      <c r="S313" s="61"/>
      <c r="T313" s="61"/>
      <c r="U313" s="61"/>
      <c r="V313" s="61"/>
      <c r="W313" s="61"/>
      <c r="X313" s="61"/>
      <c r="Y313" s="61"/>
      <c r="Z313" s="4"/>
      <c r="AA313" s="61"/>
      <c r="AB313" s="6"/>
      <c r="AC313" s="7"/>
    </row>
    <row r="314" spans="2:29" s="32" customFormat="1" ht="13.35" customHeight="1"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55"/>
      <c r="N314" s="2"/>
      <c r="O314" s="56"/>
      <c r="P314" s="57"/>
      <c r="S314" s="61"/>
      <c r="T314" s="61"/>
      <c r="U314" s="61"/>
      <c r="V314" s="61"/>
      <c r="W314" s="61"/>
      <c r="X314" s="61"/>
      <c r="Y314" s="61"/>
      <c r="Z314" s="4"/>
      <c r="AA314" s="61"/>
      <c r="AB314" s="6"/>
      <c r="AC314" s="7"/>
    </row>
    <row r="315" spans="2:29" s="32" customFormat="1" ht="13.35" customHeight="1"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55"/>
      <c r="N315" s="2"/>
      <c r="O315" s="56"/>
      <c r="P315" s="57"/>
      <c r="S315" s="61"/>
      <c r="T315" s="61"/>
      <c r="U315" s="61"/>
      <c r="V315" s="61"/>
      <c r="W315" s="61"/>
      <c r="X315" s="61"/>
      <c r="Y315" s="61"/>
      <c r="Z315" s="4"/>
      <c r="AA315" s="61"/>
      <c r="AB315" s="6"/>
      <c r="AC315" s="7"/>
    </row>
    <row r="316" spans="2:29" s="32" customFormat="1" ht="13.35" customHeight="1"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55"/>
      <c r="N316" s="2"/>
      <c r="O316" s="56"/>
      <c r="P316" s="57"/>
      <c r="S316" s="61"/>
      <c r="T316" s="61"/>
      <c r="U316" s="61"/>
      <c r="V316" s="61"/>
      <c r="W316" s="61"/>
      <c r="X316" s="61"/>
      <c r="Y316" s="61"/>
      <c r="Z316" s="4"/>
      <c r="AA316" s="61"/>
      <c r="AB316" s="6"/>
      <c r="AC316" s="7"/>
    </row>
    <row r="317" spans="2:29" s="32" customFormat="1" ht="13.35" customHeight="1"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55"/>
      <c r="N317" s="2"/>
      <c r="O317" s="56"/>
      <c r="P317" s="57"/>
      <c r="S317" s="61"/>
      <c r="T317" s="61"/>
      <c r="U317" s="61"/>
      <c r="V317" s="61"/>
      <c r="W317" s="61"/>
      <c r="X317" s="61"/>
      <c r="Y317" s="61"/>
      <c r="Z317" s="4"/>
      <c r="AA317" s="61"/>
      <c r="AB317" s="6"/>
      <c r="AC317" s="7"/>
    </row>
    <row r="318" spans="2:29" s="32" customFormat="1" ht="13.35" customHeight="1"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55"/>
      <c r="N318" s="2"/>
      <c r="O318" s="56"/>
      <c r="P318" s="57"/>
      <c r="S318" s="61"/>
      <c r="T318" s="61"/>
      <c r="U318" s="61"/>
      <c r="V318" s="61"/>
      <c r="W318" s="61"/>
      <c r="X318" s="61"/>
      <c r="Y318" s="61"/>
      <c r="Z318" s="4"/>
      <c r="AA318" s="61"/>
      <c r="AB318" s="6"/>
      <c r="AC318" s="7"/>
    </row>
    <row r="319" spans="2:29" s="32" customFormat="1" ht="13.35" customHeight="1"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55"/>
      <c r="N319" s="2"/>
      <c r="O319" s="56"/>
      <c r="P319" s="57"/>
      <c r="S319" s="61"/>
      <c r="T319" s="61"/>
      <c r="U319" s="61"/>
      <c r="V319" s="61"/>
      <c r="W319" s="61"/>
      <c r="X319" s="61"/>
      <c r="Y319" s="61"/>
      <c r="Z319" s="4"/>
      <c r="AA319" s="61"/>
      <c r="AB319" s="6"/>
      <c r="AC319" s="7"/>
    </row>
    <row r="320" spans="2:29" s="32" customFormat="1" ht="13.35" customHeight="1"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55"/>
      <c r="N320" s="2"/>
      <c r="O320" s="56"/>
      <c r="P320" s="57"/>
      <c r="S320" s="61"/>
      <c r="T320" s="61"/>
      <c r="U320" s="61"/>
      <c r="V320" s="61"/>
      <c r="W320" s="61"/>
      <c r="X320" s="61"/>
      <c r="Y320" s="61"/>
      <c r="Z320" s="4"/>
      <c r="AA320" s="61"/>
      <c r="AB320" s="6"/>
      <c r="AC320" s="7"/>
    </row>
    <row r="321" spans="2:29" s="32" customFormat="1" ht="13.35" customHeight="1"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55"/>
      <c r="N321" s="2"/>
      <c r="O321" s="56"/>
      <c r="P321" s="57"/>
      <c r="S321" s="61"/>
      <c r="T321" s="61"/>
      <c r="U321" s="61"/>
      <c r="V321" s="61"/>
      <c r="W321" s="61"/>
      <c r="X321" s="61"/>
      <c r="Y321" s="61"/>
      <c r="Z321" s="4"/>
      <c r="AA321" s="61"/>
      <c r="AB321" s="6"/>
      <c r="AC321" s="7"/>
    </row>
    <row r="322" spans="2:29" s="32" customFormat="1" ht="13.35" customHeight="1"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55"/>
      <c r="N322" s="2"/>
      <c r="O322" s="56"/>
      <c r="P322" s="57"/>
      <c r="S322" s="61"/>
      <c r="T322" s="61"/>
      <c r="U322" s="61"/>
      <c r="V322" s="61"/>
      <c r="W322" s="61"/>
      <c r="X322" s="61"/>
      <c r="Y322" s="61"/>
      <c r="Z322" s="4"/>
      <c r="AA322" s="61"/>
      <c r="AB322" s="6"/>
      <c r="AC322" s="7"/>
    </row>
    <row r="323" spans="2:29" s="32" customFormat="1" ht="13.35" customHeight="1"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55"/>
      <c r="N323" s="2"/>
      <c r="O323" s="56"/>
      <c r="P323" s="57"/>
      <c r="S323" s="61"/>
      <c r="T323" s="61"/>
      <c r="U323" s="61"/>
      <c r="V323" s="61"/>
      <c r="W323" s="61"/>
      <c r="X323" s="61"/>
      <c r="Y323" s="61"/>
      <c r="Z323" s="4"/>
      <c r="AA323" s="61"/>
      <c r="AB323" s="6"/>
      <c r="AC323" s="7"/>
    </row>
    <row r="324" spans="2:29" s="32" customFormat="1" ht="13.35" customHeight="1"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55"/>
      <c r="N324" s="2"/>
      <c r="O324" s="56"/>
      <c r="P324" s="57"/>
      <c r="S324" s="61"/>
      <c r="T324" s="61"/>
      <c r="U324" s="61"/>
      <c r="V324" s="61"/>
      <c r="W324" s="61"/>
      <c r="X324" s="61"/>
      <c r="Y324" s="61"/>
      <c r="Z324" s="4"/>
      <c r="AA324" s="61"/>
      <c r="AB324" s="6"/>
      <c r="AC324" s="7"/>
    </row>
    <row r="325" spans="2:29" s="32" customFormat="1" ht="13.35" customHeight="1"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55"/>
      <c r="N325" s="2"/>
      <c r="O325" s="56"/>
      <c r="P325" s="57"/>
      <c r="S325" s="61"/>
      <c r="T325" s="61"/>
      <c r="U325" s="61"/>
      <c r="V325" s="61"/>
      <c r="W325" s="61"/>
      <c r="X325" s="61"/>
      <c r="Y325" s="61"/>
      <c r="Z325" s="4"/>
      <c r="AA325" s="61"/>
      <c r="AB325" s="6"/>
      <c r="AC325" s="7"/>
    </row>
    <row r="326" spans="2:29" s="32" customFormat="1" ht="13.35" customHeight="1"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55"/>
      <c r="N326" s="2"/>
      <c r="O326" s="56"/>
      <c r="P326" s="57"/>
      <c r="S326" s="61"/>
      <c r="T326" s="61"/>
      <c r="U326" s="61"/>
      <c r="V326" s="61"/>
      <c r="W326" s="61"/>
      <c r="X326" s="61"/>
      <c r="Y326" s="61"/>
      <c r="Z326" s="4"/>
      <c r="AA326" s="61"/>
      <c r="AB326" s="6"/>
      <c r="AC326" s="7"/>
    </row>
    <row r="327" spans="2:29" s="32" customFormat="1" ht="13.35" customHeight="1"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55"/>
      <c r="N327" s="2"/>
      <c r="O327" s="56"/>
      <c r="P327" s="57"/>
      <c r="S327" s="61"/>
      <c r="T327" s="61"/>
      <c r="U327" s="61"/>
      <c r="V327" s="61"/>
      <c r="W327" s="61"/>
      <c r="X327" s="61"/>
      <c r="Y327" s="61"/>
      <c r="Z327" s="4"/>
      <c r="AA327" s="61"/>
      <c r="AB327" s="6"/>
      <c r="AC327" s="7"/>
    </row>
    <row r="328" spans="2:29" s="32" customFormat="1" ht="13.35" customHeight="1"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55"/>
      <c r="N328" s="2"/>
      <c r="O328" s="56"/>
      <c r="P328" s="57"/>
      <c r="S328" s="61"/>
      <c r="T328" s="61"/>
      <c r="U328" s="61"/>
      <c r="V328" s="61"/>
      <c r="W328" s="61"/>
      <c r="X328" s="61"/>
      <c r="Y328" s="61"/>
      <c r="Z328" s="4"/>
      <c r="AA328" s="61"/>
      <c r="AB328" s="6"/>
      <c r="AC328" s="7"/>
    </row>
    <row r="329" spans="2:29" s="32" customFormat="1" ht="13.35" customHeight="1"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55"/>
      <c r="N329" s="2"/>
      <c r="O329" s="56"/>
      <c r="P329" s="57"/>
      <c r="S329" s="61"/>
      <c r="T329" s="61"/>
      <c r="U329" s="61"/>
      <c r="V329" s="61"/>
      <c r="W329" s="61"/>
      <c r="X329" s="61"/>
      <c r="Y329" s="61"/>
      <c r="Z329" s="4"/>
      <c r="AA329" s="61"/>
      <c r="AB329" s="6"/>
      <c r="AC329" s="7"/>
    </row>
    <row r="330" spans="2:29" s="32" customFormat="1" ht="13.35" customHeight="1"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55"/>
      <c r="N330" s="2"/>
      <c r="O330" s="56"/>
      <c r="P330" s="57"/>
      <c r="S330" s="61"/>
      <c r="T330" s="61"/>
      <c r="U330" s="61"/>
      <c r="V330" s="61"/>
      <c r="W330" s="61"/>
      <c r="X330" s="61"/>
      <c r="Y330" s="61"/>
      <c r="Z330" s="4"/>
      <c r="AA330" s="61"/>
      <c r="AB330" s="6"/>
      <c r="AC330" s="7"/>
    </row>
    <row r="331" spans="2:29" s="32" customFormat="1" ht="13.35" customHeight="1"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55"/>
      <c r="N331" s="2"/>
      <c r="O331" s="56"/>
      <c r="P331" s="57"/>
      <c r="S331" s="61"/>
      <c r="T331" s="61"/>
      <c r="U331" s="61"/>
      <c r="V331" s="61"/>
      <c r="W331" s="61"/>
      <c r="X331" s="61"/>
      <c r="Y331" s="61"/>
      <c r="Z331" s="4"/>
      <c r="AA331" s="61"/>
      <c r="AB331" s="6"/>
      <c r="AC331" s="7"/>
    </row>
    <row r="332" spans="2:29" s="32" customFormat="1" ht="13.35" customHeight="1"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55"/>
      <c r="N332" s="2"/>
      <c r="O332" s="56"/>
      <c r="P332" s="57"/>
      <c r="S332" s="61"/>
      <c r="T332" s="61"/>
      <c r="U332" s="61"/>
      <c r="V332" s="61"/>
      <c r="W332" s="61"/>
      <c r="X332" s="61"/>
      <c r="Y332" s="61"/>
      <c r="Z332" s="4"/>
      <c r="AA332" s="61"/>
      <c r="AB332" s="6"/>
      <c r="AC332" s="7"/>
    </row>
    <row r="333" spans="2:29" s="32" customFormat="1" ht="13.35" customHeight="1"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55"/>
      <c r="N333" s="2"/>
      <c r="O333" s="56"/>
      <c r="P333" s="57"/>
      <c r="S333" s="61"/>
      <c r="T333" s="61"/>
      <c r="U333" s="61"/>
      <c r="V333" s="61"/>
      <c r="W333" s="61"/>
      <c r="X333" s="61"/>
      <c r="Y333" s="61"/>
      <c r="Z333" s="4"/>
      <c r="AA333" s="61"/>
      <c r="AB333" s="6"/>
      <c r="AC333" s="7"/>
    </row>
    <row r="334" spans="2:29" s="32" customFormat="1" ht="13.35" customHeight="1"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55"/>
      <c r="N334" s="2"/>
      <c r="O334" s="56"/>
      <c r="P334" s="57"/>
      <c r="S334" s="61"/>
      <c r="T334" s="61"/>
      <c r="U334" s="61"/>
      <c r="V334" s="61"/>
      <c r="W334" s="61"/>
      <c r="X334" s="61"/>
      <c r="Y334" s="61"/>
      <c r="Z334" s="4"/>
      <c r="AA334" s="61"/>
      <c r="AB334" s="6"/>
      <c r="AC334" s="7"/>
    </row>
    <row r="335" spans="2:29" s="32" customFormat="1" ht="13.35" customHeight="1"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55"/>
      <c r="N335" s="2"/>
      <c r="O335" s="56"/>
      <c r="P335" s="57"/>
      <c r="S335" s="61"/>
      <c r="T335" s="61"/>
      <c r="U335" s="61"/>
      <c r="V335" s="61"/>
      <c r="W335" s="61"/>
      <c r="X335" s="61"/>
      <c r="Y335" s="61"/>
      <c r="Z335" s="4"/>
      <c r="AA335" s="61"/>
      <c r="AB335" s="6"/>
      <c r="AC335" s="7"/>
    </row>
    <row r="336" spans="2:29" s="32" customFormat="1" ht="13.35" customHeight="1"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55"/>
      <c r="N336" s="2"/>
      <c r="O336" s="56"/>
      <c r="P336" s="57"/>
      <c r="S336" s="61"/>
      <c r="T336" s="61"/>
      <c r="U336" s="61"/>
      <c r="V336" s="61"/>
      <c r="W336" s="61"/>
      <c r="X336" s="61"/>
      <c r="Y336" s="61"/>
      <c r="Z336" s="4"/>
      <c r="AA336" s="61"/>
      <c r="AB336" s="6"/>
      <c r="AC336" s="7"/>
    </row>
    <row r="337" spans="2:29" s="32" customFormat="1" ht="13.35" customHeight="1"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55"/>
      <c r="N337" s="2"/>
      <c r="O337" s="56"/>
      <c r="P337" s="57"/>
      <c r="S337" s="61"/>
      <c r="T337" s="61"/>
      <c r="U337" s="61"/>
      <c r="V337" s="61"/>
      <c r="W337" s="61"/>
      <c r="X337" s="61"/>
      <c r="Y337" s="61"/>
      <c r="Z337" s="4"/>
      <c r="AA337" s="61"/>
      <c r="AB337" s="6"/>
      <c r="AC337" s="7"/>
    </row>
    <row r="338" spans="2:29" s="32" customFormat="1" ht="13.35" customHeight="1"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55"/>
      <c r="N338" s="2"/>
      <c r="O338" s="56"/>
      <c r="P338" s="57"/>
      <c r="S338" s="61"/>
      <c r="T338" s="61"/>
      <c r="U338" s="61"/>
      <c r="V338" s="61"/>
      <c r="W338" s="61"/>
      <c r="X338" s="61"/>
      <c r="Y338" s="61"/>
      <c r="Z338" s="4"/>
      <c r="AA338" s="61"/>
      <c r="AB338" s="6"/>
      <c r="AC338" s="7"/>
    </row>
    <row r="339" spans="2:29" s="32" customFormat="1" ht="13.35" customHeight="1"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55"/>
      <c r="N339" s="2"/>
      <c r="O339" s="56"/>
      <c r="P339" s="57"/>
      <c r="S339" s="61"/>
      <c r="T339" s="61"/>
      <c r="U339" s="61"/>
      <c r="V339" s="61"/>
      <c r="W339" s="61"/>
      <c r="X339" s="61"/>
      <c r="Y339" s="61"/>
      <c r="Z339" s="4"/>
      <c r="AA339" s="61"/>
      <c r="AB339" s="6"/>
      <c r="AC339" s="7"/>
    </row>
    <row r="340" spans="2:29" s="32" customFormat="1" ht="13.35" customHeight="1"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55"/>
      <c r="N340" s="2"/>
      <c r="O340" s="56"/>
      <c r="P340" s="57"/>
      <c r="S340" s="61"/>
      <c r="T340" s="61"/>
      <c r="U340" s="61"/>
      <c r="V340" s="61"/>
      <c r="W340" s="61"/>
      <c r="X340" s="61"/>
      <c r="Y340" s="61"/>
      <c r="Z340" s="4"/>
      <c r="AA340" s="61"/>
      <c r="AB340" s="6"/>
      <c r="AC340" s="7"/>
    </row>
    <row r="341" spans="2:29" s="32" customFormat="1" ht="13.35" customHeight="1"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55"/>
      <c r="N341" s="2"/>
      <c r="O341" s="56"/>
      <c r="P341" s="57"/>
      <c r="S341" s="61"/>
      <c r="T341" s="61"/>
      <c r="U341" s="61"/>
      <c r="V341" s="61"/>
      <c r="W341" s="61"/>
      <c r="X341" s="61"/>
      <c r="Y341" s="61"/>
      <c r="Z341" s="4"/>
      <c r="AA341" s="61"/>
      <c r="AB341" s="6"/>
      <c r="AC341" s="7"/>
    </row>
    <row r="342" spans="2:29" s="32" customFormat="1" ht="13.35" customHeight="1"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55"/>
      <c r="N342" s="2"/>
      <c r="O342" s="56"/>
      <c r="P342" s="57"/>
      <c r="S342" s="61"/>
      <c r="T342" s="61"/>
      <c r="U342" s="61"/>
      <c r="V342" s="61"/>
      <c r="W342" s="61"/>
      <c r="X342" s="61"/>
      <c r="Y342" s="61"/>
      <c r="Z342" s="4"/>
      <c r="AA342" s="61"/>
      <c r="AB342" s="6"/>
      <c r="AC342" s="7"/>
    </row>
    <row r="343" spans="2:29" s="32" customFormat="1" ht="13.35" customHeight="1"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55"/>
      <c r="N343" s="2"/>
      <c r="O343" s="56"/>
      <c r="P343" s="57"/>
      <c r="S343" s="61"/>
      <c r="T343" s="61"/>
      <c r="U343" s="61"/>
      <c r="V343" s="61"/>
      <c r="W343" s="61"/>
      <c r="X343" s="61"/>
      <c r="Y343" s="61"/>
      <c r="Z343" s="4"/>
      <c r="AA343" s="61"/>
      <c r="AB343" s="6"/>
      <c r="AC343" s="7"/>
    </row>
    <row r="344" spans="2:29" s="32" customFormat="1" ht="13.35" customHeight="1"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55"/>
      <c r="N344" s="2"/>
      <c r="O344" s="56"/>
      <c r="P344" s="57"/>
      <c r="S344" s="61"/>
      <c r="T344" s="61"/>
      <c r="U344" s="61"/>
      <c r="V344" s="61"/>
      <c r="W344" s="61"/>
      <c r="X344" s="61"/>
      <c r="Y344" s="61"/>
      <c r="Z344" s="4"/>
      <c r="AA344" s="61"/>
      <c r="AB344" s="6"/>
      <c r="AC344" s="7"/>
    </row>
    <row r="345" spans="2:29" s="32" customFormat="1" ht="13.35" customHeight="1"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55"/>
      <c r="N345" s="2"/>
      <c r="O345" s="56"/>
      <c r="P345" s="57"/>
      <c r="S345" s="61"/>
      <c r="T345" s="61"/>
      <c r="U345" s="61"/>
      <c r="V345" s="61"/>
      <c r="W345" s="61"/>
      <c r="X345" s="61"/>
      <c r="Y345" s="61"/>
      <c r="Z345" s="4"/>
      <c r="AA345" s="61"/>
      <c r="AB345" s="6"/>
      <c r="AC345" s="7"/>
    </row>
    <row r="346" spans="2:29" s="32" customFormat="1" ht="13.35" customHeight="1"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55"/>
      <c r="N346" s="2"/>
      <c r="O346" s="56"/>
      <c r="P346" s="57"/>
      <c r="S346" s="61"/>
      <c r="T346" s="61"/>
      <c r="U346" s="61"/>
      <c r="V346" s="61"/>
      <c r="W346" s="61"/>
      <c r="X346" s="61"/>
      <c r="Y346" s="61"/>
      <c r="Z346" s="4"/>
      <c r="AA346" s="61"/>
      <c r="AB346" s="6"/>
      <c r="AC346" s="7"/>
    </row>
    <row r="347" spans="2:29" s="32" customFormat="1" ht="13.35" customHeight="1"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55"/>
      <c r="N347" s="2"/>
      <c r="O347" s="56"/>
      <c r="P347" s="57"/>
      <c r="S347" s="61"/>
      <c r="T347" s="61"/>
      <c r="U347" s="61"/>
      <c r="V347" s="61"/>
      <c r="W347" s="61"/>
      <c r="X347" s="61"/>
      <c r="Y347" s="61"/>
      <c r="Z347" s="4"/>
      <c r="AA347" s="61"/>
      <c r="AB347" s="6"/>
      <c r="AC347" s="7"/>
    </row>
    <row r="348" spans="2:29" s="32" customFormat="1" ht="13.35" customHeight="1"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55"/>
      <c r="N348" s="2"/>
      <c r="O348" s="56"/>
      <c r="P348" s="57"/>
      <c r="S348" s="61"/>
      <c r="T348" s="61"/>
      <c r="U348" s="61"/>
      <c r="V348" s="61"/>
      <c r="W348" s="61"/>
      <c r="X348" s="61"/>
      <c r="Y348" s="61"/>
      <c r="Z348" s="4"/>
      <c r="AA348" s="61"/>
      <c r="AB348" s="6"/>
      <c r="AC348" s="7"/>
    </row>
    <row r="349" spans="2:29" s="32" customFormat="1" ht="13.35" customHeight="1"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55"/>
      <c r="N349" s="2"/>
      <c r="O349" s="56"/>
      <c r="P349" s="57"/>
      <c r="S349" s="61"/>
      <c r="T349" s="61"/>
      <c r="U349" s="61"/>
      <c r="V349" s="61"/>
      <c r="W349" s="61"/>
      <c r="X349" s="61"/>
      <c r="Y349" s="61"/>
      <c r="Z349" s="4"/>
      <c r="AA349" s="61"/>
      <c r="AB349" s="6"/>
      <c r="AC349" s="7"/>
    </row>
    <row r="350" spans="2:29" s="32" customFormat="1" ht="13.35" customHeight="1"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55"/>
      <c r="N350" s="2"/>
      <c r="O350" s="56"/>
      <c r="P350" s="57"/>
      <c r="S350" s="61"/>
      <c r="T350" s="61"/>
      <c r="U350" s="61"/>
      <c r="V350" s="61"/>
      <c r="W350" s="61"/>
      <c r="X350" s="61"/>
      <c r="Y350" s="61"/>
      <c r="Z350" s="4"/>
      <c r="AA350" s="61"/>
      <c r="AB350" s="6"/>
      <c r="AC350" s="7"/>
    </row>
    <row r="351" spans="2:29" s="32" customFormat="1" ht="13.35" customHeight="1"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55"/>
      <c r="N351" s="2"/>
      <c r="O351" s="56"/>
      <c r="P351" s="57"/>
      <c r="S351" s="61"/>
      <c r="T351" s="61"/>
      <c r="U351" s="61"/>
      <c r="V351" s="61"/>
      <c r="W351" s="61"/>
      <c r="X351" s="61"/>
      <c r="Y351" s="61"/>
      <c r="Z351" s="4"/>
      <c r="AA351" s="61"/>
      <c r="AB351" s="6"/>
      <c r="AC351" s="7"/>
    </row>
    <row r="352" spans="2:29" s="32" customFormat="1" ht="13.35" customHeight="1"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55"/>
      <c r="N352" s="2"/>
      <c r="O352" s="56"/>
      <c r="P352" s="57"/>
      <c r="S352" s="61"/>
      <c r="T352" s="61"/>
      <c r="U352" s="61"/>
      <c r="V352" s="61"/>
      <c r="W352" s="61"/>
      <c r="X352" s="61"/>
      <c r="Y352" s="61"/>
      <c r="Z352" s="4"/>
      <c r="AA352" s="61"/>
      <c r="AB352" s="6"/>
      <c r="AC352" s="7"/>
    </row>
    <row r="353" spans="2:29" s="32" customFormat="1" ht="13.35" customHeight="1"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55"/>
      <c r="N353" s="2"/>
      <c r="O353" s="56"/>
      <c r="P353" s="57"/>
      <c r="S353" s="61"/>
      <c r="T353" s="61"/>
      <c r="U353" s="61"/>
      <c r="V353" s="61"/>
      <c r="W353" s="61"/>
      <c r="X353" s="61"/>
      <c r="Y353" s="61"/>
      <c r="Z353" s="4"/>
      <c r="AA353" s="61"/>
      <c r="AB353" s="6"/>
      <c r="AC353" s="7"/>
    </row>
    <row r="354" spans="2:29" s="32" customFormat="1" ht="13.35" customHeight="1"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55"/>
      <c r="N354" s="2"/>
      <c r="O354" s="56"/>
      <c r="P354" s="57"/>
      <c r="S354" s="61"/>
      <c r="T354" s="61"/>
      <c r="U354" s="61"/>
      <c r="V354" s="61"/>
      <c r="W354" s="61"/>
      <c r="X354" s="61"/>
      <c r="Y354" s="61"/>
      <c r="Z354" s="4"/>
      <c r="AA354" s="61"/>
      <c r="AB354" s="6"/>
      <c r="AC354" s="7"/>
    </row>
    <row r="355" spans="2:29" s="32" customFormat="1" ht="13.35" customHeight="1"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55"/>
      <c r="N355" s="2"/>
      <c r="O355" s="56"/>
      <c r="P355" s="57"/>
      <c r="S355" s="61"/>
      <c r="T355" s="61"/>
      <c r="U355" s="61"/>
      <c r="V355" s="61"/>
      <c r="W355" s="61"/>
      <c r="X355" s="61"/>
      <c r="Y355" s="61"/>
      <c r="Z355" s="4"/>
      <c r="AA355" s="61"/>
      <c r="AB355" s="6"/>
      <c r="AC355" s="7"/>
    </row>
    <row r="356" spans="2:29" s="32" customFormat="1" ht="13.35" customHeight="1"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55"/>
      <c r="N356" s="2"/>
      <c r="O356" s="56"/>
      <c r="P356" s="57"/>
      <c r="S356" s="61"/>
      <c r="T356" s="61"/>
      <c r="U356" s="61"/>
      <c r="V356" s="61"/>
      <c r="W356" s="61"/>
      <c r="X356" s="61"/>
      <c r="Y356" s="61"/>
      <c r="Z356" s="4"/>
      <c r="AA356" s="61"/>
      <c r="AB356" s="6"/>
      <c r="AC356" s="7"/>
    </row>
    <row r="357" spans="2:29" s="32" customFormat="1" ht="13.35" customHeight="1"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55"/>
      <c r="N357" s="2"/>
      <c r="O357" s="56"/>
      <c r="P357" s="57"/>
      <c r="S357" s="61"/>
      <c r="T357" s="61"/>
      <c r="U357" s="61"/>
      <c r="V357" s="61"/>
      <c r="W357" s="61"/>
      <c r="X357" s="61"/>
      <c r="Y357" s="61"/>
      <c r="Z357" s="4"/>
      <c r="AA357" s="61"/>
      <c r="AB357" s="6"/>
      <c r="AC357" s="7"/>
    </row>
    <row r="358" spans="2:29" s="32" customFormat="1" ht="13.35" customHeight="1"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55"/>
      <c r="N358" s="2"/>
      <c r="O358" s="56"/>
      <c r="P358" s="57"/>
      <c r="S358" s="61"/>
      <c r="T358" s="61"/>
      <c r="U358" s="61"/>
      <c r="V358" s="61"/>
      <c r="W358" s="61"/>
      <c r="X358" s="61"/>
      <c r="Y358" s="61"/>
      <c r="Z358" s="4"/>
      <c r="AA358" s="61"/>
      <c r="AB358" s="6"/>
      <c r="AC358" s="7"/>
    </row>
    <row r="359" spans="2:29" s="32" customFormat="1" ht="13.35" customHeight="1"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55"/>
      <c r="N359" s="2"/>
      <c r="O359" s="56"/>
      <c r="P359" s="57"/>
      <c r="S359" s="61"/>
      <c r="T359" s="61"/>
      <c r="U359" s="61"/>
      <c r="V359" s="61"/>
      <c r="W359" s="61"/>
      <c r="X359" s="61"/>
      <c r="Y359" s="61"/>
      <c r="Z359" s="4"/>
      <c r="AA359" s="61"/>
      <c r="AB359" s="6"/>
      <c r="AC359" s="7"/>
    </row>
    <row r="360" spans="2:29" s="32" customFormat="1" ht="13.35" customHeight="1"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55"/>
      <c r="N360" s="2"/>
      <c r="O360" s="56"/>
      <c r="P360" s="57"/>
      <c r="S360" s="61"/>
      <c r="T360" s="61"/>
      <c r="U360" s="61"/>
      <c r="V360" s="61"/>
      <c r="W360" s="61"/>
      <c r="X360" s="61"/>
      <c r="Y360" s="61"/>
      <c r="Z360" s="4"/>
      <c r="AA360" s="61"/>
      <c r="AB360" s="6"/>
      <c r="AC360" s="7"/>
    </row>
    <row r="361" spans="2:29" s="32" customFormat="1" ht="13.35" customHeight="1"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55"/>
      <c r="N361" s="2"/>
      <c r="O361" s="56"/>
      <c r="P361" s="57"/>
      <c r="S361" s="61"/>
      <c r="T361" s="61"/>
      <c r="U361" s="61"/>
      <c r="V361" s="61"/>
      <c r="W361" s="61"/>
      <c r="X361" s="61"/>
      <c r="Y361" s="61"/>
      <c r="Z361" s="4"/>
      <c r="AA361" s="61"/>
      <c r="AB361" s="6"/>
      <c r="AC361" s="7"/>
    </row>
    <row r="362" spans="2:29" s="32" customFormat="1" ht="13.35" customHeight="1"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55"/>
      <c r="N362" s="2"/>
      <c r="O362" s="56"/>
      <c r="P362" s="57"/>
      <c r="S362" s="61"/>
      <c r="T362" s="61"/>
      <c r="U362" s="61"/>
      <c r="V362" s="61"/>
      <c r="W362" s="61"/>
      <c r="X362" s="61"/>
      <c r="Y362" s="61"/>
      <c r="Z362" s="4"/>
      <c r="AA362" s="61"/>
      <c r="AB362" s="6"/>
      <c r="AC362" s="7"/>
    </row>
    <row r="363" spans="2:29" s="32" customFormat="1" ht="13.35" customHeight="1"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55"/>
      <c r="N363" s="2"/>
      <c r="O363" s="56"/>
      <c r="P363" s="57"/>
      <c r="S363" s="61"/>
      <c r="T363" s="61"/>
      <c r="U363" s="61"/>
      <c r="V363" s="61"/>
      <c r="W363" s="61"/>
      <c r="X363" s="61"/>
      <c r="Y363" s="61"/>
      <c r="Z363" s="4"/>
      <c r="AA363" s="61"/>
      <c r="AB363" s="6"/>
      <c r="AC363" s="7"/>
    </row>
    <row r="364" spans="2:29" s="32" customFormat="1" ht="13.35" customHeight="1"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55"/>
      <c r="N364" s="2"/>
      <c r="O364" s="56"/>
      <c r="P364" s="57"/>
      <c r="S364" s="61"/>
      <c r="T364" s="61"/>
      <c r="U364" s="61"/>
      <c r="V364" s="61"/>
      <c r="W364" s="61"/>
      <c r="X364" s="61"/>
      <c r="Y364" s="61"/>
      <c r="Z364" s="4"/>
      <c r="AA364" s="61"/>
      <c r="AB364" s="6"/>
      <c r="AC364" s="7"/>
    </row>
    <row r="365" spans="2:29" s="32" customFormat="1" ht="13.35" customHeight="1"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55"/>
      <c r="N365" s="2"/>
      <c r="O365" s="56"/>
      <c r="P365" s="57"/>
      <c r="S365" s="61"/>
      <c r="T365" s="61"/>
      <c r="U365" s="61"/>
      <c r="V365" s="61"/>
      <c r="W365" s="61"/>
      <c r="X365" s="61"/>
      <c r="Y365" s="61"/>
      <c r="Z365" s="4"/>
      <c r="AA365" s="61"/>
      <c r="AB365" s="6"/>
      <c r="AC365" s="7"/>
    </row>
    <row r="366" spans="2:29" s="32" customFormat="1" ht="13.35" customHeight="1"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55"/>
      <c r="N366" s="2"/>
      <c r="O366" s="56"/>
      <c r="P366" s="57"/>
      <c r="S366" s="61"/>
      <c r="T366" s="61"/>
      <c r="U366" s="61"/>
      <c r="V366" s="61"/>
      <c r="W366" s="61"/>
      <c r="X366" s="61"/>
      <c r="Y366" s="61"/>
      <c r="Z366" s="4"/>
      <c r="AA366" s="61"/>
      <c r="AB366" s="6"/>
      <c r="AC366" s="7"/>
    </row>
    <row r="367" spans="2:29" s="32" customFormat="1" ht="13.35" customHeight="1"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55"/>
      <c r="N367" s="2"/>
      <c r="O367" s="56"/>
      <c r="P367" s="57"/>
      <c r="S367" s="61"/>
      <c r="T367" s="61"/>
      <c r="U367" s="61"/>
      <c r="V367" s="61"/>
      <c r="W367" s="61"/>
      <c r="X367" s="61"/>
      <c r="Y367" s="61"/>
      <c r="Z367" s="4"/>
      <c r="AA367" s="61"/>
      <c r="AB367" s="6"/>
      <c r="AC367" s="7"/>
    </row>
    <row r="368" spans="2:29" s="32" customFormat="1" ht="13.35" customHeight="1"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55"/>
      <c r="N368" s="2"/>
      <c r="O368" s="56"/>
      <c r="P368" s="57"/>
      <c r="S368" s="61"/>
      <c r="T368" s="61"/>
      <c r="U368" s="61"/>
      <c r="V368" s="61"/>
      <c r="W368" s="61"/>
      <c r="X368" s="61"/>
      <c r="Y368" s="61"/>
      <c r="Z368" s="4"/>
      <c r="AA368" s="61"/>
      <c r="AB368" s="6"/>
      <c r="AC368" s="7"/>
    </row>
    <row r="369" spans="2:29" s="32" customFormat="1" ht="13.35" customHeight="1"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55"/>
      <c r="N369" s="2"/>
      <c r="O369" s="56"/>
      <c r="P369" s="57"/>
      <c r="S369" s="61"/>
      <c r="T369" s="61"/>
      <c r="U369" s="61"/>
      <c r="V369" s="61"/>
      <c r="W369" s="61"/>
      <c r="X369" s="61"/>
      <c r="Y369" s="61"/>
      <c r="Z369" s="4"/>
      <c r="AA369" s="61"/>
      <c r="AB369" s="6"/>
      <c r="AC369" s="7"/>
    </row>
    <row r="370" spans="2:29" s="32" customFormat="1" ht="13.35" customHeight="1"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55"/>
      <c r="N370" s="2"/>
      <c r="O370" s="56"/>
      <c r="P370" s="57"/>
      <c r="S370" s="61"/>
      <c r="T370" s="61"/>
      <c r="U370" s="61"/>
      <c r="V370" s="61"/>
      <c r="W370" s="61"/>
      <c r="X370" s="61"/>
      <c r="Y370" s="61"/>
      <c r="Z370" s="4"/>
      <c r="AA370" s="61"/>
      <c r="AB370" s="6"/>
      <c r="AC370" s="7"/>
    </row>
    <row r="371" spans="2:29" s="32" customFormat="1" ht="13.35" customHeight="1"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55"/>
      <c r="N371" s="2"/>
      <c r="O371" s="56"/>
      <c r="P371" s="57"/>
      <c r="S371" s="61"/>
      <c r="T371" s="61"/>
      <c r="U371" s="61"/>
      <c r="V371" s="61"/>
      <c r="W371" s="61"/>
      <c r="X371" s="61"/>
      <c r="Y371" s="61"/>
      <c r="Z371" s="4"/>
      <c r="AA371" s="61"/>
      <c r="AB371" s="6"/>
      <c r="AC371" s="7"/>
    </row>
    <row r="372" spans="2:29" s="32" customFormat="1" ht="13.35" customHeight="1"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55"/>
      <c r="N372" s="2"/>
      <c r="O372" s="56"/>
      <c r="P372" s="57"/>
      <c r="S372" s="61"/>
      <c r="T372" s="61"/>
      <c r="U372" s="61"/>
      <c r="V372" s="61"/>
      <c r="W372" s="61"/>
      <c r="X372" s="61"/>
      <c r="Y372" s="61"/>
      <c r="Z372" s="4"/>
      <c r="AA372" s="61"/>
      <c r="AB372" s="6"/>
      <c r="AC372" s="7"/>
    </row>
    <row r="373" spans="2:29" s="32" customFormat="1" ht="13.35" customHeight="1"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55"/>
      <c r="N373" s="2"/>
      <c r="O373" s="56"/>
      <c r="P373" s="57"/>
      <c r="S373" s="61"/>
      <c r="T373" s="61"/>
      <c r="U373" s="61"/>
      <c r="V373" s="61"/>
      <c r="W373" s="61"/>
      <c r="X373" s="61"/>
      <c r="Y373" s="61"/>
      <c r="Z373" s="4"/>
      <c r="AA373" s="61"/>
      <c r="AB373" s="6"/>
      <c r="AC373" s="7"/>
    </row>
    <row r="374" spans="2:29" s="32" customFormat="1" ht="13.35" customHeight="1"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55"/>
      <c r="N374" s="2"/>
      <c r="O374" s="56"/>
      <c r="P374" s="57"/>
      <c r="S374" s="61"/>
      <c r="T374" s="61"/>
      <c r="U374" s="61"/>
      <c r="V374" s="61"/>
      <c r="W374" s="61"/>
      <c r="X374" s="61"/>
      <c r="Y374" s="61"/>
      <c r="Z374" s="4"/>
      <c r="AA374" s="61"/>
      <c r="AB374" s="6"/>
      <c r="AC374" s="7"/>
    </row>
    <row r="375" spans="2:29" s="32" customFormat="1" ht="13.35" customHeight="1"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55"/>
      <c r="N375" s="2"/>
      <c r="O375" s="56"/>
      <c r="P375" s="57"/>
      <c r="S375" s="61"/>
      <c r="T375" s="61"/>
      <c r="U375" s="61"/>
      <c r="V375" s="61"/>
      <c r="W375" s="61"/>
      <c r="X375" s="61"/>
      <c r="Y375" s="61"/>
      <c r="Z375" s="4"/>
      <c r="AA375" s="61"/>
      <c r="AB375" s="6"/>
      <c r="AC375" s="7"/>
    </row>
    <row r="376" spans="2:29" s="32" customFormat="1" ht="13.35" customHeight="1"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55"/>
      <c r="N376" s="2"/>
      <c r="O376" s="56"/>
      <c r="P376" s="57"/>
      <c r="S376" s="61"/>
      <c r="T376" s="61"/>
      <c r="U376" s="61"/>
      <c r="V376" s="61"/>
      <c r="W376" s="61"/>
      <c r="X376" s="61"/>
      <c r="Y376" s="61"/>
      <c r="Z376" s="4"/>
      <c r="AA376" s="61"/>
      <c r="AB376" s="6"/>
      <c r="AC376" s="7"/>
    </row>
    <row r="377" spans="2:29" s="32" customFormat="1" ht="13.35" customHeight="1"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55"/>
      <c r="N377" s="2"/>
      <c r="O377" s="56"/>
      <c r="P377" s="57"/>
      <c r="S377" s="61"/>
      <c r="T377" s="61"/>
      <c r="U377" s="61"/>
      <c r="V377" s="61"/>
      <c r="W377" s="61"/>
      <c r="X377" s="61"/>
      <c r="Y377" s="61"/>
      <c r="Z377" s="4"/>
      <c r="AA377" s="61"/>
      <c r="AB377" s="6"/>
      <c r="AC377" s="7"/>
    </row>
    <row r="378" spans="2:29" s="32" customFormat="1" ht="13.35" customHeight="1"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55"/>
      <c r="N378" s="2"/>
      <c r="O378" s="56"/>
      <c r="P378" s="57"/>
      <c r="S378" s="61"/>
      <c r="T378" s="61"/>
      <c r="U378" s="61"/>
      <c r="V378" s="61"/>
      <c r="W378" s="61"/>
      <c r="X378" s="61"/>
      <c r="Y378" s="61"/>
      <c r="Z378" s="4"/>
      <c r="AA378" s="61"/>
      <c r="AB378" s="6"/>
      <c r="AC378" s="7"/>
    </row>
    <row r="379" spans="2:29" s="32" customFormat="1" ht="13.35" customHeight="1"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55"/>
      <c r="N379" s="2"/>
      <c r="O379" s="56"/>
      <c r="P379" s="57"/>
      <c r="S379" s="61"/>
      <c r="T379" s="61"/>
      <c r="U379" s="61"/>
      <c r="V379" s="61"/>
      <c r="W379" s="61"/>
      <c r="X379" s="61"/>
      <c r="Y379" s="61"/>
      <c r="Z379" s="4"/>
      <c r="AA379" s="61"/>
      <c r="AB379" s="6"/>
      <c r="AC379" s="7"/>
    </row>
    <row r="380" spans="2:29" s="32" customFormat="1" ht="13.35" customHeight="1"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55"/>
      <c r="N380" s="2"/>
      <c r="O380" s="56"/>
      <c r="P380" s="57"/>
      <c r="S380" s="61"/>
      <c r="T380" s="61"/>
      <c r="U380" s="61"/>
      <c r="V380" s="61"/>
      <c r="W380" s="61"/>
      <c r="X380" s="61"/>
      <c r="Y380" s="61"/>
      <c r="Z380" s="4"/>
      <c r="AA380" s="61"/>
      <c r="AB380" s="6"/>
      <c r="AC380" s="7"/>
    </row>
    <row r="381" spans="2:29" s="32" customFormat="1" ht="13.35" customHeight="1"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55"/>
      <c r="N381" s="2"/>
      <c r="O381" s="56"/>
      <c r="P381" s="57"/>
      <c r="S381" s="61"/>
      <c r="T381" s="61"/>
      <c r="U381" s="61"/>
      <c r="V381" s="61"/>
      <c r="W381" s="61"/>
      <c r="X381" s="61"/>
      <c r="Y381" s="61"/>
      <c r="Z381" s="4"/>
      <c r="AA381" s="61"/>
      <c r="AB381" s="6"/>
      <c r="AC381" s="7"/>
    </row>
    <row r="382" spans="2:29" s="32" customFormat="1" ht="13.35" customHeight="1"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55"/>
      <c r="N382" s="2"/>
      <c r="O382" s="56"/>
      <c r="P382" s="57"/>
      <c r="S382" s="61"/>
      <c r="T382" s="61"/>
      <c r="U382" s="61"/>
      <c r="V382" s="61"/>
      <c r="W382" s="61"/>
      <c r="X382" s="61"/>
      <c r="Y382" s="61"/>
      <c r="Z382" s="4"/>
      <c r="AA382" s="61"/>
      <c r="AB382" s="6"/>
      <c r="AC382" s="7"/>
    </row>
    <row r="383" spans="2:29" s="32" customFormat="1" ht="13.35" customHeight="1"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55"/>
      <c r="N383" s="2"/>
      <c r="O383" s="56"/>
      <c r="P383" s="57"/>
      <c r="S383" s="61"/>
      <c r="T383" s="61"/>
      <c r="U383" s="61"/>
      <c r="V383" s="61"/>
      <c r="W383" s="61"/>
      <c r="X383" s="61"/>
      <c r="Y383" s="61"/>
      <c r="Z383" s="4"/>
      <c r="AA383" s="61"/>
      <c r="AB383" s="6"/>
      <c r="AC383" s="7"/>
    </row>
    <row r="384" spans="2:29" s="32" customFormat="1" ht="13.35" customHeight="1"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55"/>
      <c r="N384" s="2"/>
      <c r="O384" s="56"/>
      <c r="P384" s="57"/>
      <c r="S384" s="61"/>
      <c r="T384" s="61"/>
      <c r="U384" s="61"/>
      <c r="V384" s="61"/>
      <c r="W384" s="61"/>
      <c r="X384" s="61"/>
      <c r="Y384" s="61"/>
      <c r="Z384" s="4"/>
      <c r="AA384" s="61"/>
      <c r="AB384" s="6"/>
      <c r="AC384" s="7"/>
    </row>
    <row r="385" spans="2:29" s="32" customFormat="1" ht="13.35" customHeight="1"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55"/>
      <c r="N385" s="2"/>
      <c r="O385" s="56"/>
      <c r="P385" s="57"/>
      <c r="S385" s="61"/>
      <c r="T385" s="61"/>
      <c r="U385" s="61"/>
      <c r="V385" s="61"/>
      <c r="W385" s="61"/>
      <c r="X385" s="61"/>
      <c r="Y385" s="61"/>
      <c r="Z385" s="4"/>
      <c r="AA385" s="61"/>
      <c r="AB385" s="6"/>
      <c r="AC385" s="7"/>
    </row>
    <row r="386" spans="2:29" s="32" customFormat="1" ht="13.35" customHeight="1"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55"/>
      <c r="N386" s="2"/>
      <c r="O386" s="56"/>
      <c r="P386" s="57"/>
      <c r="S386" s="61"/>
      <c r="T386" s="61"/>
      <c r="U386" s="61"/>
      <c r="V386" s="61"/>
      <c r="W386" s="61"/>
      <c r="X386" s="61"/>
      <c r="Y386" s="61"/>
      <c r="Z386" s="4"/>
      <c r="AA386" s="61"/>
      <c r="AB386" s="6"/>
      <c r="AC386" s="7"/>
    </row>
    <row r="387" spans="2:29" s="32" customFormat="1" ht="13.35" customHeight="1"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55"/>
      <c r="N387" s="2"/>
      <c r="O387" s="56"/>
      <c r="P387" s="57"/>
      <c r="S387" s="61"/>
      <c r="T387" s="61"/>
      <c r="U387" s="61"/>
      <c r="V387" s="61"/>
      <c r="W387" s="61"/>
      <c r="X387" s="61"/>
      <c r="Y387" s="61"/>
      <c r="Z387" s="4"/>
      <c r="AA387" s="61"/>
      <c r="AB387" s="6"/>
      <c r="AC387" s="7"/>
    </row>
    <row r="388" spans="2:29" s="32" customFormat="1" ht="13.35" customHeight="1"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55"/>
      <c r="N388" s="2"/>
      <c r="O388" s="56"/>
      <c r="P388" s="57"/>
      <c r="S388" s="61"/>
      <c r="T388" s="61"/>
      <c r="U388" s="61"/>
      <c r="V388" s="61"/>
      <c r="W388" s="61"/>
      <c r="X388" s="61"/>
      <c r="Y388" s="61"/>
      <c r="Z388" s="4"/>
      <c r="AA388" s="61"/>
      <c r="AB388" s="6"/>
      <c r="AC388" s="7"/>
    </row>
    <row r="389" spans="2:29" s="32" customFormat="1" ht="13.35" customHeight="1"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55"/>
      <c r="N389" s="2"/>
      <c r="O389" s="56"/>
      <c r="P389" s="57"/>
      <c r="S389" s="61"/>
      <c r="T389" s="61"/>
      <c r="U389" s="61"/>
      <c r="V389" s="61"/>
      <c r="W389" s="61"/>
      <c r="X389" s="61"/>
      <c r="Y389" s="61"/>
      <c r="Z389" s="4"/>
      <c r="AA389" s="61"/>
      <c r="AB389" s="6"/>
      <c r="AC389" s="7"/>
    </row>
    <row r="390" spans="2:29" s="32" customFormat="1" ht="13.35" customHeight="1"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55"/>
      <c r="N390" s="2"/>
      <c r="O390" s="56"/>
      <c r="P390" s="57"/>
      <c r="S390" s="61"/>
      <c r="T390" s="61"/>
      <c r="U390" s="61"/>
      <c r="V390" s="61"/>
      <c r="W390" s="61"/>
      <c r="X390" s="61"/>
      <c r="Y390" s="61"/>
      <c r="Z390" s="4"/>
      <c r="AA390" s="61"/>
      <c r="AB390" s="6"/>
      <c r="AC390" s="7"/>
    </row>
    <row r="391" spans="2:29" s="32" customFormat="1" ht="13.35" customHeight="1"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55"/>
      <c r="N391" s="2"/>
      <c r="O391" s="56"/>
      <c r="P391" s="57"/>
      <c r="S391" s="61"/>
      <c r="T391" s="61"/>
      <c r="U391" s="61"/>
      <c r="V391" s="61"/>
      <c r="W391" s="61"/>
      <c r="X391" s="61"/>
      <c r="Y391" s="61"/>
      <c r="Z391" s="4"/>
      <c r="AA391" s="61"/>
      <c r="AB391" s="6"/>
      <c r="AC391" s="7"/>
    </row>
    <row r="392" spans="2:29" s="32" customFormat="1" ht="13.35" customHeight="1"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55"/>
      <c r="N392" s="2"/>
      <c r="O392" s="56"/>
      <c r="P392" s="57"/>
      <c r="S392" s="61"/>
      <c r="T392" s="61"/>
      <c r="U392" s="61"/>
      <c r="V392" s="61"/>
      <c r="W392" s="61"/>
      <c r="X392" s="61"/>
      <c r="Y392" s="61"/>
      <c r="Z392" s="4"/>
      <c r="AA392" s="61"/>
      <c r="AB392" s="6"/>
      <c r="AC392" s="7"/>
    </row>
    <row r="393" spans="2:29" s="32" customFormat="1" ht="13.35" customHeight="1"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55"/>
      <c r="N393" s="2"/>
      <c r="O393" s="56"/>
      <c r="P393" s="57"/>
      <c r="S393" s="61"/>
      <c r="T393" s="61"/>
      <c r="U393" s="61"/>
      <c r="V393" s="61"/>
      <c r="W393" s="61"/>
      <c r="X393" s="61"/>
      <c r="Y393" s="61"/>
      <c r="Z393" s="4"/>
      <c r="AA393" s="61"/>
      <c r="AB393" s="6"/>
      <c r="AC393" s="7"/>
    </row>
    <row r="394" spans="2:29" s="32" customFormat="1" ht="13.35" customHeight="1"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55"/>
      <c r="N394" s="2"/>
      <c r="O394" s="56"/>
      <c r="P394" s="57"/>
      <c r="S394" s="61"/>
      <c r="T394" s="61"/>
      <c r="U394" s="61"/>
      <c r="V394" s="61"/>
      <c r="W394" s="61"/>
      <c r="X394" s="61"/>
      <c r="Y394" s="61"/>
      <c r="Z394" s="4"/>
      <c r="AA394" s="61"/>
      <c r="AB394" s="6"/>
      <c r="AC394" s="7"/>
    </row>
    <row r="395" spans="2:29" s="32" customFormat="1" ht="13.35" customHeight="1"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55"/>
      <c r="N395" s="2"/>
      <c r="O395" s="56"/>
      <c r="P395" s="57"/>
      <c r="S395" s="61"/>
      <c r="T395" s="61"/>
      <c r="U395" s="61"/>
      <c r="V395" s="61"/>
      <c r="W395" s="61"/>
      <c r="X395" s="61"/>
      <c r="Y395" s="61"/>
      <c r="Z395" s="4"/>
      <c r="AA395" s="61"/>
      <c r="AB395" s="6"/>
      <c r="AC395" s="7"/>
    </row>
    <row r="396" spans="2:29" s="32" customFormat="1" ht="13.35" customHeight="1"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55"/>
      <c r="N396" s="2"/>
      <c r="O396" s="56"/>
      <c r="P396" s="57"/>
      <c r="S396" s="61"/>
      <c r="T396" s="61"/>
      <c r="U396" s="61"/>
      <c r="V396" s="61"/>
      <c r="W396" s="61"/>
      <c r="X396" s="61"/>
      <c r="Y396" s="61"/>
      <c r="Z396" s="4"/>
      <c r="AA396" s="61"/>
      <c r="AB396" s="6"/>
      <c r="AC396" s="7"/>
    </row>
    <row r="397" spans="2:29" s="32" customFormat="1" ht="13.35" customHeight="1"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55"/>
      <c r="N397" s="2"/>
      <c r="O397" s="56"/>
      <c r="P397" s="57"/>
      <c r="S397" s="61"/>
      <c r="T397" s="61"/>
      <c r="U397" s="61"/>
      <c r="V397" s="61"/>
      <c r="W397" s="61"/>
      <c r="X397" s="61"/>
      <c r="Y397" s="61"/>
      <c r="Z397" s="4"/>
      <c r="AA397" s="61"/>
      <c r="AB397" s="6"/>
      <c r="AC397" s="7"/>
    </row>
    <row r="398" spans="2:29" s="32" customFormat="1" ht="13.35" customHeight="1"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55"/>
      <c r="N398" s="2"/>
      <c r="O398" s="56"/>
      <c r="P398" s="57"/>
      <c r="S398" s="61"/>
      <c r="T398" s="61"/>
      <c r="U398" s="61"/>
      <c r="V398" s="61"/>
      <c r="W398" s="61"/>
      <c r="X398" s="61"/>
      <c r="Y398" s="61"/>
      <c r="Z398" s="4"/>
      <c r="AA398" s="61"/>
      <c r="AB398" s="6"/>
      <c r="AC398" s="7"/>
    </row>
    <row r="399" spans="2:29" s="32" customFormat="1" ht="13.35" customHeight="1"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55"/>
      <c r="N399" s="2"/>
      <c r="O399" s="56"/>
      <c r="P399" s="57"/>
      <c r="S399" s="61"/>
      <c r="T399" s="61"/>
      <c r="U399" s="61"/>
      <c r="V399" s="61"/>
      <c r="W399" s="61"/>
      <c r="X399" s="61"/>
      <c r="Y399" s="61"/>
      <c r="Z399" s="4"/>
      <c r="AA399" s="61"/>
      <c r="AB399" s="6"/>
      <c r="AC399" s="7"/>
    </row>
    <row r="400" spans="2:29" s="32" customFormat="1" ht="13.35" customHeight="1"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55"/>
      <c r="N400" s="2"/>
      <c r="O400" s="56"/>
      <c r="P400" s="57"/>
      <c r="S400" s="61"/>
      <c r="T400" s="61"/>
      <c r="U400" s="61"/>
      <c r="V400" s="61"/>
      <c r="W400" s="61"/>
      <c r="X400" s="61"/>
      <c r="Y400" s="61"/>
      <c r="Z400" s="4"/>
      <c r="AA400" s="61"/>
      <c r="AB400" s="6"/>
      <c r="AC400" s="7"/>
    </row>
    <row r="401" spans="2:29" s="32" customFormat="1" ht="13.35" customHeight="1"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55"/>
      <c r="N401" s="2"/>
      <c r="O401" s="56"/>
      <c r="P401" s="57"/>
      <c r="S401" s="61"/>
      <c r="T401" s="61"/>
      <c r="U401" s="61"/>
      <c r="V401" s="61"/>
      <c r="W401" s="61"/>
      <c r="X401" s="61"/>
      <c r="Y401" s="61"/>
      <c r="Z401" s="4"/>
      <c r="AA401" s="61"/>
      <c r="AB401" s="6"/>
      <c r="AC401" s="7"/>
    </row>
    <row r="402" spans="2:29" s="32" customFormat="1" ht="13.35" customHeight="1"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55"/>
      <c r="N402" s="2"/>
      <c r="O402" s="56"/>
      <c r="P402" s="57"/>
      <c r="S402" s="61"/>
      <c r="T402" s="61"/>
      <c r="U402" s="61"/>
      <c r="V402" s="61"/>
      <c r="W402" s="61"/>
      <c r="X402" s="61"/>
      <c r="Y402" s="61"/>
      <c r="Z402" s="4"/>
      <c r="AA402" s="61"/>
      <c r="AB402" s="6"/>
      <c r="AC402" s="7"/>
    </row>
    <row r="403" spans="2:29" s="32" customFormat="1" ht="13.35" customHeight="1"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55"/>
      <c r="N403" s="2"/>
      <c r="O403" s="56"/>
      <c r="P403" s="57"/>
      <c r="S403" s="61"/>
      <c r="T403" s="61"/>
      <c r="U403" s="61"/>
      <c r="V403" s="61"/>
      <c r="W403" s="61"/>
      <c r="X403" s="61"/>
      <c r="Y403" s="61"/>
      <c r="Z403" s="4"/>
      <c r="AA403" s="61"/>
      <c r="AB403" s="6"/>
      <c r="AC403" s="7"/>
    </row>
    <row r="404" spans="2:29" s="32" customFormat="1" ht="13.35" customHeight="1"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55"/>
      <c r="N404" s="2"/>
      <c r="O404" s="56"/>
      <c r="P404" s="57"/>
      <c r="S404" s="61"/>
      <c r="T404" s="61"/>
      <c r="U404" s="61"/>
      <c r="V404" s="61"/>
      <c r="W404" s="61"/>
      <c r="X404" s="61"/>
      <c r="Y404" s="61"/>
      <c r="Z404" s="4"/>
      <c r="AA404" s="61"/>
      <c r="AB404" s="6"/>
      <c r="AC404" s="7"/>
    </row>
    <row r="405" spans="2:29" s="32" customFormat="1" ht="13.35" customHeight="1"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55"/>
      <c r="N405" s="2"/>
      <c r="O405" s="56"/>
      <c r="P405" s="57"/>
      <c r="S405" s="61"/>
      <c r="T405" s="61"/>
      <c r="U405" s="61"/>
      <c r="V405" s="61"/>
      <c r="W405" s="61"/>
      <c r="X405" s="61"/>
      <c r="Y405" s="61"/>
      <c r="Z405" s="4"/>
      <c r="AA405" s="61"/>
      <c r="AB405" s="6"/>
      <c r="AC405" s="7"/>
    </row>
    <row r="406" spans="2:29" s="32" customFormat="1" ht="13.35" customHeight="1"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55"/>
      <c r="N406" s="2"/>
      <c r="O406" s="56"/>
      <c r="P406" s="57"/>
      <c r="S406" s="61"/>
      <c r="T406" s="61"/>
      <c r="U406" s="61"/>
      <c r="V406" s="61"/>
      <c r="W406" s="61"/>
      <c r="X406" s="61"/>
      <c r="Y406" s="61"/>
      <c r="Z406" s="4"/>
      <c r="AA406" s="61"/>
      <c r="AB406" s="6"/>
      <c r="AC406" s="7"/>
    </row>
    <row r="407" spans="2:29" s="32" customFormat="1" ht="13.35" customHeight="1"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55"/>
      <c r="N407" s="2"/>
      <c r="O407" s="56"/>
      <c r="P407" s="57"/>
      <c r="S407" s="61"/>
      <c r="T407" s="61"/>
      <c r="U407" s="61"/>
      <c r="V407" s="61"/>
      <c r="W407" s="61"/>
      <c r="X407" s="61"/>
      <c r="Y407" s="61"/>
      <c r="Z407" s="4"/>
      <c r="AA407" s="61"/>
      <c r="AB407" s="6"/>
      <c r="AC407" s="7"/>
    </row>
    <row r="408" spans="2:29" s="32" customFormat="1" ht="13.35" customHeight="1"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55"/>
      <c r="N408" s="2"/>
      <c r="O408" s="56"/>
      <c r="P408" s="57"/>
      <c r="S408" s="61"/>
      <c r="T408" s="61"/>
      <c r="U408" s="61"/>
      <c r="V408" s="61"/>
      <c r="W408" s="61"/>
      <c r="X408" s="61"/>
      <c r="Y408" s="61"/>
      <c r="Z408" s="4"/>
      <c r="AA408" s="61"/>
      <c r="AB408" s="6"/>
      <c r="AC408" s="7"/>
    </row>
    <row r="409" spans="2:29" s="32" customFormat="1" ht="13.35" customHeight="1"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55"/>
      <c r="N409" s="2"/>
      <c r="O409" s="56"/>
      <c r="P409" s="57"/>
      <c r="S409" s="61"/>
      <c r="T409" s="61"/>
      <c r="U409" s="61"/>
      <c r="V409" s="61"/>
      <c r="W409" s="61"/>
      <c r="X409" s="61"/>
      <c r="Y409" s="61"/>
      <c r="Z409" s="4"/>
      <c r="AA409" s="61"/>
      <c r="AB409" s="6"/>
      <c r="AC409" s="7"/>
    </row>
    <row r="410" spans="2:29" s="32" customFormat="1" ht="13.35" customHeight="1"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55"/>
      <c r="N410" s="2"/>
      <c r="O410" s="56"/>
      <c r="P410" s="57"/>
      <c r="S410" s="61"/>
      <c r="T410" s="61"/>
      <c r="U410" s="61"/>
      <c r="V410" s="61"/>
      <c r="W410" s="61"/>
      <c r="X410" s="61"/>
      <c r="Y410" s="61"/>
      <c r="Z410" s="4"/>
      <c r="AA410" s="61"/>
      <c r="AB410" s="6"/>
      <c r="AC410" s="7"/>
    </row>
    <row r="411" spans="2:29" s="32" customFormat="1" ht="13.35" customHeight="1"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55"/>
      <c r="N411" s="2"/>
      <c r="O411" s="56"/>
      <c r="P411" s="57"/>
      <c r="S411" s="61"/>
      <c r="T411" s="61"/>
      <c r="U411" s="61"/>
      <c r="V411" s="61"/>
      <c r="W411" s="61"/>
      <c r="X411" s="61"/>
      <c r="Y411" s="61"/>
      <c r="Z411" s="4"/>
      <c r="AA411" s="61"/>
      <c r="AB411" s="6"/>
      <c r="AC411" s="7"/>
    </row>
    <row r="412" spans="2:29" s="32" customFormat="1" ht="13.35" customHeight="1"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55"/>
      <c r="N412" s="2"/>
      <c r="O412" s="56"/>
      <c r="P412" s="57"/>
      <c r="S412" s="61"/>
      <c r="T412" s="61"/>
      <c r="U412" s="61"/>
      <c r="V412" s="61"/>
      <c r="W412" s="61"/>
      <c r="X412" s="61"/>
      <c r="Y412" s="61"/>
      <c r="Z412" s="4"/>
      <c r="AA412" s="61"/>
      <c r="AB412" s="6"/>
      <c r="AC412" s="7"/>
    </row>
    <row r="413" spans="2:29" s="32" customFormat="1" ht="13.35" customHeight="1"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55"/>
      <c r="N413" s="2"/>
      <c r="O413" s="56"/>
      <c r="P413" s="57"/>
      <c r="S413" s="61"/>
      <c r="T413" s="61"/>
      <c r="U413" s="61"/>
      <c r="V413" s="61"/>
      <c r="W413" s="61"/>
      <c r="X413" s="61"/>
      <c r="Y413" s="61"/>
      <c r="Z413" s="4"/>
      <c r="AA413" s="61"/>
      <c r="AB413" s="6"/>
      <c r="AC413" s="7"/>
    </row>
    <row r="414" spans="2:29" s="32" customFormat="1" ht="13.35" customHeight="1"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55"/>
      <c r="N414" s="2"/>
      <c r="O414" s="56"/>
      <c r="P414" s="57"/>
      <c r="S414" s="61"/>
      <c r="T414" s="61"/>
      <c r="U414" s="61"/>
      <c r="V414" s="61"/>
      <c r="W414" s="61"/>
      <c r="X414" s="61"/>
      <c r="Y414" s="61"/>
      <c r="Z414" s="4"/>
      <c r="AA414" s="61"/>
      <c r="AB414" s="6"/>
      <c r="AC414" s="7"/>
    </row>
    <row r="415" spans="2:29" s="32" customFormat="1" ht="13.35" customHeight="1"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55"/>
      <c r="N415" s="2"/>
      <c r="O415" s="56"/>
      <c r="P415" s="57"/>
      <c r="S415" s="61"/>
      <c r="T415" s="61"/>
      <c r="U415" s="61"/>
      <c r="V415" s="61"/>
      <c r="W415" s="61"/>
      <c r="X415" s="61"/>
      <c r="Y415" s="61"/>
      <c r="Z415" s="4"/>
      <c r="AA415" s="61"/>
      <c r="AB415" s="6"/>
      <c r="AC415" s="7"/>
    </row>
    <row r="416" spans="2:29" s="32" customFormat="1" ht="13.35" customHeight="1"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55"/>
      <c r="N416" s="2"/>
      <c r="O416" s="56"/>
      <c r="P416" s="57"/>
      <c r="S416" s="61"/>
      <c r="T416" s="61"/>
      <c r="U416" s="61"/>
      <c r="V416" s="61"/>
      <c r="W416" s="61"/>
      <c r="X416" s="61"/>
      <c r="Y416" s="61"/>
      <c r="Z416" s="4"/>
      <c r="AA416" s="61"/>
      <c r="AB416" s="6"/>
      <c r="AC416" s="7"/>
    </row>
    <row r="417" spans="2:29" s="32" customFormat="1" ht="13.35" customHeight="1"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55"/>
      <c r="N417" s="2"/>
      <c r="O417" s="56"/>
      <c r="P417" s="57"/>
      <c r="S417" s="61"/>
      <c r="T417" s="61"/>
      <c r="U417" s="61"/>
      <c r="V417" s="61"/>
      <c r="W417" s="61"/>
      <c r="X417" s="61"/>
      <c r="Y417" s="61"/>
      <c r="Z417" s="4"/>
      <c r="AA417" s="61"/>
      <c r="AB417" s="6"/>
      <c r="AC417" s="7"/>
    </row>
    <row r="418" spans="2:29" s="32" customFormat="1" ht="13.35" customHeight="1"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55"/>
      <c r="N418" s="2"/>
      <c r="O418" s="56"/>
      <c r="P418" s="57"/>
      <c r="S418" s="61"/>
      <c r="T418" s="61"/>
      <c r="U418" s="61"/>
      <c r="V418" s="61"/>
      <c r="W418" s="61"/>
      <c r="X418" s="61"/>
      <c r="Y418" s="61"/>
      <c r="Z418" s="4"/>
      <c r="AA418" s="61"/>
      <c r="AB418" s="6"/>
      <c r="AC418" s="7"/>
    </row>
    <row r="419" spans="2:29" s="32" customFormat="1" ht="13.35" customHeight="1"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55"/>
      <c r="N419" s="2"/>
      <c r="O419" s="56"/>
      <c r="P419" s="57"/>
      <c r="S419" s="61"/>
      <c r="T419" s="61"/>
      <c r="U419" s="61"/>
      <c r="V419" s="61"/>
      <c r="W419" s="61"/>
      <c r="X419" s="61"/>
      <c r="Y419" s="61"/>
      <c r="Z419" s="4"/>
      <c r="AA419" s="61"/>
      <c r="AB419" s="6"/>
      <c r="AC419" s="7"/>
    </row>
    <row r="420" spans="2:29" s="32" customFormat="1" ht="13.35" customHeight="1"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55"/>
      <c r="N420" s="2"/>
      <c r="O420" s="56"/>
      <c r="P420" s="57"/>
      <c r="S420" s="61"/>
      <c r="T420" s="61"/>
      <c r="U420" s="61"/>
      <c r="V420" s="61"/>
      <c r="W420" s="61"/>
      <c r="X420" s="61"/>
      <c r="Y420" s="61"/>
      <c r="Z420" s="4"/>
      <c r="AA420" s="61"/>
      <c r="AB420" s="6"/>
      <c r="AC420" s="7"/>
    </row>
    <row r="421" spans="2:29" s="32" customFormat="1" ht="13.35" customHeight="1"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55"/>
      <c r="N421" s="2"/>
      <c r="O421" s="56"/>
      <c r="P421" s="57"/>
      <c r="S421" s="61"/>
      <c r="T421" s="61"/>
      <c r="U421" s="61"/>
      <c r="V421" s="61"/>
      <c r="W421" s="61"/>
      <c r="X421" s="61"/>
      <c r="Y421" s="61"/>
      <c r="Z421" s="4"/>
      <c r="AA421" s="61"/>
      <c r="AB421" s="6"/>
      <c r="AC421" s="7"/>
    </row>
    <row r="422" spans="2:29" s="32" customFormat="1" ht="13.35" customHeight="1"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55"/>
      <c r="N422" s="2"/>
      <c r="O422" s="56"/>
      <c r="P422" s="57"/>
      <c r="S422" s="61"/>
      <c r="T422" s="61"/>
      <c r="U422" s="61"/>
      <c r="V422" s="61"/>
      <c r="W422" s="61"/>
      <c r="X422" s="61"/>
      <c r="Y422" s="61"/>
      <c r="Z422" s="4"/>
      <c r="AA422" s="61"/>
      <c r="AB422" s="6"/>
      <c r="AC422" s="7"/>
    </row>
    <row r="423" spans="2:29" s="32" customFormat="1" ht="13.35" customHeight="1"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55"/>
      <c r="N423" s="2"/>
      <c r="O423" s="56"/>
      <c r="P423" s="57"/>
      <c r="S423" s="61"/>
      <c r="T423" s="61"/>
      <c r="U423" s="61"/>
      <c r="V423" s="61"/>
      <c r="W423" s="61"/>
      <c r="X423" s="61"/>
      <c r="Y423" s="61"/>
      <c r="Z423" s="4"/>
      <c r="AA423" s="61"/>
      <c r="AB423" s="6"/>
      <c r="AC423" s="7"/>
    </row>
    <row r="424" spans="2:29" s="32" customFormat="1" ht="13.35" customHeight="1"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55"/>
      <c r="N424" s="2"/>
      <c r="O424" s="56"/>
      <c r="P424" s="57"/>
      <c r="S424" s="61"/>
      <c r="T424" s="61"/>
      <c r="U424" s="61"/>
      <c r="V424" s="61"/>
      <c r="W424" s="61"/>
      <c r="X424" s="61"/>
      <c r="Y424" s="61"/>
      <c r="Z424" s="4"/>
      <c r="AA424" s="61"/>
      <c r="AB424" s="6"/>
      <c r="AC424" s="7"/>
    </row>
    <row r="425" spans="2:29" s="32" customFormat="1" ht="13.35" customHeight="1"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55"/>
      <c r="N425" s="2"/>
      <c r="O425" s="56"/>
      <c r="P425" s="57"/>
      <c r="S425" s="61"/>
      <c r="T425" s="61"/>
      <c r="U425" s="61"/>
      <c r="V425" s="61"/>
      <c r="W425" s="61"/>
      <c r="X425" s="61"/>
      <c r="Y425" s="61"/>
      <c r="Z425" s="4"/>
      <c r="AA425" s="61"/>
      <c r="AB425" s="6"/>
      <c r="AC425" s="7"/>
    </row>
    <row r="426" spans="2:29" s="32" customFormat="1" ht="13.35" customHeight="1"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55"/>
      <c r="N426" s="2"/>
      <c r="O426" s="56"/>
      <c r="P426" s="57"/>
      <c r="S426" s="61"/>
      <c r="T426" s="61"/>
      <c r="U426" s="61"/>
      <c r="V426" s="61"/>
      <c r="W426" s="61"/>
      <c r="X426" s="61"/>
      <c r="Y426" s="61"/>
      <c r="Z426" s="4"/>
      <c r="AA426" s="61"/>
      <c r="AB426" s="6"/>
      <c r="AC426" s="7"/>
    </row>
    <row r="427" spans="2:29" s="32" customFormat="1" ht="13.35" customHeight="1"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55"/>
      <c r="N427" s="2"/>
      <c r="O427" s="56"/>
      <c r="P427" s="57"/>
      <c r="S427" s="61"/>
      <c r="T427" s="61"/>
      <c r="U427" s="61"/>
      <c r="V427" s="61"/>
      <c r="W427" s="61"/>
      <c r="X427" s="61"/>
      <c r="Y427" s="61"/>
      <c r="Z427" s="4"/>
      <c r="AA427" s="61"/>
      <c r="AB427" s="6"/>
      <c r="AC427" s="7"/>
    </row>
    <row r="428" spans="2:29" s="32" customFormat="1" ht="13.35" customHeight="1"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55"/>
      <c r="N428" s="2"/>
      <c r="O428" s="56"/>
      <c r="P428" s="57"/>
      <c r="S428" s="61"/>
      <c r="T428" s="61"/>
      <c r="U428" s="61"/>
      <c r="V428" s="61"/>
      <c r="W428" s="61"/>
      <c r="X428" s="61"/>
      <c r="Y428" s="61"/>
      <c r="Z428" s="4"/>
      <c r="AA428" s="61"/>
      <c r="AB428" s="6"/>
      <c r="AC428" s="7"/>
    </row>
    <row r="429" spans="2:29" s="32" customFormat="1" ht="13.35" customHeight="1"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55"/>
      <c r="N429" s="2"/>
      <c r="O429" s="56"/>
      <c r="P429" s="57"/>
      <c r="S429" s="61"/>
      <c r="T429" s="61"/>
      <c r="U429" s="61"/>
      <c r="V429" s="61"/>
      <c r="W429" s="61"/>
      <c r="X429" s="61"/>
      <c r="Y429" s="61"/>
      <c r="Z429" s="4"/>
      <c r="AA429" s="61"/>
      <c r="AB429" s="6"/>
      <c r="AC429" s="7"/>
    </row>
    <row r="430" spans="2:29" s="32" customFormat="1" ht="13.35" customHeight="1"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55"/>
      <c r="N430" s="2"/>
      <c r="O430" s="56"/>
      <c r="P430" s="57"/>
      <c r="S430" s="61"/>
      <c r="T430" s="61"/>
      <c r="U430" s="61"/>
      <c r="V430" s="61"/>
      <c r="W430" s="61"/>
      <c r="X430" s="61"/>
      <c r="Y430" s="61"/>
      <c r="Z430" s="4"/>
      <c r="AA430" s="61"/>
      <c r="AB430" s="6"/>
      <c r="AC430" s="7"/>
    </row>
    <row r="431" spans="2:29" s="32" customFormat="1" ht="13.35" customHeight="1"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55"/>
      <c r="N431" s="2"/>
      <c r="O431" s="56"/>
      <c r="P431" s="57"/>
      <c r="S431" s="61"/>
      <c r="T431" s="61"/>
      <c r="U431" s="61"/>
      <c r="V431" s="61"/>
      <c r="W431" s="61"/>
      <c r="X431" s="61"/>
      <c r="Y431" s="61"/>
      <c r="Z431" s="4"/>
      <c r="AA431" s="61"/>
      <c r="AB431" s="6"/>
      <c r="AC431" s="7"/>
    </row>
    <row r="432" spans="2:29" s="32" customFormat="1" ht="13.35" customHeight="1"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55"/>
      <c r="N432" s="2"/>
      <c r="O432" s="56"/>
      <c r="P432" s="57"/>
      <c r="S432" s="61"/>
      <c r="T432" s="61"/>
      <c r="U432" s="61"/>
      <c r="V432" s="61"/>
      <c r="W432" s="61"/>
      <c r="X432" s="61"/>
      <c r="Y432" s="61"/>
      <c r="Z432" s="4"/>
      <c r="AA432" s="61"/>
      <c r="AB432" s="6"/>
      <c r="AC432" s="7"/>
    </row>
    <row r="433" spans="2:29" s="32" customFormat="1" ht="13.35" customHeight="1"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55"/>
      <c r="N433" s="2"/>
      <c r="O433" s="56"/>
      <c r="P433" s="57"/>
      <c r="S433" s="61"/>
      <c r="T433" s="61"/>
      <c r="U433" s="61"/>
      <c r="V433" s="61"/>
      <c r="W433" s="61"/>
      <c r="X433" s="61"/>
      <c r="Y433" s="61"/>
      <c r="Z433" s="4"/>
      <c r="AA433" s="61"/>
      <c r="AB433" s="6"/>
      <c r="AC433" s="7"/>
    </row>
    <row r="434" spans="2:29" s="32" customFormat="1" ht="13.35" customHeight="1"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55"/>
      <c r="N434" s="2"/>
      <c r="O434" s="56"/>
      <c r="P434" s="57"/>
      <c r="S434" s="61"/>
      <c r="T434" s="61"/>
      <c r="U434" s="61"/>
      <c r="V434" s="61"/>
      <c r="W434" s="61"/>
      <c r="X434" s="61"/>
      <c r="Y434" s="61"/>
      <c r="Z434" s="4"/>
      <c r="AA434" s="61"/>
      <c r="AB434" s="6"/>
      <c r="AC434" s="7"/>
    </row>
    <row r="435" spans="2:29" s="32" customFormat="1" ht="13.35" customHeight="1"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55"/>
      <c r="N435" s="2"/>
      <c r="O435" s="56"/>
      <c r="P435" s="57"/>
      <c r="S435" s="61"/>
      <c r="T435" s="61"/>
      <c r="U435" s="61"/>
      <c r="V435" s="61"/>
      <c r="W435" s="61"/>
      <c r="X435" s="61"/>
      <c r="Y435" s="61"/>
      <c r="Z435" s="4"/>
      <c r="AA435" s="61"/>
      <c r="AB435" s="6"/>
      <c r="AC435" s="7"/>
    </row>
    <row r="436" spans="2:29" s="32" customFormat="1" ht="13.35" customHeight="1"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55"/>
      <c r="N436" s="2"/>
      <c r="O436" s="56"/>
      <c r="P436" s="57"/>
      <c r="S436" s="61"/>
      <c r="T436" s="61"/>
      <c r="U436" s="61"/>
      <c r="V436" s="61"/>
      <c r="W436" s="61"/>
      <c r="X436" s="61"/>
      <c r="Y436" s="61"/>
      <c r="Z436" s="4"/>
      <c r="AA436" s="61"/>
      <c r="AB436" s="6"/>
      <c r="AC436" s="7"/>
    </row>
    <row r="437" spans="2:29" s="32" customFormat="1" ht="13.35" customHeight="1"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55"/>
      <c r="N437" s="2"/>
      <c r="O437" s="56"/>
      <c r="P437" s="57"/>
      <c r="S437" s="61"/>
      <c r="T437" s="61"/>
      <c r="U437" s="61"/>
      <c r="V437" s="61"/>
      <c r="W437" s="61"/>
      <c r="X437" s="61"/>
      <c r="Y437" s="61"/>
      <c r="Z437" s="4"/>
      <c r="AA437" s="61"/>
      <c r="AB437" s="6"/>
      <c r="AC437" s="7"/>
    </row>
    <row r="438" spans="2:29" s="32" customFormat="1" ht="13.35" customHeight="1"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55"/>
      <c r="N438" s="2"/>
      <c r="O438" s="56"/>
      <c r="P438" s="57"/>
      <c r="S438" s="61"/>
      <c r="T438" s="61"/>
      <c r="U438" s="61"/>
      <c r="V438" s="61"/>
      <c r="W438" s="61"/>
      <c r="X438" s="61"/>
      <c r="Y438" s="61"/>
      <c r="Z438" s="4"/>
      <c r="AA438" s="61"/>
      <c r="AB438" s="6"/>
      <c r="AC438" s="7"/>
    </row>
    <row r="439" spans="2:29" s="32" customFormat="1" ht="13.35" customHeight="1"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55"/>
      <c r="N439" s="2"/>
      <c r="O439" s="56"/>
      <c r="P439" s="57"/>
      <c r="S439" s="61"/>
      <c r="T439" s="61"/>
      <c r="U439" s="61"/>
      <c r="V439" s="61"/>
      <c r="W439" s="61"/>
      <c r="X439" s="61"/>
      <c r="Y439" s="61"/>
      <c r="Z439" s="4"/>
      <c r="AA439" s="61"/>
      <c r="AB439" s="6"/>
      <c r="AC439" s="7"/>
    </row>
    <row r="440" spans="2:29" s="32" customFormat="1" ht="13.35" customHeight="1"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55"/>
      <c r="N440" s="2"/>
      <c r="O440" s="56"/>
      <c r="P440" s="57"/>
      <c r="S440" s="61"/>
      <c r="T440" s="61"/>
      <c r="U440" s="61"/>
      <c r="V440" s="61"/>
      <c r="W440" s="61"/>
      <c r="X440" s="61"/>
      <c r="Y440" s="61"/>
      <c r="Z440" s="4"/>
      <c r="AA440" s="61"/>
      <c r="AB440" s="6"/>
      <c r="AC440" s="7"/>
    </row>
    <row r="441" spans="2:29" s="32" customFormat="1" ht="13.35" customHeight="1"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55"/>
      <c r="N441" s="2"/>
      <c r="O441" s="56"/>
      <c r="P441" s="57"/>
      <c r="S441" s="61"/>
      <c r="T441" s="61"/>
      <c r="U441" s="61"/>
      <c r="V441" s="61"/>
      <c r="W441" s="61"/>
      <c r="X441" s="61"/>
      <c r="Y441" s="61"/>
      <c r="Z441" s="4"/>
      <c r="AA441" s="61"/>
      <c r="AB441" s="6"/>
      <c r="AC441" s="7"/>
    </row>
    <row r="442" spans="2:29" s="32" customFormat="1" ht="13.35" customHeight="1"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55"/>
      <c r="N442" s="2"/>
      <c r="O442" s="56"/>
      <c r="P442" s="57"/>
      <c r="S442" s="61"/>
      <c r="T442" s="61"/>
      <c r="U442" s="61"/>
      <c r="V442" s="61"/>
      <c r="W442" s="61"/>
      <c r="X442" s="61"/>
      <c r="Y442" s="61"/>
      <c r="Z442" s="4"/>
      <c r="AA442" s="61"/>
      <c r="AB442" s="6"/>
      <c r="AC442" s="7"/>
    </row>
    <row r="443" spans="2:29" s="32" customFormat="1" ht="13.35" customHeight="1"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55"/>
      <c r="N443" s="2"/>
      <c r="O443" s="56"/>
      <c r="P443" s="57"/>
      <c r="S443" s="61"/>
      <c r="T443" s="61"/>
      <c r="U443" s="61"/>
      <c r="V443" s="61"/>
      <c r="W443" s="61"/>
      <c r="X443" s="61"/>
      <c r="Y443" s="61"/>
      <c r="Z443" s="4"/>
      <c r="AA443" s="61"/>
      <c r="AB443" s="6"/>
      <c r="AC443" s="7"/>
    </row>
    <row r="444" spans="2:29" s="32" customFormat="1" ht="13.35" customHeight="1"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55"/>
      <c r="N444" s="2"/>
      <c r="O444" s="56"/>
      <c r="P444" s="57"/>
      <c r="S444" s="61"/>
      <c r="T444" s="61"/>
      <c r="U444" s="61"/>
      <c r="V444" s="61"/>
      <c r="W444" s="61"/>
      <c r="X444" s="61"/>
      <c r="Y444" s="61"/>
      <c r="Z444" s="4"/>
      <c r="AA444" s="61"/>
      <c r="AB444" s="6"/>
      <c r="AC444" s="7"/>
    </row>
    <row r="445" spans="2:29" s="32" customFormat="1" ht="13.35" customHeight="1"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55"/>
      <c r="N445" s="2"/>
      <c r="O445" s="56"/>
      <c r="P445" s="57"/>
      <c r="S445" s="61"/>
      <c r="T445" s="61"/>
      <c r="U445" s="61"/>
      <c r="V445" s="61"/>
      <c r="W445" s="61"/>
      <c r="X445" s="61"/>
      <c r="Y445" s="61"/>
      <c r="Z445" s="4"/>
      <c r="AA445" s="61"/>
      <c r="AB445" s="6"/>
      <c r="AC445" s="7"/>
    </row>
    <row r="446" spans="2:29" s="32" customFormat="1" ht="13.35" customHeight="1"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55"/>
      <c r="N446" s="2"/>
      <c r="O446" s="56"/>
      <c r="P446" s="57"/>
      <c r="S446" s="61"/>
      <c r="T446" s="61"/>
      <c r="U446" s="61"/>
      <c r="V446" s="61"/>
      <c r="W446" s="61"/>
      <c r="X446" s="61"/>
      <c r="Y446" s="61"/>
      <c r="Z446" s="4"/>
      <c r="AA446" s="61"/>
      <c r="AB446" s="6"/>
      <c r="AC446" s="7"/>
    </row>
    <row r="447" spans="2:29" s="32" customFormat="1" ht="13.35" customHeight="1"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55"/>
      <c r="N447" s="2"/>
      <c r="O447" s="56"/>
      <c r="P447" s="57"/>
      <c r="S447" s="61"/>
      <c r="T447" s="61"/>
      <c r="U447" s="61"/>
      <c r="V447" s="61"/>
      <c r="W447" s="61"/>
      <c r="X447" s="61"/>
      <c r="Y447" s="61"/>
      <c r="Z447" s="4"/>
      <c r="AA447" s="61"/>
      <c r="AB447" s="6"/>
      <c r="AC447" s="7"/>
    </row>
    <row r="448" spans="2:29" s="32" customFormat="1" ht="13.35" customHeight="1"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55"/>
      <c r="N448" s="2"/>
      <c r="O448" s="56"/>
      <c r="P448" s="57"/>
      <c r="S448" s="61"/>
      <c r="T448" s="61"/>
      <c r="U448" s="61"/>
      <c r="V448" s="61"/>
      <c r="W448" s="61"/>
      <c r="X448" s="61"/>
      <c r="Y448" s="61"/>
      <c r="Z448" s="4"/>
      <c r="AA448" s="61"/>
      <c r="AB448" s="6"/>
      <c r="AC448" s="7"/>
    </row>
    <row r="449" spans="2:29" s="32" customFormat="1" ht="13.35" customHeight="1"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55"/>
      <c r="N449" s="2"/>
      <c r="O449" s="56"/>
      <c r="P449" s="57"/>
      <c r="S449" s="61"/>
      <c r="T449" s="61"/>
      <c r="U449" s="61"/>
      <c r="V449" s="61"/>
      <c r="W449" s="61"/>
      <c r="X449" s="61"/>
      <c r="Y449" s="61"/>
      <c r="Z449" s="4"/>
      <c r="AA449" s="61"/>
      <c r="AB449" s="6"/>
      <c r="AC449" s="7"/>
    </row>
    <row r="450" spans="2:29" s="32" customFormat="1" ht="13.35" customHeight="1"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55"/>
      <c r="N450" s="2"/>
      <c r="O450" s="56"/>
      <c r="P450" s="57"/>
      <c r="S450" s="61"/>
      <c r="T450" s="61"/>
      <c r="U450" s="61"/>
      <c r="V450" s="61"/>
      <c r="W450" s="61"/>
      <c r="X450" s="61"/>
      <c r="Y450" s="61"/>
      <c r="Z450" s="4"/>
      <c r="AA450" s="61"/>
      <c r="AB450" s="6"/>
      <c r="AC450" s="7"/>
    </row>
    <row r="451" spans="2:29" s="32" customFormat="1" ht="13.35" customHeight="1"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55"/>
      <c r="N451" s="2"/>
      <c r="O451" s="56"/>
      <c r="P451" s="57"/>
      <c r="S451" s="61"/>
      <c r="T451" s="61"/>
      <c r="U451" s="61"/>
      <c r="V451" s="61"/>
      <c r="W451" s="61"/>
      <c r="X451" s="61"/>
      <c r="Y451" s="61"/>
      <c r="Z451" s="4"/>
      <c r="AA451" s="61"/>
      <c r="AB451" s="6"/>
      <c r="AC451" s="7"/>
    </row>
    <row r="452" spans="2:29" s="32" customFormat="1" ht="13.35" customHeight="1"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55"/>
      <c r="N452" s="2"/>
      <c r="O452" s="56"/>
      <c r="P452" s="57"/>
      <c r="S452" s="61"/>
      <c r="T452" s="61"/>
      <c r="U452" s="61"/>
      <c r="V452" s="61"/>
      <c r="W452" s="61"/>
      <c r="X452" s="61"/>
      <c r="Y452" s="61"/>
      <c r="Z452" s="4"/>
      <c r="AA452" s="61"/>
      <c r="AB452" s="6"/>
      <c r="AC452" s="7"/>
    </row>
    <row r="453" spans="2:29" s="32" customFormat="1" ht="13.35" customHeight="1"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55"/>
      <c r="N453" s="2"/>
      <c r="O453" s="56"/>
      <c r="P453" s="57"/>
      <c r="S453" s="61"/>
      <c r="T453" s="61"/>
      <c r="U453" s="61"/>
      <c r="V453" s="61"/>
      <c r="W453" s="61"/>
      <c r="X453" s="61"/>
      <c r="Y453" s="61"/>
      <c r="Z453" s="4"/>
      <c r="AA453" s="61"/>
      <c r="AB453" s="6"/>
      <c r="AC453" s="7"/>
    </row>
    <row r="454" spans="2:29" s="32" customFormat="1" ht="13.35" customHeight="1"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55"/>
      <c r="N454" s="2"/>
      <c r="O454" s="56"/>
      <c r="P454" s="57"/>
      <c r="S454" s="61"/>
      <c r="T454" s="61"/>
      <c r="U454" s="61"/>
      <c r="V454" s="61"/>
      <c r="W454" s="61"/>
      <c r="X454" s="61"/>
      <c r="Y454" s="61"/>
      <c r="Z454" s="4"/>
      <c r="AA454" s="61"/>
      <c r="AB454" s="6"/>
      <c r="AC454" s="7"/>
    </row>
    <row r="455" spans="2:29" s="32" customFormat="1" ht="13.35" customHeight="1"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55"/>
      <c r="N455" s="2"/>
      <c r="O455" s="56"/>
      <c r="P455" s="57"/>
      <c r="S455" s="61"/>
      <c r="T455" s="61"/>
      <c r="U455" s="61"/>
      <c r="V455" s="61"/>
      <c r="W455" s="61"/>
      <c r="X455" s="61"/>
      <c r="Y455" s="61"/>
      <c r="Z455" s="4"/>
      <c r="AA455" s="61"/>
      <c r="AB455" s="6"/>
      <c r="AC455" s="7"/>
    </row>
    <row r="456" spans="2:29" s="32" customFormat="1" ht="13.35" customHeight="1"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55"/>
      <c r="N456" s="2"/>
      <c r="O456" s="56"/>
      <c r="P456" s="57"/>
      <c r="S456" s="61"/>
      <c r="T456" s="61"/>
      <c r="U456" s="61"/>
      <c r="V456" s="61"/>
      <c r="W456" s="61"/>
      <c r="X456" s="61"/>
      <c r="Y456" s="61"/>
      <c r="Z456" s="4"/>
      <c r="AA456" s="61"/>
      <c r="AB456" s="6"/>
      <c r="AC456" s="7"/>
    </row>
    <row r="457" spans="2:29" s="32" customFormat="1" ht="13.35" customHeight="1"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55"/>
      <c r="N457" s="2"/>
      <c r="O457" s="56"/>
      <c r="P457" s="57"/>
      <c r="S457" s="61"/>
      <c r="T457" s="61"/>
      <c r="U457" s="61"/>
      <c r="V457" s="61"/>
      <c r="W457" s="61"/>
      <c r="X457" s="61"/>
      <c r="Y457" s="61"/>
      <c r="Z457" s="4"/>
      <c r="AA457" s="61"/>
      <c r="AB457" s="6"/>
      <c r="AC457" s="7"/>
    </row>
    <row r="458" spans="2:29" s="32" customFormat="1" ht="13.35" customHeight="1"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55"/>
      <c r="N458" s="2"/>
      <c r="O458" s="56"/>
      <c r="P458" s="57"/>
      <c r="S458" s="61"/>
      <c r="T458" s="61"/>
      <c r="U458" s="61"/>
      <c r="V458" s="61"/>
      <c r="W458" s="61"/>
      <c r="X458" s="61"/>
      <c r="Y458" s="61"/>
      <c r="Z458" s="4"/>
      <c r="AA458" s="61"/>
      <c r="AB458" s="6"/>
      <c r="AC458" s="7"/>
    </row>
    <row r="459" spans="2:29" s="32" customFormat="1" ht="13.35" customHeight="1"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55"/>
      <c r="N459" s="2"/>
      <c r="O459" s="56"/>
      <c r="P459" s="57"/>
      <c r="S459" s="61"/>
      <c r="T459" s="61"/>
      <c r="U459" s="61"/>
      <c r="V459" s="61"/>
      <c r="W459" s="61"/>
      <c r="X459" s="61"/>
      <c r="Y459" s="61"/>
      <c r="Z459" s="4"/>
      <c r="AA459" s="61"/>
      <c r="AB459" s="6"/>
      <c r="AC459" s="7"/>
    </row>
    <row r="460" spans="2:29" s="32" customFormat="1" ht="13.35" customHeight="1"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55"/>
      <c r="N460" s="2"/>
      <c r="O460" s="56"/>
      <c r="P460" s="57"/>
      <c r="S460" s="61"/>
      <c r="T460" s="61"/>
      <c r="U460" s="61"/>
      <c r="V460" s="61"/>
      <c r="W460" s="61"/>
      <c r="X460" s="61"/>
      <c r="Y460" s="61"/>
      <c r="Z460" s="4"/>
      <c r="AA460" s="61"/>
      <c r="AB460" s="6"/>
      <c r="AC460" s="7"/>
    </row>
    <row r="461" spans="2:29" s="32" customFormat="1" ht="13.35" customHeight="1"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55"/>
      <c r="N461" s="2"/>
      <c r="O461" s="56"/>
      <c r="P461" s="57"/>
      <c r="S461" s="61"/>
      <c r="T461" s="61"/>
      <c r="U461" s="61"/>
      <c r="V461" s="61"/>
      <c r="W461" s="61"/>
      <c r="X461" s="61"/>
      <c r="Y461" s="61"/>
      <c r="Z461" s="4"/>
      <c r="AA461" s="61"/>
      <c r="AB461" s="6"/>
      <c r="AC461" s="7"/>
    </row>
    <row r="462" spans="2:29" s="32" customFormat="1" ht="13.35" customHeight="1"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55"/>
      <c r="N462" s="2"/>
      <c r="O462" s="56"/>
      <c r="P462" s="57"/>
      <c r="S462" s="61"/>
      <c r="T462" s="61"/>
      <c r="U462" s="61"/>
      <c r="V462" s="61"/>
      <c r="W462" s="61"/>
      <c r="X462" s="61"/>
      <c r="Y462" s="61"/>
      <c r="Z462" s="4"/>
      <c r="AA462" s="61"/>
      <c r="AB462" s="6"/>
      <c r="AC462" s="7"/>
    </row>
    <row r="463" spans="2:29" s="32" customFormat="1" ht="13.35" customHeight="1"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55"/>
      <c r="N463" s="2"/>
      <c r="O463" s="56"/>
      <c r="P463" s="57"/>
      <c r="S463" s="61"/>
      <c r="T463" s="61"/>
      <c r="U463" s="61"/>
      <c r="V463" s="61"/>
      <c r="W463" s="61"/>
      <c r="X463" s="61"/>
      <c r="Y463" s="61"/>
      <c r="Z463" s="4"/>
      <c r="AA463" s="61"/>
      <c r="AB463" s="6"/>
      <c r="AC463" s="7"/>
    </row>
    <row r="464" spans="2:29" s="32" customFormat="1" ht="13.35" customHeight="1"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55"/>
      <c r="N464" s="2"/>
      <c r="O464" s="56"/>
      <c r="P464" s="57"/>
      <c r="S464" s="61"/>
      <c r="T464" s="61"/>
      <c r="U464" s="61"/>
      <c r="V464" s="61"/>
      <c r="W464" s="61"/>
      <c r="X464" s="61"/>
      <c r="Y464" s="61"/>
      <c r="Z464" s="4"/>
      <c r="AA464" s="61"/>
      <c r="AB464" s="6"/>
      <c r="AC464" s="7"/>
    </row>
    <row r="465" spans="2:29" s="32" customFormat="1" ht="13.35" customHeight="1"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55"/>
      <c r="N465" s="2"/>
      <c r="O465" s="56"/>
      <c r="P465" s="57"/>
      <c r="S465" s="61"/>
      <c r="T465" s="61"/>
      <c r="U465" s="61"/>
      <c r="V465" s="61"/>
      <c r="W465" s="61"/>
      <c r="X465" s="61"/>
      <c r="Y465" s="61"/>
      <c r="Z465" s="4"/>
      <c r="AA465" s="61"/>
      <c r="AB465" s="6"/>
      <c r="AC465" s="7"/>
    </row>
    <row r="466" spans="2:29" s="32" customFormat="1" ht="13.35" customHeight="1"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55"/>
      <c r="N466" s="2"/>
      <c r="O466" s="56"/>
      <c r="P466" s="57"/>
      <c r="S466" s="61"/>
      <c r="T466" s="61"/>
      <c r="U466" s="61"/>
      <c r="V466" s="61"/>
      <c r="W466" s="61"/>
      <c r="X466" s="61"/>
      <c r="Y466" s="61"/>
      <c r="Z466" s="4"/>
      <c r="AA466" s="61"/>
      <c r="AB466" s="6"/>
      <c r="AC466" s="7"/>
    </row>
    <row r="467" spans="2:29" s="32" customFormat="1" ht="13.35" customHeight="1"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55"/>
      <c r="N467" s="2"/>
      <c r="O467" s="56"/>
      <c r="P467" s="57"/>
      <c r="S467" s="61"/>
      <c r="T467" s="61"/>
      <c r="U467" s="61"/>
      <c r="V467" s="61"/>
      <c r="W467" s="61"/>
      <c r="X467" s="61"/>
      <c r="Y467" s="61"/>
      <c r="Z467" s="4"/>
      <c r="AA467" s="61"/>
      <c r="AB467" s="6"/>
      <c r="AC467" s="7"/>
    </row>
    <row r="468" spans="2:29" s="32" customFormat="1" ht="13.35" customHeight="1"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55"/>
      <c r="N468" s="2"/>
      <c r="O468" s="56"/>
      <c r="P468" s="57"/>
      <c r="S468" s="61"/>
      <c r="T468" s="61"/>
      <c r="U468" s="61"/>
      <c r="V468" s="61"/>
      <c r="W468" s="61"/>
      <c r="X468" s="61"/>
      <c r="Y468" s="61"/>
      <c r="Z468" s="4"/>
      <c r="AA468" s="61"/>
      <c r="AB468" s="6"/>
      <c r="AC468" s="7"/>
    </row>
    <row r="469" spans="2:29" s="32" customFormat="1" ht="13.35" customHeight="1"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55"/>
      <c r="N469" s="2"/>
      <c r="O469" s="56"/>
      <c r="P469" s="57"/>
      <c r="S469" s="61"/>
      <c r="T469" s="61"/>
      <c r="U469" s="61"/>
      <c r="V469" s="61"/>
      <c r="W469" s="61"/>
      <c r="X469" s="61"/>
      <c r="Y469" s="61"/>
      <c r="Z469" s="4"/>
      <c r="AA469" s="61"/>
      <c r="AB469" s="6"/>
      <c r="AC469" s="7"/>
    </row>
    <row r="470" spans="2:29" s="32" customFormat="1" ht="13.35" customHeight="1"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55"/>
      <c r="N470" s="2"/>
      <c r="O470" s="56"/>
      <c r="P470" s="57"/>
      <c r="S470" s="61"/>
      <c r="T470" s="61"/>
      <c r="U470" s="61"/>
      <c r="V470" s="61"/>
      <c r="W470" s="61"/>
      <c r="X470" s="61"/>
      <c r="Y470" s="61"/>
      <c r="Z470" s="4"/>
      <c r="AA470" s="61"/>
      <c r="AB470" s="6"/>
      <c r="AC470" s="7"/>
    </row>
    <row r="471" spans="2:29" s="32" customFormat="1" ht="13.35" customHeight="1"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55"/>
      <c r="N471" s="2"/>
      <c r="O471" s="56"/>
      <c r="P471" s="57"/>
      <c r="S471" s="61"/>
      <c r="T471" s="61"/>
      <c r="U471" s="61"/>
      <c r="V471" s="61"/>
      <c r="W471" s="61"/>
      <c r="X471" s="61"/>
      <c r="Y471" s="61"/>
      <c r="Z471" s="4"/>
      <c r="AA471" s="61"/>
      <c r="AB471" s="6"/>
      <c r="AC471" s="7"/>
    </row>
    <row r="472" spans="2:29" s="32" customFormat="1" ht="13.35" customHeight="1"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55"/>
      <c r="N472" s="2"/>
      <c r="O472" s="56"/>
      <c r="P472" s="57"/>
      <c r="S472" s="61"/>
      <c r="T472" s="61"/>
      <c r="U472" s="61"/>
      <c r="V472" s="61"/>
      <c r="W472" s="61"/>
      <c r="X472" s="61"/>
      <c r="Y472" s="61"/>
      <c r="Z472" s="4"/>
      <c r="AA472" s="61"/>
      <c r="AB472" s="6"/>
      <c r="AC472" s="7"/>
    </row>
    <row r="473" spans="2:29" s="32" customFormat="1" ht="13.35" customHeight="1"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55"/>
      <c r="N473" s="2"/>
      <c r="O473" s="56"/>
      <c r="P473" s="57"/>
      <c r="S473" s="61"/>
      <c r="T473" s="61"/>
      <c r="U473" s="61"/>
      <c r="V473" s="61"/>
      <c r="W473" s="61"/>
      <c r="X473" s="61"/>
      <c r="Y473" s="61"/>
      <c r="Z473" s="4"/>
      <c r="AA473" s="61"/>
      <c r="AB473" s="6"/>
      <c r="AC473" s="7"/>
    </row>
    <row r="474" spans="2:29" s="32" customFormat="1" ht="13.35" customHeight="1"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55"/>
      <c r="N474" s="2"/>
      <c r="O474" s="56"/>
      <c r="P474" s="57"/>
      <c r="S474" s="61"/>
      <c r="T474" s="61"/>
      <c r="U474" s="61"/>
      <c r="V474" s="61"/>
      <c r="W474" s="61"/>
      <c r="X474" s="61"/>
      <c r="Y474" s="61"/>
      <c r="Z474" s="4"/>
      <c r="AA474" s="61"/>
      <c r="AB474" s="6"/>
      <c r="AC474" s="7"/>
    </row>
    <row r="475" spans="2:29" s="32" customFormat="1" ht="13.35" customHeight="1"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55"/>
      <c r="N475" s="2"/>
      <c r="O475" s="56"/>
      <c r="P475" s="57"/>
      <c r="S475" s="61"/>
      <c r="T475" s="61"/>
      <c r="U475" s="61"/>
      <c r="V475" s="61"/>
      <c r="W475" s="61"/>
      <c r="X475" s="61"/>
      <c r="Y475" s="61"/>
      <c r="Z475" s="4"/>
      <c r="AA475" s="61"/>
      <c r="AB475" s="6"/>
      <c r="AC475" s="7"/>
    </row>
    <row r="476" spans="2:29" s="32" customFormat="1" ht="13.35" customHeight="1"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55"/>
      <c r="N476" s="2"/>
      <c r="O476" s="56"/>
      <c r="P476" s="57"/>
      <c r="S476" s="61"/>
      <c r="T476" s="61"/>
      <c r="U476" s="61"/>
      <c r="V476" s="61"/>
      <c r="W476" s="61"/>
      <c r="X476" s="61"/>
      <c r="Y476" s="61"/>
      <c r="Z476" s="4"/>
      <c r="AA476" s="61"/>
      <c r="AB476" s="6"/>
      <c r="AC476" s="7"/>
    </row>
    <row r="477" spans="2:29" s="32" customFormat="1" ht="13.35" customHeight="1"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55"/>
      <c r="N477" s="2"/>
      <c r="O477" s="56"/>
      <c r="P477" s="57"/>
      <c r="S477" s="61"/>
      <c r="T477" s="61"/>
      <c r="U477" s="61"/>
      <c r="V477" s="61"/>
      <c r="W477" s="61"/>
      <c r="X477" s="61"/>
      <c r="Y477" s="61"/>
      <c r="Z477" s="4"/>
      <c r="AA477" s="61"/>
      <c r="AB477" s="6"/>
      <c r="AC477" s="7"/>
    </row>
    <row r="478" spans="2:29" s="32" customFormat="1" ht="13.35" customHeight="1"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55"/>
      <c r="N478" s="2"/>
      <c r="O478" s="56"/>
      <c r="P478" s="57"/>
      <c r="S478" s="61"/>
      <c r="T478" s="61"/>
      <c r="U478" s="61"/>
      <c r="V478" s="61"/>
      <c r="W478" s="61"/>
      <c r="X478" s="61"/>
      <c r="Y478" s="61"/>
      <c r="Z478" s="4"/>
      <c r="AA478" s="61"/>
      <c r="AB478" s="6"/>
      <c r="AC478" s="7"/>
    </row>
    <row r="479" spans="2:29" s="32" customFormat="1" ht="13.35" customHeight="1"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55"/>
      <c r="N479" s="2"/>
      <c r="O479" s="56"/>
      <c r="P479" s="57"/>
      <c r="S479" s="61"/>
      <c r="T479" s="61"/>
      <c r="U479" s="61"/>
      <c r="V479" s="61"/>
      <c r="W479" s="61"/>
      <c r="X479" s="61"/>
      <c r="Y479" s="61"/>
      <c r="Z479" s="4"/>
      <c r="AA479" s="61"/>
      <c r="AB479" s="6"/>
      <c r="AC479" s="7"/>
    </row>
    <row r="480" spans="2:29" s="32" customFormat="1" ht="13.35" customHeight="1"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55"/>
      <c r="N480" s="2"/>
      <c r="O480" s="56"/>
      <c r="P480" s="57"/>
      <c r="S480" s="61"/>
      <c r="T480" s="61"/>
      <c r="U480" s="61"/>
      <c r="V480" s="61"/>
      <c r="W480" s="61"/>
      <c r="X480" s="61"/>
      <c r="Y480" s="61"/>
      <c r="Z480" s="4"/>
      <c r="AA480" s="61"/>
      <c r="AB480" s="6"/>
      <c r="AC480" s="7"/>
    </row>
    <row r="481" spans="2:29" s="32" customFormat="1" ht="13.35" customHeight="1"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55"/>
      <c r="N481" s="2"/>
      <c r="O481" s="56"/>
      <c r="P481" s="57"/>
      <c r="S481" s="61"/>
      <c r="T481" s="61"/>
      <c r="U481" s="61"/>
      <c r="V481" s="61"/>
      <c r="W481" s="61"/>
      <c r="X481" s="61"/>
      <c r="Y481" s="61"/>
      <c r="Z481" s="4"/>
      <c r="AA481" s="61"/>
      <c r="AB481" s="6"/>
      <c r="AC481" s="7"/>
    </row>
    <row r="482" spans="2:29" s="32" customFormat="1" ht="13.35" customHeight="1"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55"/>
      <c r="N482" s="2"/>
      <c r="O482" s="56"/>
      <c r="P482" s="57"/>
      <c r="S482" s="61"/>
      <c r="T482" s="61"/>
      <c r="U482" s="61"/>
      <c r="V482" s="61"/>
      <c r="W482" s="61"/>
      <c r="X482" s="61"/>
      <c r="Y482" s="61"/>
      <c r="Z482" s="4"/>
      <c r="AA482" s="61"/>
      <c r="AB482" s="6"/>
      <c r="AC482" s="7"/>
    </row>
    <row r="483" spans="2:29" s="32" customFormat="1" ht="13.35" customHeight="1"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55"/>
      <c r="N483" s="2"/>
      <c r="O483" s="56"/>
      <c r="P483" s="57"/>
      <c r="S483" s="61"/>
      <c r="T483" s="61"/>
      <c r="U483" s="61"/>
      <c r="V483" s="61"/>
      <c r="W483" s="61"/>
      <c r="X483" s="61"/>
      <c r="Y483" s="61"/>
      <c r="Z483" s="4"/>
      <c r="AA483" s="61"/>
      <c r="AB483" s="6"/>
      <c r="AC483" s="7"/>
    </row>
    <row r="484" spans="2:29" s="32" customFormat="1" ht="13.35" customHeight="1"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55"/>
      <c r="N484" s="2"/>
      <c r="O484" s="56"/>
      <c r="P484" s="57"/>
      <c r="S484" s="61"/>
      <c r="T484" s="61"/>
      <c r="U484" s="61"/>
      <c r="V484" s="61"/>
      <c r="W484" s="61"/>
      <c r="X484" s="61"/>
      <c r="Y484" s="61"/>
      <c r="Z484" s="4"/>
      <c r="AA484" s="61"/>
      <c r="AB484" s="6"/>
      <c r="AC484" s="7"/>
    </row>
    <row r="485" spans="2:29" s="32" customFormat="1" ht="13.35" customHeight="1"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55"/>
      <c r="N485" s="2"/>
      <c r="O485" s="56"/>
      <c r="P485" s="57"/>
      <c r="S485" s="61"/>
      <c r="T485" s="61"/>
      <c r="U485" s="61"/>
      <c r="V485" s="61"/>
      <c r="W485" s="61"/>
      <c r="X485" s="61"/>
      <c r="Y485" s="61"/>
      <c r="Z485" s="4"/>
      <c r="AA485" s="61"/>
      <c r="AB485" s="6"/>
      <c r="AC485" s="7"/>
    </row>
    <row r="486" spans="2:29" s="32" customFormat="1" ht="13.35" customHeight="1"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55"/>
      <c r="N486" s="2"/>
      <c r="O486" s="56"/>
      <c r="P486" s="57"/>
      <c r="S486" s="61"/>
      <c r="T486" s="61"/>
      <c r="U486" s="61"/>
      <c r="V486" s="61"/>
      <c r="W486" s="61"/>
      <c r="X486" s="61"/>
      <c r="Y486" s="61"/>
      <c r="Z486" s="4"/>
      <c r="AA486" s="61"/>
      <c r="AB486" s="6"/>
      <c r="AC486" s="7"/>
    </row>
    <row r="487" spans="2:29" s="32" customFormat="1" ht="13.35" customHeight="1"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55"/>
      <c r="N487" s="2"/>
      <c r="O487" s="56"/>
      <c r="P487" s="57"/>
      <c r="S487" s="61"/>
      <c r="T487" s="61"/>
      <c r="U487" s="61"/>
      <c r="V487" s="61"/>
      <c r="W487" s="61"/>
      <c r="X487" s="61"/>
      <c r="Y487" s="61"/>
      <c r="Z487" s="4"/>
      <c r="AA487" s="61"/>
      <c r="AB487" s="6"/>
      <c r="AC487" s="7"/>
    </row>
    <row r="488" spans="2:29" s="32" customFormat="1" ht="13.35" customHeight="1"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55"/>
      <c r="N488" s="2"/>
      <c r="O488" s="56"/>
      <c r="P488" s="57"/>
      <c r="S488" s="61"/>
      <c r="T488" s="61"/>
      <c r="U488" s="61"/>
      <c r="V488" s="61"/>
      <c r="W488" s="61"/>
      <c r="X488" s="61"/>
      <c r="Y488" s="61"/>
      <c r="Z488" s="4"/>
      <c r="AA488" s="61"/>
      <c r="AB488" s="6"/>
      <c r="AC488" s="7"/>
    </row>
    <row r="489" spans="2:29" s="32" customFormat="1" ht="13.35" customHeight="1"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55"/>
      <c r="N489" s="2"/>
      <c r="O489" s="56"/>
      <c r="P489" s="57"/>
      <c r="S489" s="61"/>
      <c r="T489" s="61"/>
      <c r="U489" s="61"/>
      <c r="V489" s="61"/>
      <c r="W489" s="61"/>
      <c r="X489" s="61"/>
      <c r="Y489" s="61"/>
      <c r="Z489" s="4"/>
      <c r="AA489" s="61"/>
      <c r="AB489" s="6"/>
      <c r="AC489" s="7"/>
    </row>
    <row r="490" spans="2:29" s="32" customFormat="1" ht="13.35" customHeight="1"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55"/>
      <c r="N490" s="2"/>
      <c r="O490" s="56"/>
      <c r="P490" s="57"/>
      <c r="S490" s="61"/>
      <c r="T490" s="61"/>
      <c r="U490" s="61"/>
      <c r="V490" s="61"/>
      <c r="W490" s="61"/>
      <c r="X490" s="61"/>
      <c r="Y490" s="61"/>
      <c r="Z490" s="4"/>
      <c r="AA490" s="61"/>
      <c r="AB490" s="6"/>
      <c r="AC490" s="7"/>
    </row>
    <row r="491" spans="2:29" s="32" customFormat="1" ht="13.35" customHeight="1"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55"/>
      <c r="N491" s="2"/>
      <c r="O491" s="56"/>
      <c r="P491" s="57"/>
      <c r="S491" s="61"/>
      <c r="T491" s="61"/>
      <c r="U491" s="61"/>
      <c r="V491" s="61"/>
      <c r="W491" s="61"/>
      <c r="X491" s="61"/>
      <c r="Y491" s="61"/>
      <c r="Z491" s="4"/>
      <c r="AA491" s="61"/>
      <c r="AB491" s="6"/>
      <c r="AC491" s="7"/>
    </row>
    <row r="492" spans="2:29" s="32" customFormat="1" ht="13.35" customHeight="1"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55"/>
      <c r="N492" s="2"/>
      <c r="O492" s="56"/>
      <c r="P492" s="57"/>
      <c r="S492" s="61"/>
      <c r="T492" s="61"/>
      <c r="U492" s="61"/>
      <c r="V492" s="61"/>
      <c r="W492" s="61"/>
      <c r="X492" s="61"/>
      <c r="Y492" s="61"/>
      <c r="Z492" s="4"/>
      <c r="AA492" s="61"/>
      <c r="AB492" s="6"/>
      <c r="AC492" s="7"/>
    </row>
    <row r="493" spans="2:29" s="32" customFormat="1" ht="13.35" customHeight="1"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55"/>
      <c r="N493" s="2"/>
      <c r="O493" s="56"/>
      <c r="P493" s="57"/>
      <c r="S493" s="61"/>
      <c r="T493" s="61"/>
      <c r="U493" s="61"/>
      <c r="V493" s="61"/>
      <c r="W493" s="61"/>
      <c r="X493" s="61"/>
      <c r="Y493" s="61"/>
      <c r="Z493" s="4"/>
      <c r="AA493" s="61"/>
      <c r="AB493" s="6"/>
      <c r="AC493" s="7"/>
    </row>
    <row r="494" spans="2:29" s="32" customFormat="1" ht="13.35" customHeight="1"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55"/>
      <c r="N494" s="2"/>
      <c r="O494" s="56"/>
      <c r="P494" s="57"/>
      <c r="S494" s="61"/>
      <c r="T494" s="61"/>
      <c r="U494" s="61"/>
      <c r="V494" s="61"/>
      <c r="W494" s="61"/>
      <c r="X494" s="61"/>
      <c r="Y494" s="61"/>
      <c r="Z494" s="4"/>
      <c r="AA494" s="61"/>
      <c r="AB494" s="6"/>
      <c r="AC494" s="7"/>
    </row>
    <row r="495" spans="2:29" s="32" customFormat="1" ht="13.35" customHeight="1"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55"/>
      <c r="N495" s="2"/>
      <c r="O495" s="56"/>
      <c r="P495" s="57"/>
      <c r="S495" s="61"/>
      <c r="T495" s="61"/>
      <c r="U495" s="61"/>
      <c r="V495" s="61"/>
      <c r="W495" s="61"/>
      <c r="X495" s="61"/>
      <c r="Y495" s="61"/>
      <c r="Z495" s="4"/>
      <c r="AA495" s="61"/>
      <c r="AB495" s="6"/>
      <c r="AC495" s="7"/>
    </row>
    <row r="496" spans="2:29" s="32" customFormat="1" ht="13.35" customHeight="1"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55"/>
      <c r="N496" s="2"/>
      <c r="O496" s="56"/>
      <c r="P496" s="57"/>
      <c r="S496" s="61"/>
      <c r="T496" s="61"/>
      <c r="U496" s="61"/>
      <c r="V496" s="61"/>
      <c r="W496" s="61"/>
      <c r="X496" s="61"/>
      <c r="Y496" s="61"/>
      <c r="Z496" s="4"/>
      <c r="AA496" s="61"/>
      <c r="AB496" s="6"/>
      <c r="AC496" s="7"/>
    </row>
    <row r="497" spans="2:29" s="32" customFormat="1" ht="13.35" customHeight="1"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55"/>
      <c r="N497" s="2"/>
      <c r="O497" s="56"/>
      <c r="P497" s="57"/>
      <c r="S497" s="61"/>
      <c r="T497" s="61"/>
      <c r="U497" s="61"/>
      <c r="V497" s="61"/>
      <c r="W497" s="61"/>
      <c r="X497" s="61"/>
      <c r="Y497" s="61"/>
      <c r="Z497" s="4"/>
      <c r="AA497" s="61"/>
      <c r="AB497" s="6"/>
      <c r="AC497" s="7"/>
    </row>
    <row r="498" spans="2:29" s="32" customFormat="1" ht="13.35" customHeight="1"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55"/>
      <c r="N498" s="2"/>
      <c r="O498" s="56"/>
      <c r="P498" s="57"/>
      <c r="S498" s="61"/>
      <c r="T498" s="61"/>
      <c r="U498" s="61"/>
      <c r="V498" s="61"/>
      <c r="W498" s="61"/>
      <c r="X498" s="61"/>
      <c r="Y498" s="61"/>
      <c r="Z498" s="4"/>
      <c r="AA498" s="61"/>
      <c r="AB498" s="6"/>
      <c r="AC498" s="7"/>
    </row>
    <row r="499" spans="2:29" s="32" customFormat="1" ht="13.35" customHeight="1"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55"/>
      <c r="N499" s="2"/>
      <c r="O499" s="56"/>
      <c r="P499" s="57"/>
      <c r="S499" s="61"/>
      <c r="T499" s="61"/>
      <c r="U499" s="61"/>
      <c r="V499" s="61"/>
      <c r="W499" s="61"/>
      <c r="X499" s="61"/>
      <c r="Y499" s="61"/>
      <c r="Z499" s="4"/>
      <c r="AA499" s="61"/>
      <c r="AB499" s="6"/>
      <c r="AC499" s="7"/>
    </row>
    <row r="500" spans="2:29" s="32" customFormat="1" ht="13.35" customHeight="1"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55"/>
      <c r="N500" s="2"/>
      <c r="O500" s="56"/>
      <c r="P500" s="57"/>
      <c r="S500" s="61"/>
      <c r="T500" s="61"/>
      <c r="U500" s="61"/>
      <c r="V500" s="61"/>
      <c r="W500" s="61"/>
      <c r="X500" s="61"/>
      <c r="Y500" s="61"/>
      <c r="Z500" s="4"/>
      <c r="AA500" s="61"/>
      <c r="AB500" s="6"/>
      <c r="AC500" s="7"/>
    </row>
    <row r="501" spans="2:29" s="32" customFormat="1" ht="13.35" customHeight="1"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55"/>
      <c r="N501" s="2"/>
      <c r="O501" s="56"/>
      <c r="P501" s="57"/>
      <c r="S501" s="61"/>
      <c r="T501" s="61"/>
      <c r="U501" s="61"/>
      <c r="V501" s="61"/>
      <c r="W501" s="61"/>
      <c r="X501" s="61"/>
      <c r="Y501" s="61"/>
      <c r="Z501" s="4"/>
      <c r="AA501" s="61"/>
      <c r="AB501" s="6"/>
      <c r="AC501" s="7"/>
    </row>
    <row r="502" spans="2:29" s="32" customFormat="1" ht="13.35" customHeight="1"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55"/>
      <c r="N502" s="2"/>
      <c r="O502" s="56"/>
      <c r="P502" s="57"/>
      <c r="S502" s="61"/>
      <c r="T502" s="61"/>
      <c r="U502" s="61"/>
      <c r="V502" s="61"/>
      <c r="W502" s="61"/>
      <c r="X502" s="61"/>
      <c r="Y502" s="61"/>
      <c r="Z502" s="4"/>
      <c r="AA502" s="61"/>
      <c r="AB502" s="6"/>
      <c r="AC502" s="7"/>
    </row>
    <row r="503" spans="2:29" s="32" customFormat="1" ht="13.35" customHeight="1"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55"/>
      <c r="N503" s="2"/>
      <c r="O503" s="56"/>
      <c r="P503" s="57"/>
      <c r="S503" s="61"/>
      <c r="T503" s="61"/>
      <c r="U503" s="61"/>
      <c r="V503" s="61"/>
      <c r="W503" s="61"/>
      <c r="X503" s="61"/>
      <c r="Y503" s="61"/>
      <c r="Z503" s="4"/>
      <c r="AA503" s="61"/>
      <c r="AB503" s="6"/>
      <c r="AC503" s="7"/>
    </row>
    <row r="504" spans="2:29" s="32" customFormat="1" ht="13.35" customHeight="1"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55"/>
      <c r="N504" s="2"/>
      <c r="O504" s="56"/>
      <c r="P504" s="57"/>
      <c r="S504" s="61"/>
      <c r="T504" s="61"/>
      <c r="U504" s="61"/>
      <c r="V504" s="61"/>
      <c r="W504" s="61"/>
      <c r="X504" s="61"/>
      <c r="Y504" s="61"/>
      <c r="Z504" s="4"/>
      <c r="AA504" s="61"/>
      <c r="AB504" s="6"/>
      <c r="AC504" s="7"/>
    </row>
    <row r="505" spans="2:29" s="32" customFormat="1" ht="13.35" customHeight="1"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55"/>
      <c r="N505" s="2"/>
      <c r="O505" s="56"/>
      <c r="P505" s="57"/>
      <c r="S505" s="61"/>
      <c r="T505" s="61"/>
      <c r="U505" s="61"/>
      <c r="V505" s="61"/>
      <c r="W505" s="61"/>
      <c r="X505" s="61"/>
      <c r="Y505" s="61"/>
      <c r="Z505" s="4"/>
      <c r="AA505" s="61"/>
      <c r="AB505" s="6"/>
      <c r="AC505" s="7"/>
    </row>
    <row r="506" spans="2:29" s="32" customFormat="1" ht="13.35" customHeight="1"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55"/>
      <c r="N506" s="2"/>
      <c r="O506" s="56"/>
      <c r="P506" s="57"/>
      <c r="S506" s="61"/>
      <c r="T506" s="61"/>
      <c r="U506" s="61"/>
      <c r="V506" s="61"/>
      <c r="W506" s="61"/>
      <c r="X506" s="61"/>
      <c r="Y506" s="61"/>
      <c r="Z506" s="4"/>
      <c r="AA506" s="61"/>
      <c r="AB506" s="6"/>
      <c r="AC506" s="7"/>
    </row>
    <row r="507" spans="2:29" s="32" customFormat="1" ht="13.35" customHeight="1"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55"/>
      <c r="N507" s="2"/>
      <c r="O507" s="56"/>
      <c r="P507" s="57"/>
      <c r="S507" s="61"/>
      <c r="T507" s="61"/>
      <c r="U507" s="61"/>
      <c r="V507" s="61"/>
      <c r="W507" s="61"/>
      <c r="X507" s="61"/>
      <c r="Y507" s="61"/>
      <c r="Z507" s="4"/>
      <c r="AA507" s="61"/>
      <c r="AB507" s="6"/>
      <c r="AC507" s="7"/>
    </row>
    <row r="508" spans="2:29" s="32" customFormat="1" ht="13.35" customHeight="1"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55"/>
      <c r="N508" s="2"/>
      <c r="O508" s="56"/>
      <c r="P508" s="57"/>
      <c r="S508" s="61"/>
      <c r="T508" s="61"/>
      <c r="U508" s="61"/>
      <c r="V508" s="61"/>
      <c r="W508" s="61"/>
      <c r="X508" s="61"/>
      <c r="Y508" s="61"/>
      <c r="Z508" s="4"/>
      <c r="AA508" s="61"/>
      <c r="AB508" s="6"/>
      <c r="AC508" s="7"/>
    </row>
    <row r="509" spans="2:29" s="32" customFormat="1" ht="13.35" customHeight="1"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55"/>
      <c r="N509" s="2"/>
      <c r="O509" s="56"/>
      <c r="P509" s="57"/>
      <c r="S509" s="61"/>
      <c r="T509" s="61"/>
      <c r="U509" s="61"/>
      <c r="V509" s="61"/>
      <c r="W509" s="61"/>
      <c r="X509" s="61"/>
      <c r="Y509" s="61"/>
      <c r="Z509" s="4"/>
      <c r="AA509" s="61"/>
      <c r="AB509" s="6"/>
      <c r="AC509" s="7"/>
    </row>
    <row r="510" spans="2:29" s="32" customFormat="1" ht="13.35" customHeight="1"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55"/>
      <c r="N510" s="2"/>
      <c r="O510" s="56"/>
      <c r="P510" s="57"/>
      <c r="S510" s="61"/>
      <c r="T510" s="61"/>
      <c r="U510" s="61"/>
      <c r="V510" s="61"/>
      <c r="W510" s="61"/>
      <c r="X510" s="61"/>
      <c r="Y510" s="61"/>
      <c r="Z510" s="4"/>
      <c r="AA510" s="61"/>
      <c r="AB510" s="6"/>
      <c r="AC510" s="7"/>
    </row>
    <row r="511" spans="2:29" s="32" customFormat="1" ht="13.35" customHeight="1"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55"/>
      <c r="N511" s="2"/>
      <c r="O511" s="56"/>
      <c r="P511" s="57"/>
      <c r="S511" s="61"/>
      <c r="T511" s="61"/>
      <c r="U511" s="61"/>
      <c r="V511" s="61"/>
      <c r="W511" s="61"/>
      <c r="X511" s="61"/>
      <c r="Y511" s="61"/>
      <c r="Z511" s="4"/>
      <c r="AA511" s="61"/>
      <c r="AB511" s="6"/>
      <c r="AC511" s="7"/>
    </row>
    <row r="512" spans="2:29" s="32" customFormat="1" ht="13.35" customHeight="1"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55"/>
      <c r="N512" s="2"/>
      <c r="O512" s="56"/>
      <c r="P512" s="57"/>
      <c r="S512" s="61"/>
      <c r="T512" s="61"/>
      <c r="U512" s="61"/>
      <c r="V512" s="61"/>
      <c r="W512" s="61"/>
      <c r="X512" s="61"/>
      <c r="Y512" s="61"/>
      <c r="Z512" s="4"/>
      <c r="AA512" s="61"/>
      <c r="AB512" s="6"/>
      <c r="AC512" s="7"/>
    </row>
    <row r="513" spans="2:29" s="32" customFormat="1" ht="13.35" customHeight="1"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55"/>
      <c r="N513" s="2"/>
      <c r="O513" s="56"/>
      <c r="P513" s="57"/>
      <c r="S513" s="61"/>
      <c r="T513" s="61"/>
      <c r="U513" s="61"/>
      <c r="V513" s="61"/>
      <c r="W513" s="61"/>
      <c r="X513" s="61"/>
      <c r="Y513" s="61"/>
      <c r="Z513" s="4"/>
      <c r="AA513" s="61"/>
      <c r="AB513" s="6"/>
      <c r="AC513" s="7"/>
    </row>
    <row r="514" spans="2:29" s="32" customFormat="1" ht="13.35" customHeight="1"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55"/>
      <c r="N514" s="2"/>
      <c r="O514" s="56"/>
      <c r="P514" s="57"/>
      <c r="S514" s="61"/>
      <c r="T514" s="61"/>
      <c r="U514" s="61"/>
      <c r="V514" s="61"/>
      <c r="W514" s="61"/>
      <c r="X514" s="61"/>
      <c r="Y514" s="61"/>
      <c r="Z514" s="4"/>
      <c r="AA514" s="61"/>
      <c r="AB514" s="6"/>
      <c r="AC514" s="7"/>
    </row>
    <row r="515" spans="2:29" s="32" customFormat="1" ht="13.35" customHeight="1"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55"/>
      <c r="N515" s="2"/>
      <c r="O515" s="56"/>
      <c r="P515" s="57"/>
      <c r="S515" s="61"/>
      <c r="T515" s="61"/>
      <c r="U515" s="61"/>
      <c r="V515" s="61"/>
      <c r="W515" s="61"/>
      <c r="X515" s="61"/>
      <c r="Y515" s="61"/>
      <c r="Z515" s="4"/>
      <c r="AA515" s="61"/>
      <c r="AB515" s="6"/>
      <c r="AC515" s="7"/>
    </row>
    <row r="516" spans="2:29" s="32" customFormat="1" ht="13.35" customHeight="1"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55"/>
      <c r="N516" s="2"/>
      <c r="O516" s="56"/>
      <c r="P516" s="57"/>
      <c r="S516" s="61"/>
      <c r="T516" s="61"/>
      <c r="U516" s="61"/>
      <c r="V516" s="61"/>
      <c r="W516" s="61"/>
      <c r="X516" s="61"/>
      <c r="Y516" s="61"/>
      <c r="Z516" s="4"/>
      <c r="AA516" s="61"/>
      <c r="AB516" s="6"/>
      <c r="AC516" s="7"/>
    </row>
    <row r="517" spans="2:29" s="32" customFormat="1" ht="13.35" customHeight="1"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55"/>
      <c r="N517" s="2"/>
      <c r="O517" s="56"/>
      <c r="P517" s="57"/>
      <c r="S517" s="61"/>
      <c r="T517" s="61"/>
      <c r="U517" s="61"/>
      <c r="V517" s="61"/>
      <c r="W517" s="61"/>
      <c r="X517" s="61"/>
      <c r="Y517" s="61"/>
      <c r="Z517" s="4"/>
      <c r="AA517" s="61"/>
      <c r="AB517" s="6"/>
      <c r="AC517" s="7"/>
    </row>
    <row r="518" spans="2:29" s="32" customFormat="1" ht="13.35" customHeight="1"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55"/>
      <c r="N518" s="2"/>
      <c r="O518" s="56"/>
      <c r="P518" s="57"/>
      <c r="S518" s="61"/>
      <c r="T518" s="61"/>
      <c r="U518" s="61"/>
      <c r="V518" s="61"/>
      <c r="W518" s="61"/>
      <c r="X518" s="61"/>
      <c r="Y518" s="61"/>
      <c r="Z518" s="4"/>
      <c r="AA518" s="61"/>
      <c r="AB518" s="6"/>
      <c r="AC518" s="7"/>
    </row>
    <row r="519" spans="2:29" s="32" customFormat="1" ht="13.35" customHeight="1"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55"/>
      <c r="N519" s="2"/>
      <c r="O519" s="56"/>
      <c r="P519" s="57"/>
      <c r="S519" s="61"/>
      <c r="T519" s="61"/>
      <c r="U519" s="61"/>
      <c r="V519" s="61"/>
      <c r="W519" s="61"/>
      <c r="X519" s="61"/>
      <c r="Y519" s="61"/>
      <c r="Z519" s="4"/>
      <c r="AA519" s="61"/>
      <c r="AB519" s="6"/>
      <c r="AC519" s="7"/>
    </row>
    <row r="520" spans="2:29" s="32" customFormat="1" ht="13.35" customHeight="1"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55"/>
      <c r="N520" s="2"/>
      <c r="O520" s="56"/>
      <c r="P520" s="57"/>
      <c r="S520" s="61"/>
      <c r="T520" s="61"/>
      <c r="U520" s="61"/>
      <c r="V520" s="61"/>
      <c r="W520" s="61"/>
      <c r="X520" s="61"/>
      <c r="Y520" s="61"/>
      <c r="Z520" s="4"/>
      <c r="AA520" s="61"/>
      <c r="AB520" s="6"/>
      <c r="AC520" s="7"/>
    </row>
    <row r="521" spans="2:29" s="32" customFormat="1" ht="13.35" customHeight="1"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55"/>
      <c r="N521" s="2"/>
      <c r="O521" s="56"/>
      <c r="P521" s="57"/>
      <c r="S521" s="61"/>
      <c r="T521" s="61"/>
      <c r="U521" s="61"/>
      <c r="V521" s="61"/>
      <c r="W521" s="61"/>
      <c r="X521" s="61"/>
      <c r="Y521" s="61"/>
      <c r="Z521" s="4"/>
      <c r="AA521" s="61"/>
      <c r="AB521" s="6"/>
      <c r="AC521" s="7"/>
    </row>
    <row r="522" spans="2:29" s="32" customFormat="1" ht="13.35" customHeight="1"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55"/>
      <c r="N522" s="2"/>
      <c r="O522" s="56"/>
      <c r="P522" s="57"/>
      <c r="S522" s="61"/>
      <c r="T522" s="61"/>
      <c r="U522" s="61"/>
      <c r="V522" s="61"/>
      <c r="W522" s="61"/>
      <c r="X522" s="61"/>
      <c r="Y522" s="61"/>
      <c r="Z522" s="4"/>
      <c r="AA522" s="61"/>
      <c r="AB522" s="6"/>
      <c r="AC522" s="7"/>
    </row>
    <row r="523" spans="2:29" s="32" customFormat="1" ht="13.35" customHeight="1"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55"/>
      <c r="N523" s="2"/>
      <c r="O523" s="56"/>
      <c r="P523" s="57"/>
      <c r="S523" s="61"/>
      <c r="T523" s="61"/>
      <c r="U523" s="61"/>
      <c r="V523" s="61"/>
      <c r="W523" s="61"/>
      <c r="X523" s="61"/>
      <c r="Y523" s="61"/>
      <c r="Z523" s="4"/>
      <c r="AA523" s="61"/>
      <c r="AB523" s="6"/>
      <c r="AC523" s="7"/>
    </row>
    <row r="524" spans="2:29" s="32" customFormat="1" ht="13.35" customHeight="1"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55"/>
      <c r="N524" s="2"/>
      <c r="O524" s="56"/>
      <c r="P524" s="57"/>
      <c r="S524" s="61"/>
      <c r="T524" s="61"/>
      <c r="U524" s="61"/>
      <c r="V524" s="61"/>
      <c r="W524" s="61"/>
      <c r="X524" s="61"/>
      <c r="Y524" s="61"/>
      <c r="Z524" s="4"/>
      <c r="AA524" s="61"/>
      <c r="AB524" s="6"/>
      <c r="AC524" s="7"/>
    </row>
    <row r="525" spans="2:29" s="32" customFormat="1" ht="13.35" customHeight="1"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55"/>
      <c r="N525" s="2"/>
      <c r="O525" s="56"/>
      <c r="P525" s="57"/>
      <c r="S525" s="61"/>
      <c r="T525" s="61"/>
      <c r="U525" s="61"/>
      <c r="V525" s="61"/>
      <c r="W525" s="61"/>
      <c r="X525" s="61"/>
      <c r="Y525" s="61"/>
      <c r="Z525" s="4"/>
      <c r="AA525" s="61"/>
      <c r="AB525" s="6"/>
      <c r="AC525" s="7"/>
    </row>
    <row r="526" spans="2:29" s="32" customFormat="1" ht="13.35" customHeight="1"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55"/>
      <c r="N526" s="2"/>
      <c r="O526" s="56"/>
      <c r="P526" s="57"/>
      <c r="S526" s="61"/>
      <c r="T526" s="61"/>
      <c r="U526" s="61"/>
      <c r="V526" s="61"/>
      <c r="W526" s="61"/>
      <c r="X526" s="61"/>
      <c r="Y526" s="61"/>
      <c r="Z526" s="4"/>
      <c r="AA526" s="61"/>
      <c r="AB526" s="6"/>
      <c r="AC526" s="7"/>
    </row>
    <row r="527" spans="2:29" s="32" customFormat="1" ht="13.35" customHeight="1"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55"/>
      <c r="N527" s="2"/>
      <c r="O527" s="56"/>
      <c r="P527" s="57"/>
      <c r="S527" s="61"/>
      <c r="T527" s="61"/>
      <c r="U527" s="61"/>
      <c r="V527" s="61"/>
      <c r="W527" s="61"/>
      <c r="X527" s="61"/>
      <c r="Y527" s="61"/>
      <c r="Z527" s="4"/>
      <c r="AA527" s="61"/>
      <c r="AB527" s="6"/>
      <c r="AC527" s="7"/>
    </row>
    <row r="528" spans="2:29" s="32" customFormat="1" ht="13.35" customHeight="1"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55"/>
      <c r="N528" s="2"/>
      <c r="O528" s="56"/>
      <c r="P528" s="57"/>
      <c r="S528" s="61"/>
      <c r="T528" s="61"/>
      <c r="U528" s="61"/>
      <c r="V528" s="61"/>
      <c r="W528" s="61"/>
      <c r="X528" s="61"/>
      <c r="Y528" s="61"/>
      <c r="Z528" s="4"/>
      <c r="AA528" s="61"/>
      <c r="AB528" s="6"/>
      <c r="AC528" s="7"/>
    </row>
    <row r="529" spans="2:29" s="32" customFormat="1" ht="13.35" customHeight="1"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55"/>
      <c r="N529" s="2"/>
      <c r="O529" s="56"/>
      <c r="P529" s="57"/>
      <c r="S529" s="61"/>
      <c r="T529" s="61"/>
      <c r="U529" s="61"/>
      <c r="V529" s="61"/>
      <c r="W529" s="61"/>
      <c r="X529" s="61"/>
      <c r="Y529" s="61"/>
      <c r="Z529" s="4"/>
      <c r="AA529" s="61"/>
      <c r="AB529" s="6"/>
      <c r="AC529" s="7"/>
    </row>
    <row r="530" spans="2:29" s="32" customFormat="1" ht="13.35" customHeight="1"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55"/>
      <c r="N530" s="2"/>
      <c r="O530" s="56"/>
      <c r="P530" s="57"/>
      <c r="S530" s="61"/>
      <c r="T530" s="61"/>
      <c r="U530" s="61"/>
      <c r="V530" s="61"/>
      <c r="W530" s="61"/>
      <c r="X530" s="61"/>
      <c r="Y530" s="61"/>
      <c r="Z530" s="4"/>
      <c r="AA530" s="61"/>
      <c r="AB530" s="6"/>
      <c r="AC530" s="7"/>
    </row>
    <row r="531" spans="2:29" s="32" customFormat="1" ht="13.35" customHeight="1"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55"/>
      <c r="N531" s="2"/>
      <c r="O531" s="56"/>
      <c r="P531" s="57"/>
      <c r="S531" s="61"/>
      <c r="T531" s="61"/>
      <c r="U531" s="61"/>
      <c r="V531" s="61"/>
      <c r="W531" s="61"/>
      <c r="X531" s="61"/>
      <c r="Y531" s="61"/>
      <c r="Z531" s="4"/>
      <c r="AA531" s="61"/>
      <c r="AB531" s="6"/>
      <c r="AC531" s="7"/>
    </row>
    <row r="532" spans="2:29" s="32" customFormat="1" ht="13.35" customHeight="1"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55"/>
      <c r="N532" s="2"/>
      <c r="O532" s="56"/>
      <c r="P532" s="57"/>
      <c r="S532" s="61"/>
      <c r="T532" s="61"/>
      <c r="U532" s="61"/>
      <c r="V532" s="61"/>
      <c r="W532" s="61"/>
      <c r="X532" s="61"/>
      <c r="Y532" s="61"/>
      <c r="Z532" s="4"/>
      <c r="AA532" s="61"/>
      <c r="AB532" s="6"/>
      <c r="AC532" s="7"/>
    </row>
    <row r="533" spans="2:29" s="32" customFormat="1" ht="13.35" customHeight="1"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55"/>
      <c r="N533" s="2"/>
      <c r="O533" s="56"/>
      <c r="P533" s="57"/>
      <c r="S533" s="61"/>
      <c r="T533" s="61"/>
      <c r="U533" s="61"/>
      <c r="V533" s="61"/>
      <c r="W533" s="61"/>
      <c r="X533" s="61"/>
      <c r="Y533" s="61"/>
      <c r="Z533" s="4"/>
      <c r="AA533" s="61"/>
      <c r="AB533" s="6"/>
      <c r="AC533" s="7"/>
    </row>
    <row r="534" spans="2:29" s="32" customFormat="1" ht="13.35" customHeight="1"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55"/>
      <c r="N534" s="2"/>
      <c r="O534" s="56"/>
      <c r="P534" s="57"/>
      <c r="S534" s="61"/>
      <c r="T534" s="61"/>
      <c r="U534" s="61"/>
      <c r="V534" s="61"/>
      <c r="W534" s="61"/>
      <c r="X534" s="61"/>
      <c r="Y534" s="61"/>
      <c r="Z534" s="4"/>
      <c r="AA534" s="61"/>
      <c r="AB534" s="6"/>
      <c r="AC534" s="7"/>
    </row>
    <row r="535" spans="2:29" s="32" customFormat="1" ht="13.35" customHeight="1"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55"/>
      <c r="N535" s="2"/>
      <c r="O535" s="56"/>
      <c r="P535" s="57"/>
      <c r="S535" s="61"/>
      <c r="T535" s="61"/>
      <c r="U535" s="61"/>
      <c r="V535" s="61"/>
      <c r="W535" s="61"/>
      <c r="X535" s="61"/>
      <c r="Y535" s="61"/>
      <c r="Z535" s="4"/>
      <c r="AA535" s="61"/>
      <c r="AB535" s="6"/>
      <c r="AC535" s="7"/>
    </row>
    <row r="536" spans="2:29" s="32" customFormat="1" ht="13.35" customHeight="1"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55"/>
      <c r="N536" s="2"/>
      <c r="O536" s="56"/>
      <c r="P536" s="57"/>
      <c r="S536" s="61"/>
      <c r="T536" s="61"/>
      <c r="U536" s="61"/>
      <c r="V536" s="61"/>
      <c r="W536" s="61"/>
      <c r="X536" s="61"/>
      <c r="Y536" s="61"/>
      <c r="Z536" s="4"/>
      <c r="AA536" s="61"/>
      <c r="AB536" s="6"/>
      <c r="AC536" s="7"/>
    </row>
    <row r="537" spans="2:29" s="32" customFormat="1" ht="13.35" customHeight="1"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55"/>
      <c r="N537" s="2"/>
      <c r="O537" s="56"/>
      <c r="P537" s="57"/>
      <c r="S537" s="61"/>
      <c r="T537" s="61"/>
      <c r="U537" s="61"/>
      <c r="V537" s="61"/>
      <c r="W537" s="61"/>
      <c r="X537" s="61"/>
      <c r="Y537" s="61"/>
      <c r="Z537" s="4"/>
      <c r="AA537" s="61"/>
      <c r="AB537" s="6"/>
      <c r="AC537" s="7"/>
    </row>
    <row r="538" spans="2:29" s="32" customFormat="1" ht="13.35" customHeight="1"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55"/>
      <c r="N538" s="2"/>
      <c r="O538" s="56"/>
      <c r="P538" s="57"/>
      <c r="S538" s="61"/>
      <c r="T538" s="61"/>
      <c r="U538" s="61"/>
      <c r="V538" s="61"/>
      <c r="W538" s="61"/>
      <c r="X538" s="61"/>
      <c r="Y538" s="61"/>
      <c r="Z538" s="4"/>
      <c r="AA538" s="61"/>
      <c r="AB538" s="6"/>
      <c r="AC538" s="7"/>
    </row>
    <row r="539" spans="2:29" s="32" customFormat="1" ht="13.35" customHeight="1"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55"/>
      <c r="N539" s="2"/>
      <c r="O539" s="56"/>
      <c r="P539" s="57"/>
      <c r="S539" s="61"/>
      <c r="T539" s="61"/>
      <c r="U539" s="61"/>
      <c r="V539" s="61"/>
      <c r="W539" s="61"/>
      <c r="X539" s="61"/>
      <c r="Y539" s="61"/>
      <c r="Z539" s="4"/>
      <c r="AA539" s="61"/>
      <c r="AB539" s="6"/>
      <c r="AC539" s="7"/>
    </row>
    <row r="540" spans="2:29" s="32" customFormat="1" ht="13.35" customHeight="1"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55"/>
      <c r="N540" s="2"/>
      <c r="O540" s="56"/>
      <c r="P540" s="57"/>
      <c r="S540" s="61"/>
      <c r="T540" s="61"/>
      <c r="U540" s="61"/>
      <c r="V540" s="61"/>
      <c r="W540" s="61"/>
      <c r="X540" s="61"/>
      <c r="Y540" s="61"/>
      <c r="Z540" s="4"/>
      <c r="AA540" s="61"/>
      <c r="AB540" s="6"/>
      <c r="AC540" s="7"/>
    </row>
    <row r="541" spans="2:29" s="32" customFormat="1" ht="13.35" customHeight="1"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55"/>
      <c r="N541" s="2"/>
      <c r="O541" s="56"/>
      <c r="P541" s="57"/>
      <c r="S541" s="61"/>
      <c r="T541" s="61"/>
      <c r="U541" s="61"/>
      <c r="V541" s="61"/>
      <c r="W541" s="61"/>
      <c r="X541" s="61"/>
      <c r="Y541" s="61"/>
      <c r="Z541" s="4"/>
      <c r="AA541" s="61"/>
      <c r="AB541" s="6"/>
      <c r="AC541" s="7"/>
    </row>
    <row r="542" spans="2:29" s="32" customFormat="1" ht="13.35" customHeight="1"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55"/>
      <c r="N542" s="2"/>
      <c r="O542" s="56"/>
      <c r="P542" s="57"/>
      <c r="S542" s="61"/>
      <c r="T542" s="61"/>
      <c r="U542" s="61"/>
      <c r="V542" s="61"/>
      <c r="W542" s="61"/>
      <c r="X542" s="61"/>
      <c r="Y542" s="61"/>
      <c r="Z542" s="4"/>
      <c r="AA542" s="61"/>
      <c r="AB542" s="6"/>
      <c r="AC542" s="7"/>
    </row>
    <row r="543" spans="2:29" s="32" customFormat="1" ht="13.35" customHeight="1"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55"/>
      <c r="N543" s="2"/>
      <c r="O543" s="56"/>
      <c r="P543" s="57"/>
      <c r="S543" s="61"/>
      <c r="T543" s="61"/>
      <c r="U543" s="61"/>
      <c r="V543" s="61"/>
      <c r="W543" s="61"/>
      <c r="X543" s="61"/>
      <c r="Y543" s="61"/>
      <c r="Z543" s="4"/>
      <c r="AA543" s="61"/>
      <c r="AB543" s="6"/>
      <c r="AC543" s="7"/>
    </row>
    <row r="544" spans="2:29" s="32" customFormat="1" ht="13.35" customHeight="1"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55"/>
      <c r="N544" s="2"/>
      <c r="O544" s="56"/>
      <c r="P544" s="57"/>
      <c r="S544" s="61"/>
      <c r="T544" s="61"/>
      <c r="U544" s="61"/>
      <c r="V544" s="61"/>
      <c r="W544" s="61"/>
      <c r="X544" s="61"/>
      <c r="Y544" s="61"/>
      <c r="Z544" s="4"/>
      <c r="AA544" s="61"/>
      <c r="AB544" s="6"/>
      <c r="AC544" s="7"/>
    </row>
    <row r="545" spans="2:29" s="32" customFormat="1" ht="13.35" customHeight="1"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55"/>
      <c r="N545" s="2"/>
      <c r="O545" s="56"/>
      <c r="P545" s="57"/>
      <c r="S545" s="61"/>
      <c r="T545" s="61"/>
      <c r="U545" s="61"/>
      <c r="V545" s="61"/>
      <c r="W545" s="61"/>
      <c r="X545" s="61"/>
      <c r="Y545" s="61"/>
      <c r="Z545" s="4"/>
      <c r="AA545" s="61"/>
      <c r="AB545" s="6"/>
      <c r="AC545" s="7"/>
    </row>
    <row r="546" spans="2:29" s="32" customFormat="1" ht="13.35" customHeight="1"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55"/>
      <c r="N546" s="2"/>
      <c r="O546" s="56"/>
      <c r="P546" s="57"/>
      <c r="S546" s="61"/>
      <c r="T546" s="61"/>
      <c r="U546" s="61"/>
      <c r="V546" s="61"/>
      <c r="W546" s="61"/>
      <c r="X546" s="61"/>
      <c r="Y546" s="61"/>
      <c r="Z546" s="4"/>
      <c r="AA546" s="61"/>
      <c r="AB546" s="6"/>
      <c r="AC546" s="7"/>
    </row>
    <row r="547" spans="2:29" s="32" customFormat="1" ht="13.35" customHeight="1"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55"/>
      <c r="N547" s="2"/>
      <c r="O547" s="56"/>
      <c r="P547" s="57"/>
      <c r="S547" s="61"/>
      <c r="T547" s="61"/>
      <c r="U547" s="61"/>
      <c r="V547" s="61"/>
      <c r="W547" s="61"/>
      <c r="X547" s="61"/>
      <c r="Y547" s="61"/>
      <c r="Z547" s="4"/>
      <c r="AA547" s="61"/>
      <c r="AB547" s="6"/>
      <c r="AC547" s="7"/>
    </row>
    <row r="548" spans="2:29" s="32" customFormat="1" ht="13.35" customHeight="1"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55"/>
      <c r="N548" s="2"/>
      <c r="O548" s="56"/>
      <c r="P548" s="57"/>
      <c r="S548" s="61"/>
      <c r="T548" s="61"/>
      <c r="U548" s="61"/>
      <c r="V548" s="61"/>
      <c r="W548" s="61"/>
      <c r="X548" s="61"/>
      <c r="Y548" s="61"/>
      <c r="Z548" s="4"/>
      <c r="AA548" s="61"/>
      <c r="AB548" s="6"/>
      <c r="AC548" s="7"/>
    </row>
    <row r="549" spans="2:29" s="32" customFormat="1" ht="13.35" customHeight="1"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55"/>
      <c r="N549" s="2"/>
      <c r="O549" s="56"/>
      <c r="P549" s="57"/>
      <c r="S549" s="61"/>
      <c r="T549" s="61"/>
      <c r="U549" s="61"/>
      <c r="V549" s="61"/>
      <c r="W549" s="61"/>
      <c r="X549" s="61"/>
      <c r="Y549" s="61"/>
      <c r="Z549" s="4"/>
      <c r="AA549" s="61"/>
      <c r="AB549" s="6"/>
      <c r="AC549" s="7"/>
    </row>
    <row r="550" spans="2:29" s="32" customFormat="1" ht="13.35" customHeight="1"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55"/>
      <c r="N550" s="2"/>
      <c r="O550" s="56"/>
      <c r="P550" s="57"/>
      <c r="S550" s="61"/>
      <c r="T550" s="61"/>
      <c r="U550" s="61"/>
      <c r="V550" s="61"/>
      <c r="W550" s="61"/>
      <c r="X550" s="61"/>
      <c r="Y550" s="61"/>
      <c r="Z550" s="4"/>
      <c r="AA550" s="61"/>
      <c r="AB550" s="6"/>
      <c r="AC550" s="7"/>
    </row>
    <row r="551" spans="2:29" s="32" customFormat="1" ht="13.35" customHeight="1"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55"/>
      <c r="N551" s="2"/>
      <c r="O551" s="56"/>
      <c r="P551" s="57"/>
      <c r="S551" s="61"/>
      <c r="T551" s="61"/>
      <c r="U551" s="61"/>
      <c r="V551" s="61"/>
      <c r="W551" s="61"/>
      <c r="X551" s="61"/>
      <c r="Y551" s="61"/>
      <c r="Z551" s="4"/>
      <c r="AA551" s="61"/>
      <c r="AB551" s="6"/>
      <c r="AC551" s="7"/>
    </row>
    <row r="552" spans="2:29" s="32" customFormat="1" ht="13.35" customHeight="1"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55"/>
      <c r="N552" s="2"/>
      <c r="O552" s="56"/>
      <c r="P552" s="57"/>
      <c r="S552" s="61"/>
      <c r="T552" s="61"/>
      <c r="U552" s="61"/>
      <c r="V552" s="61"/>
      <c r="W552" s="61"/>
      <c r="X552" s="61"/>
      <c r="Y552" s="61"/>
      <c r="Z552" s="4"/>
      <c r="AA552" s="61"/>
      <c r="AB552" s="6"/>
      <c r="AC552" s="7"/>
    </row>
    <row r="553" spans="2:29" s="32" customFormat="1" ht="13.35" customHeight="1"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55"/>
      <c r="N553" s="2"/>
      <c r="O553" s="56"/>
      <c r="P553" s="57"/>
      <c r="S553" s="61"/>
      <c r="T553" s="61"/>
      <c r="U553" s="61"/>
      <c r="V553" s="61"/>
      <c r="W553" s="61"/>
      <c r="X553" s="61"/>
      <c r="Y553" s="61"/>
      <c r="Z553" s="4"/>
      <c r="AA553" s="61"/>
      <c r="AB553" s="6"/>
      <c r="AC553" s="7"/>
    </row>
    <row r="554" spans="2:29" s="32" customFormat="1" ht="13.35" customHeight="1"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55"/>
      <c r="N554" s="2"/>
      <c r="O554" s="56"/>
      <c r="P554" s="57"/>
      <c r="S554" s="61"/>
      <c r="T554" s="61"/>
      <c r="U554" s="61"/>
      <c r="V554" s="61"/>
      <c r="W554" s="61"/>
      <c r="X554" s="61"/>
      <c r="Y554" s="61"/>
      <c r="Z554" s="4"/>
      <c r="AA554" s="61"/>
      <c r="AB554" s="6"/>
      <c r="AC554" s="7"/>
    </row>
    <row r="555" spans="2:29" s="32" customFormat="1" ht="13.35" customHeight="1"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55"/>
      <c r="N555" s="2"/>
      <c r="O555" s="56"/>
      <c r="P555" s="57"/>
      <c r="S555" s="61"/>
      <c r="T555" s="61"/>
      <c r="U555" s="61"/>
      <c r="V555" s="61"/>
      <c r="W555" s="61"/>
      <c r="X555" s="61"/>
      <c r="Y555" s="61"/>
      <c r="Z555" s="4"/>
      <c r="AA555" s="61"/>
      <c r="AB555" s="6"/>
      <c r="AC555" s="7"/>
    </row>
    <row r="556" spans="2:29" s="32" customFormat="1" ht="13.35" customHeight="1"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55"/>
      <c r="N556" s="2"/>
      <c r="O556" s="56"/>
      <c r="P556" s="57"/>
      <c r="S556" s="61"/>
      <c r="T556" s="61"/>
      <c r="U556" s="61"/>
      <c r="V556" s="61"/>
      <c r="W556" s="61"/>
      <c r="X556" s="61"/>
      <c r="Y556" s="61"/>
      <c r="Z556" s="4"/>
      <c r="AA556" s="61"/>
      <c r="AB556" s="6"/>
      <c r="AC556" s="7"/>
    </row>
    <row r="557" spans="2:29" s="32" customFormat="1" ht="13.35" customHeight="1"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55"/>
      <c r="N557" s="2"/>
      <c r="O557" s="56"/>
      <c r="P557" s="57"/>
      <c r="S557" s="61"/>
      <c r="T557" s="61"/>
      <c r="U557" s="61"/>
      <c r="V557" s="61"/>
      <c r="W557" s="61"/>
      <c r="X557" s="61"/>
      <c r="Y557" s="61"/>
      <c r="Z557" s="4"/>
      <c r="AA557" s="61"/>
      <c r="AB557" s="6"/>
      <c r="AC557" s="7"/>
    </row>
    <row r="558" spans="2:29" s="32" customFormat="1" ht="13.35" customHeight="1"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55"/>
      <c r="N558" s="2"/>
      <c r="O558" s="56"/>
      <c r="P558" s="57"/>
      <c r="S558" s="61"/>
      <c r="T558" s="61"/>
      <c r="U558" s="61"/>
      <c r="V558" s="61"/>
      <c r="W558" s="61"/>
      <c r="X558" s="61"/>
      <c r="Y558" s="61"/>
      <c r="Z558" s="4"/>
      <c r="AA558" s="61"/>
      <c r="AB558" s="6"/>
      <c r="AC558" s="7"/>
    </row>
    <row r="559" spans="2:29" s="32" customFormat="1" ht="13.35" customHeight="1"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55"/>
      <c r="N559" s="2"/>
      <c r="O559" s="56"/>
      <c r="P559" s="57"/>
      <c r="S559" s="61"/>
      <c r="T559" s="61"/>
      <c r="U559" s="61"/>
      <c r="V559" s="61"/>
      <c r="W559" s="61"/>
      <c r="X559" s="61"/>
      <c r="Y559" s="61"/>
      <c r="Z559" s="4"/>
      <c r="AA559" s="61"/>
      <c r="AB559" s="6"/>
      <c r="AC559" s="7"/>
    </row>
    <row r="560" spans="2:29" s="32" customFormat="1" ht="13.35" customHeight="1"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55"/>
      <c r="N560" s="2"/>
      <c r="O560" s="56"/>
      <c r="P560" s="57"/>
      <c r="S560" s="61"/>
      <c r="T560" s="61"/>
      <c r="U560" s="61"/>
      <c r="V560" s="61"/>
      <c r="W560" s="61"/>
      <c r="X560" s="61"/>
      <c r="Y560" s="61"/>
      <c r="Z560" s="4"/>
      <c r="AA560" s="61"/>
      <c r="AB560" s="6"/>
      <c r="AC560" s="7"/>
    </row>
    <row r="561" spans="2:29" s="32" customFormat="1" ht="13.35" customHeight="1"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55"/>
      <c r="N561" s="2"/>
      <c r="O561" s="56"/>
      <c r="P561" s="57"/>
      <c r="S561" s="61"/>
      <c r="T561" s="61"/>
      <c r="U561" s="61"/>
      <c r="V561" s="61"/>
      <c r="W561" s="61"/>
      <c r="X561" s="61"/>
      <c r="Y561" s="61"/>
      <c r="Z561" s="4"/>
      <c r="AA561" s="61"/>
      <c r="AB561" s="6"/>
      <c r="AC561" s="7"/>
    </row>
    <row r="562" spans="2:29" s="32" customFormat="1" ht="13.35" customHeight="1"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55"/>
      <c r="N562" s="2"/>
      <c r="O562" s="56"/>
      <c r="P562" s="57"/>
      <c r="S562" s="61"/>
      <c r="T562" s="61"/>
      <c r="U562" s="61"/>
      <c r="V562" s="61"/>
      <c r="W562" s="61"/>
      <c r="X562" s="61"/>
      <c r="Y562" s="61"/>
      <c r="Z562" s="4"/>
      <c r="AA562" s="61"/>
      <c r="AB562" s="6"/>
      <c r="AC562" s="7"/>
    </row>
    <row r="563" spans="2:29" s="32" customFormat="1" ht="13.35" customHeight="1"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55"/>
      <c r="N563" s="2"/>
      <c r="O563" s="56"/>
      <c r="P563" s="57"/>
      <c r="S563" s="61"/>
      <c r="T563" s="61"/>
      <c r="U563" s="61"/>
      <c r="V563" s="61"/>
      <c r="W563" s="61"/>
      <c r="X563" s="61"/>
      <c r="Y563" s="61"/>
      <c r="Z563" s="4"/>
      <c r="AA563" s="61"/>
      <c r="AB563" s="6"/>
      <c r="AC563" s="7"/>
    </row>
    <row r="564" spans="2:29" s="32" customFormat="1" ht="13.35" customHeight="1"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55"/>
      <c r="N564" s="2"/>
      <c r="O564" s="56"/>
      <c r="P564" s="57"/>
      <c r="S564" s="61"/>
      <c r="T564" s="61"/>
      <c r="U564" s="61"/>
      <c r="V564" s="61"/>
      <c r="W564" s="61"/>
      <c r="X564" s="61"/>
      <c r="Y564" s="61"/>
      <c r="Z564" s="4"/>
      <c r="AA564" s="61"/>
      <c r="AB564" s="6"/>
      <c r="AC564" s="7"/>
    </row>
    <row r="565" spans="2:29" s="32" customFormat="1" ht="13.35" customHeight="1"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55"/>
      <c r="N565" s="2"/>
      <c r="O565" s="56"/>
      <c r="P565" s="57"/>
      <c r="S565" s="61"/>
      <c r="T565" s="61"/>
      <c r="U565" s="61"/>
      <c r="V565" s="61"/>
      <c r="W565" s="61"/>
      <c r="X565" s="61"/>
      <c r="Y565" s="61"/>
      <c r="Z565" s="4"/>
      <c r="AA565" s="61"/>
      <c r="AB565" s="6"/>
      <c r="AC565" s="7"/>
    </row>
    <row r="566" spans="2:29" s="32" customFormat="1" ht="13.35" customHeight="1"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55"/>
      <c r="N566" s="2"/>
      <c r="O566" s="56"/>
      <c r="P566" s="57"/>
      <c r="S566" s="61"/>
      <c r="T566" s="61"/>
      <c r="U566" s="61"/>
      <c r="V566" s="61"/>
      <c r="W566" s="61"/>
      <c r="X566" s="61"/>
      <c r="Y566" s="61"/>
      <c r="Z566" s="4"/>
      <c r="AA566" s="61"/>
      <c r="AB566" s="6"/>
      <c r="AC566" s="7"/>
    </row>
    <row r="567" spans="2:29" s="32" customFormat="1" ht="13.35" customHeight="1"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55"/>
      <c r="N567" s="2"/>
      <c r="O567" s="56"/>
      <c r="P567" s="57"/>
      <c r="S567" s="61"/>
      <c r="T567" s="61"/>
      <c r="U567" s="61"/>
      <c r="V567" s="61"/>
      <c r="W567" s="61"/>
      <c r="X567" s="61"/>
      <c r="Y567" s="61"/>
      <c r="Z567" s="4"/>
      <c r="AA567" s="61"/>
      <c r="AB567" s="6"/>
      <c r="AC567" s="7"/>
    </row>
    <row r="568" spans="2:29" s="32" customFormat="1" ht="13.35" customHeight="1"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55"/>
      <c r="N568" s="2"/>
      <c r="O568" s="56"/>
      <c r="P568" s="57"/>
      <c r="S568" s="61"/>
      <c r="T568" s="61"/>
      <c r="U568" s="61"/>
      <c r="V568" s="61"/>
      <c r="W568" s="61"/>
      <c r="X568" s="61"/>
      <c r="Y568" s="61"/>
      <c r="Z568" s="4"/>
      <c r="AA568" s="61"/>
      <c r="AB568" s="6"/>
      <c r="AC568" s="7"/>
    </row>
    <row r="569" spans="2:29" s="32" customFormat="1"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55"/>
      <c r="N569" s="2"/>
      <c r="O569" s="56"/>
      <c r="P569" s="57"/>
      <c r="S569" s="61"/>
      <c r="T569" s="61"/>
      <c r="U569" s="61"/>
      <c r="V569" s="61"/>
      <c r="W569" s="61"/>
      <c r="X569" s="61"/>
      <c r="Y569" s="61"/>
      <c r="Z569" s="4"/>
      <c r="AA569" s="61"/>
      <c r="AB569" s="6"/>
      <c r="AC569" s="7"/>
    </row>
    <row r="570" spans="2:29" s="32" customFormat="1"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55"/>
      <c r="N570" s="2"/>
      <c r="O570" s="56"/>
      <c r="P570" s="57"/>
      <c r="S570" s="61"/>
      <c r="T570" s="61"/>
      <c r="U570" s="61"/>
      <c r="V570" s="61"/>
      <c r="W570" s="61"/>
      <c r="X570" s="61"/>
      <c r="Y570" s="61"/>
      <c r="Z570" s="4"/>
      <c r="AA570" s="61"/>
      <c r="AB570" s="6"/>
      <c r="AC570" s="7"/>
    </row>
    <row r="571" spans="2:29" s="32" customFormat="1"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55"/>
      <c r="N571" s="2"/>
      <c r="O571" s="56"/>
      <c r="P571" s="57"/>
      <c r="S571" s="61"/>
      <c r="T571" s="61"/>
      <c r="U571" s="61"/>
      <c r="V571" s="61"/>
      <c r="W571" s="61"/>
      <c r="X571" s="61"/>
      <c r="Y571" s="61"/>
      <c r="Z571" s="4"/>
      <c r="AA571" s="61"/>
      <c r="AB571" s="6"/>
      <c r="AC571" s="7"/>
    </row>
    <row r="572" spans="2:29" s="32" customFormat="1"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55"/>
      <c r="N572" s="2"/>
      <c r="O572" s="56"/>
      <c r="P572" s="57"/>
      <c r="S572" s="61"/>
      <c r="T572" s="61"/>
      <c r="U572" s="61"/>
      <c r="V572" s="61"/>
      <c r="W572" s="61"/>
      <c r="X572" s="61"/>
      <c r="Y572" s="61"/>
      <c r="Z572" s="4"/>
      <c r="AA572" s="61"/>
      <c r="AB572" s="6"/>
      <c r="AC572" s="7"/>
    </row>
    <row r="573" spans="2:29" s="32" customFormat="1"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55"/>
      <c r="N573" s="2"/>
      <c r="O573" s="56"/>
      <c r="P573" s="57"/>
      <c r="S573" s="61"/>
      <c r="T573" s="61"/>
      <c r="U573" s="61"/>
      <c r="V573" s="61"/>
      <c r="W573" s="61"/>
      <c r="X573" s="61"/>
      <c r="Y573" s="61"/>
      <c r="Z573" s="4"/>
      <c r="AA573" s="61"/>
      <c r="AB573" s="6"/>
      <c r="AC573" s="7"/>
    </row>
    <row r="574" spans="2:29" s="32" customFormat="1"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55"/>
      <c r="N574" s="2"/>
      <c r="O574" s="56"/>
      <c r="P574" s="57"/>
      <c r="S574" s="61"/>
      <c r="T574" s="61"/>
      <c r="U574" s="61"/>
      <c r="V574" s="61"/>
      <c r="W574" s="61"/>
      <c r="X574" s="61"/>
      <c r="Y574" s="61"/>
      <c r="Z574" s="4"/>
      <c r="AA574" s="61"/>
      <c r="AB574" s="6"/>
      <c r="AC574" s="7"/>
    </row>
    <row r="575" spans="2:29" s="32" customFormat="1"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55"/>
      <c r="N575" s="2"/>
      <c r="O575" s="56"/>
      <c r="P575" s="57"/>
      <c r="S575" s="61"/>
      <c r="T575" s="61"/>
      <c r="U575" s="61"/>
      <c r="V575" s="61"/>
      <c r="W575" s="61"/>
      <c r="X575" s="61"/>
      <c r="Y575" s="61"/>
      <c r="Z575" s="4"/>
      <c r="AA575" s="61"/>
      <c r="AB575" s="6"/>
      <c r="AC575" s="7"/>
    </row>
    <row r="576" spans="2:29" s="32" customFormat="1"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55"/>
      <c r="N576" s="2"/>
      <c r="O576" s="56"/>
      <c r="P576" s="57"/>
      <c r="S576" s="61"/>
      <c r="T576" s="61"/>
      <c r="U576" s="61"/>
      <c r="V576" s="61"/>
      <c r="W576" s="61"/>
      <c r="X576" s="61"/>
      <c r="Y576" s="61"/>
      <c r="Z576" s="4"/>
      <c r="AA576" s="61"/>
      <c r="AB576" s="6"/>
      <c r="AC576" s="7"/>
    </row>
    <row r="577" spans="2:29" s="32" customFormat="1"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55"/>
      <c r="N577" s="2"/>
      <c r="O577" s="56"/>
      <c r="P577" s="57"/>
      <c r="S577" s="61"/>
      <c r="T577" s="61"/>
      <c r="U577" s="61"/>
      <c r="V577" s="61"/>
      <c r="W577" s="61"/>
      <c r="X577" s="61"/>
      <c r="Y577" s="61"/>
      <c r="Z577" s="4"/>
      <c r="AA577" s="61"/>
      <c r="AB577" s="6"/>
      <c r="AC577" s="7"/>
    </row>
    <row r="578" spans="2:29" s="32" customFormat="1"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55"/>
      <c r="N578" s="2"/>
      <c r="O578" s="56"/>
      <c r="P578" s="57"/>
      <c r="S578" s="61"/>
      <c r="T578" s="61"/>
      <c r="U578" s="61"/>
      <c r="V578" s="61"/>
      <c r="W578" s="61"/>
      <c r="X578" s="61"/>
      <c r="Y578" s="61"/>
      <c r="Z578" s="4"/>
      <c r="AA578" s="61"/>
      <c r="AB578" s="6"/>
      <c r="AC578" s="7"/>
    </row>
    <row r="579" spans="2:29" s="32" customFormat="1"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55"/>
      <c r="N579" s="2"/>
      <c r="O579" s="56"/>
      <c r="P579" s="57"/>
      <c r="S579" s="61"/>
      <c r="T579" s="61"/>
      <c r="U579" s="61"/>
      <c r="V579" s="61"/>
      <c r="W579" s="61"/>
      <c r="X579" s="61"/>
      <c r="Y579" s="61"/>
      <c r="Z579" s="4"/>
      <c r="AA579" s="61"/>
      <c r="AB579" s="6"/>
      <c r="AC579" s="7"/>
    </row>
    <row r="580" spans="2:29" s="32" customFormat="1"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55"/>
      <c r="N580" s="2"/>
      <c r="O580" s="56"/>
      <c r="P580" s="57"/>
      <c r="S580" s="61"/>
      <c r="T580" s="61"/>
      <c r="U580" s="61"/>
      <c r="V580" s="61"/>
      <c r="W580" s="61"/>
      <c r="X580" s="61"/>
      <c r="Y580" s="61"/>
      <c r="Z580" s="4"/>
      <c r="AA580" s="61"/>
      <c r="AB580" s="6"/>
      <c r="AC580" s="7"/>
    </row>
    <row r="581" spans="2:29" s="32" customFormat="1"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55"/>
      <c r="N581" s="2"/>
      <c r="O581" s="56"/>
      <c r="P581" s="57"/>
      <c r="S581" s="61"/>
      <c r="T581" s="61"/>
      <c r="U581" s="61"/>
      <c r="V581" s="61"/>
      <c r="W581" s="61"/>
      <c r="X581" s="61"/>
      <c r="Y581" s="61"/>
      <c r="Z581" s="4"/>
      <c r="AA581" s="61"/>
      <c r="AB581" s="6"/>
      <c r="AC581" s="7"/>
    </row>
    <row r="582" spans="2:29" s="32" customFormat="1"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55"/>
      <c r="N582" s="2"/>
      <c r="O582" s="56"/>
      <c r="P582" s="57"/>
      <c r="S582" s="61"/>
      <c r="T582" s="61"/>
      <c r="U582" s="61"/>
      <c r="V582" s="61"/>
      <c r="W582" s="61"/>
      <c r="X582" s="61"/>
      <c r="Y582" s="61"/>
      <c r="Z582" s="4"/>
      <c r="AA582" s="61"/>
      <c r="AB582" s="6"/>
      <c r="AC582" s="7"/>
    </row>
    <row r="583" spans="2:29" s="32" customFormat="1"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55"/>
      <c r="N583" s="2"/>
      <c r="O583" s="56"/>
      <c r="P583" s="57"/>
      <c r="S583" s="61"/>
      <c r="T583" s="61"/>
      <c r="U583" s="61"/>
      <c r="V583" s="61"/>
      <c r="W583" s="61"/>
      <c r="X583" s="61"/>
      <c r="Y583" s="61"/>
      <c r="Z583" s="4"/>
      <c r="AA583" s="61"/>
      <c r="AB583" s="6"/>
      <c r="AC583" s="7"/>
    </row>
    <row r="584" spans="2:29" s="32" customFormat="1"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55"/>
      <c r="N584" s="2"/>
      <c r="O584" s="56"/>
      <c r="P584" s="57"/>
      <c r="S584" s="61"/>
      <c r="T584" s="61"/>
      <c r="U584" s="61"/>
      <c r="V584" s="61"/>
      <c r="W584" s="61"/>
      <c r="X584" s="61"/>
      <c r="Y584" s="61"/>
      <c r="Z584" s="4"/>
      <c r="AA584" s="61"/>
      <c r="AB584" s="6"/>
      <c r="AC584" s="7"/>
    </row>
    <row r="585" spans="2:29" s="32" customFormat="1"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55"/>
      <c r="N585" s="2"/>
      <c r="O585" s="56"/>
      <c r="P585" s="57"/>
      <c r="S585" s="61"/>
      <c r="T585" s="61"/>
      <c r="U585" s="61"/>
      <c r="V585" s="61"/>
      <c r="W585" s="61"/>
      <c r="X585" s="61"/>
      <c r="Y585" s="61"/>
      <c r="Z585" s="4"/>
      <c r="AA585" s="61"/>
      <c r="AB585" s="6"/>
      <c r="AC585" s="7"/>
    </row>
    <row r="586" spans="2:29" s="32" customFormat="1"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55"/>
      <c r="N586" s="2"/>
      <c r="O586" s="56"/>
      <c r="P586" s="57"/>
      <c r="S586" s="61"/>
      <c r="T586" s="61"/>
      <c r="U586" s="61"/>
      <c r="V586" s="61"/>
      <c r="W586" s="61"/>
      <c r="X586" s="61"/>
      <c r="Y586" s="61"/>
      <c r="Z586" s="4"/>
      <c r="AA586" s="61"/>
      <c r="AB586" s="6"/>
      <c r="AC586" s="7"/>
    </row>
    <row r="587" spans="2:29" s="32" customFormat="1"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55"/>
      <c r="N587" s="2"/>
      <c r="O587" s="56"/>
      <c r="P587" s="57"/>
      <c r="S587" s="61"/>
      <c r="T587" s="61"/>
      <c r="U587" s="61"/>
      <c r="V587" s="61"/>
      <c r="W587" s="61"/>
      <c r="X587" s="61"/>
      <c r="Y587" s="61"/>
      <c r="Z587" s="4"/>
      <c r="AA587" s="61"/>
      <c r="AB587" s="6"/>
      <c r="AC587" s="7"/>
    </row>
    <row r="588" spans="2:29" s="32" customFormat="1"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55"/>
      <c r="N588" s="2"/>
      <c r="O588" s="56"/>
      <c r="P588" s="57"/>
      <c r="S588" s="61"/>
      <c r="T588" s="61"/>
      <c r="U588" s="61"/>
      <c r="V588" s="61"/>
      <c r="W588" s="61"/>
      <c r="X588" s="61"/>
      <c r="Y588" s="61"/>
      <c r="Z588" s="4"/>
      <c r="AA588" s="61"/>
      <c r="AB588" s="6"/>
      <c r="AC588" s="7"/>
    </row>
    <row r="589" spans="2:29" s="32" customFormat="1"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55"/>
      <c r="N589" s="2"/>
      <c r="O589" s="56"/>
      <c r="P589" s="57"/>
      <c r="S589" s="61"/>
      <c r="T589" s="61"/>
      <c r="U589" s="61"/>
      <c r="V589" s="61"/>
      <c r="W589" s="61"/>
      <c r="X589" s="61"/>
      <c r="Y589" s="61"/>
      <c r="Z589" s="4"/>
      <c r="AA589" s="61"/>
      <c r="AB589" s="6"/>
      <c r="AC589" s="7"/>
    </row>
    <row r="590" spans="2:29" s="32" customFormat="1"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55"/>
      <c r="N590" s="2"/>
      <c r="O590" s="56"/>
      <c r="P590" s="57"/>
      <c r="S590" s="61"/>
      <c r="T590" s="61"/>
      <c r="U590" s="61"/>
      <c r="V590" s="61"/>
      <c r="W590" s="61"/>
      <c r="X590" s="61"/>
      <c r="Y590" s="61"/>
      <c r="Z590" s="4"/>
      <c r="AA590" s="61"/>
      <c r="AB590" s="6"/>
      <c r="AC590" s="7"/>
    </row>
    <row r="591" spans="2:29" s="32" customFormat="1"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55"/>
      <c r="N591" s="2"/>
      <c r="O591" s="56"/>
      <c r="P591" s="57"/>
      <c r="S591" s="61"/>
      <c r="T591" s="61"/>
      <c r="U591" s="61"/>
      <c r="V591" s="61"/>
      <c r="W591" s="61"/>
      <c r="X591" s="61"/>
      <c r="Y591" s="61"/>
      <c r="Z591" s="4"/>
      <c r="AA591" s="61"/>
      <c r="AB591" s="6"/>
      <c r="AC591" s="7"/>
    </row>
    <row r="592" spans="2:29" s="32" customFormat="1"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55"/>
      <c r="N592" s="2"/>
      <c r="O592" s="56"/>
      <c r="P592" s="57"/>
      <c r="S592" s="61"/>
      <c r="T592" s="61"/>
      <c r="U592" s="61"/>
      <c r="V592" s="61"/>
      <c r="W592" s="61"/>
      <c r="X592" s="61"/>
      <c r="Y592" s="61"/>
      <c r="Z592" s="4"/>
      <c r="AA592" s="61"/>
      <c r="AB592" s="6"/>
      <c r="AC592" s="7"/>
    </row>
    <row r="593" spans="1:29">
      <c r="A593" s="32"/>
      <c r="B593" s="2"/>
      <c r="C593" s="2"/>
      <c r="D593" s="2"/>
      <c r="E593" s="2"/>
      <c r="F593" s="32"/>
      <c r="G593" s="2"/>
      <c r="H593" s="2"/>
      <c r="I593" s="2"/>
      <c r="J593" s="2"/>
      <c r="K593" s="2"/>
      <c r="L593" s="2"/>
      <c r="M593" s="55"/>
      <c r="N593" s="2"/>
      <c r="O593" s="56"/>
      <c r="P593" s="57"/>
      <c r="Q593" s="32"/>
      <c r="S593" s="61"/>
      <c r="T593" s="61"/>
      <c r="U593" s="61"/>
      <c r="V593" s="61"/>
      <c r="W593" s="61"/>
      <c r="X593" s="61"/>
      <c r="Y593" s="61"/>
      <c r="Z593" s="4"/>
      <c r="AA593" s="61"/>
      <c r="AB593" s="6"/>
      <c r="AC593" s="7"/>
    </row>
    <row r="594" spans="1:29">
      <c r="A594" s="32"/>
      <c r="B594" s="2"/>
      <c r="C594" s="2"/>
      <c r="D594" s="2"/>
      <c r="E594" s="2"/>
      <c r="F594" s="32"/>
      <c r="G594" s="2"/>
      <c r="H594" s="2"/>
      <c r="I594" s="2"/>
      <c r="J594" s="2"/>
      <c r="K594" s="2"/>
      <c r="L594" s="2"/>
      <c r="M594" s="55"/>
      <c r="N594" s="2"/>
      <c r="O594" s="56"/>
      <c r="P594" s="57"/>
      <c r="Q594" s="32"/>
      <c r="S594" s="61"/>
      <c r="T594" s="61"/>
      <c r="U594" s="61"/>
      <c r="V594" s="61"/>
      <c r="W594" s="61"/>
      <c r="X594" s="61"/>
      <c r="Y594" s="61"/>
      <c r="Z594" s="4"/>
      <c r="AA594" s="61"/>
      <c r="AB594" s="6"/>
      <c r="AC594" s="7"/>
    </row>
    <row r="595" spans="1:29">
      <c r="A595" s="32"/>
      <c r="B595" s="2"/>
      <c r="C595" s="2"/>
      <c r="D595" s="2"/>
      <c r="E595" s="2"/>
      <c r="F595" s="32"/>
      <c r="G595" s="2"/>
      <c r="H595" s="2"/>
      <c r="I595" s="2"/>
      <c r="J595" s="2"/>
      <c r="K595" s="2"/>
      <c r="L595" s="2"/>
      <c r="M595" s="55"/>
      <c r="N595" s="2"/>
      <c r="O595" s="56"/>
      <c r="P595" s="57"/>
      <c r="Q595" s="32"/>
      <c r="S595" s="61"/>
      <c r="T595" s="61"/>
      <c r="U595" s="61"/>
      <c r="V595" s="61"/>
      <c r="W595" s="61"/>
      <c r="X595" s="61"/>
      <c r="Y595" s="61"/>
      <c r="Z595" s="4"/>
      <c r="AA595" s="61"/>
      <c r="AB595" s="6"/>
      <c r="AC595" s="7"/>
    </row>
    <row r="596" spans="1:29">
      <c r="A596" s="32"/>
      <c r="B596" s="2"/>
      <c r="C596" s="2"/>
      <c r="D596" s="2"/>
      <c r="E596" s="2"/>
      <c r="F596" s="32"/>
      <c r="G596" s="2"/>
      <c r="H596" s="2"/>
      <c r="I596" s="2"/>
      <c r="J596" s="2"/>
      <c r="K596" s="2"/>
      <c r="L596" s="2"/>
      <c r="M596" s="55"/>
      <c r="N596" s="2"/>
      <c r="O596" s="56"/>
      <c r="P596" s="57"/>
      <c r="Q596" s="32"/>
      <c r="S596" s="61"/>
      <c r="T596" s="61"/>
      <c r="U596" s="61"/>
      <c r="V596" s="61"/>
      <c r="W596" s="61"/>
      <c r="X596" s="61"/>
      <c r="Y596" s="61"/>
      <c r="Z596" s="4"/>
      <c r="AA596" s="61"/>
      <c r="AB596" s="6"/>
      <c r="AC596" s="7"/>
    </row>
    <row r="597" spans="1:29">
      <c r="S597" s="61"/>
      <c r="T597" s="61"/>
      <c r="U597" s="61"/>
      <c r="V597" s="61"/>
      <c r="W597" s="61"/>
      <c r="X597" s="61"/>
      <c r="Y597" s="61"/>
      <c r="Z597" s="4"/>
      <c r="AA597" s="61"/>
      <c r="AB597" s="6"/>
      <c r="AC597" s="7"/>
    </row>
    <row r="598" spans="1:29">
      <c r="S598" s="61"/>
      <c r="T598" s="61"/>
      <c r="U598" s="61"/>
      <c r="V598" s="61"/>
      <c r="W598" s="61"/>
      <c r="X598" s="61"/>
      <c r="Y598" s="61"/>
      <c r="Z598" s="4"/>
      <c r="AA598" s="61"/>
      <c r="AB598" s="6"/>
      <c r="AC598" s="7"/>
    </row>
    <row r="599" spans="1:29">
      <c r="S599" s="61"/>
      <c r="T599" s="61"/>
      <c r="U599" s="61"/>
      <c r="V599" s="61"/>
      <c r="W599" s="61"/>
      <c r="X599" s="61"/>
      <c r="Y599" s="61"/>
      <c r="Z599" s="4"/>
      <c r="AA599" s="61"/>
      <c r="AB599" s="6"/>
      <c r="AC599" s="7"/>
    </row>
    <row r="600" spans="1:29">
      <c r="S600" s="61"/>
      <c r="T600" s="61"/>
      <c r="U600" s="61"/>
      <c r="V600" s="61"/>
      <c r="W600" s="61"/>
      <c r="X600" s="61"/>
      <c r="Y600" s="61"/>
      <c r="Z600" s="4"/>
      <c r="AA600" s="61"/>
      <c r="AB600" s="6"/>
      <c r="AC600" s="7"/>
    </row>
    <row r="601" spans="1:29">
      <c r="S601" s="61"/>
      <c r="T601" s="61"/>
      <c r="U601" s="61"/>
      <c r="V601" s="61"/>
      <c r="W601" s="61"/>
      <c r="X601" s="61"/>
      <c r="Y601" s="61"/>
      <c r="Z601" s="4"/>
      <c r="AA601" s="61"/>
      <c r="AB601" s="6"/>
      <c r="AC601" s="7"/>
    </row>
    <row r="602" spans="1:29">
      <c r="S602" s="61"/>
      <c r="T602" s="61"/>
      <c r="U602" s="61"/>
      <c r="V602" s="61"/>
      <c r="W602" s="61"/>
      <c r="X602" s="61"/>
      <c r="Y602" s="61"/>
      <c r="Z602" s="4"/>
      <c r="AA602" s="61"/>
      <c r="AB602" s="6"/>
      <c r="AC602" s="7"/>
    </row>
    <row r="603" spans="1:29">
      <c r="S603" s="61"/>
      <c r="T603" s="61"/>
      <c r="U603" s="61"/>
      <c r="V603" s="61"/>
      <c r="W603" s="61"/>
      <c r="X603" s="61"/>
      <c r="Y603" s="61"/>
      <c r="Z603" s="4"/>
      <c r="AA603" s="61"/>
      <c r="AB603" s="6"/>
      <c r="AC603" s="7"/>
    </row>
    <row r="604" spans="1:29">
      <c r="S604" s="61"/>
      <c r="T604" s="61"/>
      <c r="U604" s="61"/>
      <c r="V604" s="61"/>
      <c r="W604" s="61"/>
      <c r="X604" s="61"/>
      <c r="Y604" s="61"/>
      <c r="Z604" s="4"/>
      <c r="AA604" s="61"/>
      <c r="AB604" s="6"/>
      <c r="AC604" s="7"/>
    </row>
    <row r="605" spans="1:29">
      <c r="S605" s="61"/>
      <c r="T605" s="61"/>
      <c r="U605" s="61"/>
      <c r="V605" s="61"/>
      <c r="W605" s="61"/>
      <c r="X605" s="61"/>
      <c r="Y605" s="61"/>
      <c r="Z605" s="4"/>
      <c r="AA605" s="61"/>
      <c r="AB605" s="6"/>
      <c r="AC605" s="7"/>
    </row>
    <row r="606" spans="1:29">
      <c r="S606" s="61"/>
      <c r="T606" s="61"/>
      <c r="U606" s="61"/>
      <c r="V606" s="61"/>
      <c r="W606" s="61"/>
      <c r="X606" s="61"/>
      <c r="Y606" s="61"/>
      <c r="Z606" s="4"/>
      <c r="AA606" s="61"/>
      <c r="AB606" s="6"/>
      <c r="AC606" s="7"/>
    </row>
    <row r="607" spans="1:29">
      <c r="S607" s="61"/>
      <c r="T607" s="61"/>
      <c r="U607" s="61"/>
      <c r="V607" s="61"/>
      <c r="W607" s="61"/>
      <c r="X607" s="61"/>
      <c r="Y607" s="61"/>
      <c r="Z607" s="4"/>
      <c r="AA607" s="61"/>
      <c r="AB607" s="6"/>
      <c r="AC607" s="7"/>
    </row>
    <row r="608" spans="1:29">
      <c r="S608" s="61"/>
      <c r="T608" s="61"/>
      <c r="U608" s="61"/>
      <c r="V608" s="61"/>
      <c r="W608" s="61"/>
      <c r="X608" s="61"/>
      <c r="Y608" s="61"/>
      <c r="Z608" s="4"/>
      <c r="AA608" s="61"/>
      <c r="AB608" s="6"/>
      <c r="AC608" s="7"/>
    </row>
    <row r="609" spans="19:29">
      <c r="S609" s="61"/>
      <c r="T609" s="61"/>
      <c r="U609" s="61"/>
      <c r="V609" s="61"/>
      <c r="W609" s="61"/>
      <c r="X609" s="61"/>
      <c r="Y609" s="61"/>
      <c r="Z609" s="4"/>
      <c r="AA609" s="61"/>
      <c r="AB609" s="6"/>
      <c r="AC609" s="7"/>
    </row>
    <row r="610" spans="19:29">
      <c r="S610" s="61"/>
      <c r="T610" s="61"/>
      <c r="U610" s="61"/>
      <c r="V610" s="61"/>
      <c r="W610" s="61"/>
      <c r="X610" s="61"/>
      <c r="Y610" s="61"/>
      <c r="Z610" s="4"/>
      <c r="AA610" s="61"/>
      <c r="AB610" s="6"/>
      <c r="AC610" s="7"/>
    </row>
    <row r="611" spans="19:29">
      <c r="S611" s="61"/>
      <c r="T611" s="61"/>
      <c r="U611" s="61"/>
      <c r="V611" s="61"/>
      <c r="W611" s="61"/>
      <c r="X611" s="61"/>
      <c r="Y611" s="61"/>
      <c r="Z611" s="4"/>
      <c r="AA611" s="61"/>
      <c r="AB611" s="6"/>
      <c r="AC611" s="7"/>
    </row>
    <row r="612" spans="19:29">
      <c r="S612" s="61"/>
      <c r="T612" s="61"/>
      <c r="U612" s="61"/>
      <c r="V612" s="61"/>
      <c r="W612" s="61"/>
      <c r="X612" s="61"/>
      <c r="Y612" s="61"/>
      <c r="Z612" s="4"/>
      <c r="AA612" s="61"/>
      <c r="AB612" s="6"/>
      <c r="AC612" s="7"/>
    </row>
    <row r="613" spans="19:29">
      <c r="S613" s="61"/>
      <c r="T613" s="61"/>
      <c r="U613" s="61"/>
      <c r="V613" s="61"/>
      <c r="W613" s="61"/>
      <c r="X613" s="61"/>
      <c r="Y613" s="61"/>
      <c r="Z613" s="4"/>
      <c r="AA613" s="61"/>
      <c r="AB613" s="6"/>
      <c r="AC613" s="7"/>
    </row>
    <row r="614" spans="19:29">
      <c r="S614" s="61"/>
      <c r="T614" s="61"/>
      <c r="U614" s="61"/>
      <c r="V614" s="61"/>
      <c r="W614" s="61"/>
      <c r="X614" s="61"/>
      <c r="Y614" s="61"/>
      <c r="Z614" s="4"/>
      <c r="AA614" s="61"/>
      <c r="AB614" s="6"/>
      <c r="AC614" s="7"/>
    </row>
    <row r="615" spans="19:29">
      <c r="S615" s="61"/>
      <c r="T615" s="61"/>
      <c r="U615" s="61"/>
      <c r="V615" s="61"/>
      <c r="W615" s="61"/>
      <c r="X615" s="61"/>
      <c r="Y615" s="61"/>
      <c r="Z615" s="4"/>
      <c r="AA615" s="61"/>
      <c r="AB615" s="6"/>
      <c r="AC615" s="7"/>
    </row>
    <row r="616" spans="19:29">
      <c r="S616" s="61"/>
      <c r="T616" s="61"/>
      <c r="U616" s="61"/>
      <c r="V616" s="61"/>
      <c r="W616" s="61"/>
      <c r="X616" s="61"/>
      <c r="Y616" s="61"/>
      <c r="Z616" s="4"/>
      <c r="AA616" s="61"/>
      <c r="AB616" s="6"/>
      <c r="AC616" s="7"/>
    </row>
    <row r="617" spans="19:29">
      <c r="S617" s="61"/>
      <c r="T617" s="61"/>
      <c r="U617" s="61"/>
      <c r="V617" s="61"/>
      <c r="W617" s="61"/>
      <c r="X617" s="61"/>
      <c r="Y617" s="61"/>
      <c r="Z617" s="4"/>
      <c r="AA617" s="61"/>
      <c r="AB617" s="6"/>
      <c r="AC617" s="7"/>
    </row>
    <row r="618" spans="19:29">
      <c r="S618" s="61"/>
      <c r="T618" s="61"/>
      <c r="U618" s="61"/>
      <c r="V618" s="61"/>
      <c r="W618" s="61"/>
      <c r="X618" s="61"/>
      <c r="Y618" s="61"/>
      <c r="Z618" s="4"/>
      <c r="AA618" s="61"/>
      <c r="AB618" s="6"/>
      <c r="AC618" s="7"/>
    </row>
    <row r="619" spans="19:29">
      <c r="S619" s="61"/>
      <c r="T619" s="61"/>
      <c r="U619" s="61"/>
      <c r="V619" s="61"/>
      <c r="W619" s="61"/>
      <c r="X619" s="61"/>
      <c r="Y619" s="61"/>
      <c r="Z619" s="4"/>
      <c r="AA619" s="61"/>
      <c r="AB619" s="6"/>
      <c r="AC619" s="7"/>
    </row>
    <row r="620" spans="19:29">
      <c r="S620" s="61"/>
      <c r="T620" s="61"/>
      <c r="U620" s="61"/>
      <c r="V620" s="61"/>
      <c r="W620" s="61"/>
      <c r="X620" s="61"/>
      <c r="Y620" s="61"/>
      <c r="Z620" s="4"/>
      <c r="AA620" s="61"/>
      <c r="AB620" s="6"/>
      <c r="AC620" s="7"/>
    </row>
    <row r="621" spans="19:29">
      <c r="S621" s="61"/>
      <c r="T621" s="61"/>
      <c r="U621" s="61"/>
      <c r="V621" s="61"/>
      <c r="W621" s="61"/>
      <c r="X621" s="61"/>
      <c r="Y621" s="61"/>
      <c r="Z621" s="4"/>
      <c r="AA621" s="61"/>
      <c r="AB621" s="6"/>
      <c r="AC621" s="7"/>
    </row>
    <row r="622" spans="19:29">
      <c r="S622" s="61"/>
      <c r="T622" s="61"/>
      <c r="U622" s="61"/>
      <c r="V622" s="61"/>
      <c r="W622" s="61"/>
      <c r="X622" s="61"/>
      <c r="Y622" s="61"/>
      <c r="Z622" s="4"/>
      <c r="AA622" s="61"/>
      <c r="AB622" s="6"/>
      <c r="AC622" s="7"/>
    </row>
    <row r="623" spans="19:29">
      <c r="S623" s="61"/>
      <c r="T623" s="61"/>
      <c r="U623" s="61"/>
      <c r="V623" s="61"/>
      <c r="W623" s="61"/>
      <c r="X623" s="61"/>
      <c r="Y623" s="61"/>
      <c r="Z623" s="4"/>
      <c r="AA623" s="61"/>
      <c r="AB623" s="6"/>
      <c r="AC623" s="7"/>
    </row>
    <row r="624" spans="19:29">
      <c r="S624" s="61"/>
      <c r="T624" s="61"/>
      <c r="U624" s="61"/>
      <c r="V624" s="61"/>
      <c r="W624" s="61"/>
      <c r="X624" s="61"/>
      <c r="Y624" s="61"/>
      <c r="Z624" s="4"/>
      <c r="AA624" s="61"/>
      <c r="AB624" s="6"/>
      <c r="AC624" s="7"/>
    </row>
    <row r="625" spans="19:29">
      <c r="S625" s="61"/>
      <c r="T625" s="61"/>
      <c r="U625" s="61"/>
      <c r="V625" s="61"/>
      <c r="W625" s="61"/>
      <c r="X625" s="61"/>
      <c r="Y625" s="61"/>
      <c r="Z625" s="4"/>
      <c r="AA625" s="61"/>
      <c r="AB625" s="6"/>
      <c r="AC625" s="7"/>
    </row>
    <row r="626" spans="19:29">
      <c r="S626" s="61"/>
      <c r="T626" s="61"/>
      <c r="U626" s="61"/>
      <c r="V626" s="61"/>
      <c r="W626" s="61"/>
      <c r="X626" s="61"/>
      <c r="Y626" s="61"/>
      <c r="Z626" s="4"/>
      <c r="AA626" s="61"/>
      <c r="AB626" s="6"/>
      <c r="AC626" s="7"/>
    </row>
    <row r="627" spans="19:29">
      <c r="S627" s="61"/>
      <c r="T627" s="61"/>
      <c r="U627" s="61"/>
      <c r="V627" s="61"/>
      <c r="W627" s="61"/>
      <c r="X627" s="61"/>
      <c r="Y627" s="61"/>
      <c r="Z627" s="4"/>
      <c r="AA627" s="61"/>
      <c r="AB627" s="6"/>
      <c r="AC627" s="7"/>
    </row>
    <row r="628" spans="19:29">
      <c r="S628" s="61"/>
      <c r="T628" s="61"/>
      <c r="U628" s="61"/>
      <c r="V628" s="61"/>
      <c r="W628" s="61"/>
      <c r="X628" s="61"/>
      <c r="Y628" s="61"/>
      <c r="Z628" s="4"/>
      <c r="AA628" s="61"/>
      <c r="AB628" s="6"/>
      <c r="AC628" s="7"/>
    </row>
    <row r="629" spans="19:29">
      <c r="S629" s="61"/>
      <c r="T629" s="61"/>
      <c r="U629" s="61"/>
      <c r="V629" s="61"/>
      <c r="W629" s="61"/>
      <c r="X629" s="61"/>
      <c r="Y629" s="61"/>
      <c r="Z629" s="4"/>
      <c r="AA629" s="61"/>
      <c r="AB629" s="6"/>
      <c r="AC629" s="7"/>
    </row>
    <row r="630" spans="19:29">
      <c r="S630" s="61"/>
      <c r="T630" s="61"/>
      <c r="U630" s="61"/>
      <c r="V630" s="61"/>
      <c r="W630" s="61"/>
      <c r="X630" s="61"/>
      <c r="Y630" s="61"/>
      <c r="Z630" s="4"/>
      <c r="AA630" s="61"/>
      <c r="AB630" s="6"/>
      <c r="AC630" s="7"/>
    </row>
    <row r="631" spans="19:29">
      <c r="S631" s="61"/>
      <c r="T631" s="61"/>
      <c r="U631" s="61"/>
      <c r="V631" s="61"/>
      <c r="W631" s="61"/>
      <c r="X631" s="61"/>
      <c r="Y631" s="61"/>
      <c r="Z631" s="4"/>
      <c r="AA631" s="61"/>
      <c r="AB631" s="6"/>
      <c r="AC631" s="7"/>
    </row>
    <row r="632" spans="19:29">
      <c r="S632" s="61"/>
      <c r="T632" s="61"/>
      <c r="U632" s="61"/>
      <c r="V632" s="61"/>
      <c r="W632" s="61"/>
      <c r="X632" s="61"/>
      <c r="Y632" s="61"/>
      <c r="Z632" s="4"/>
      <c r="AA632" s="61"/>
      <c r="AB632" s="6"/>
      <c r="AC632" s="7"/>
    </row>
    <row r="633" spans="19:29">
      <c r="S633" s="61"/>
      <c r="T633" s="61"/>
      <c r="U633" s="61"/>
      <c r="V633" s="61"/>
      <c r="W633" s="61"/>
      <c r="X633" s="61"/>
      <c r="Y633" s="61"/>
      <c r="Z633" s="4"/>
      <c r="AA633" s="61"/>
      <c r="AB633" s="6"/>
      <c r="AC633" s="7"/>
    </row>
    <row r="634" spans="19:29">
      <c r="S634" s="61"/>
      <c r="T634" s="61"/>
      <c r="U634" s="61"/>
      <c r="V634" s="61"/>
      <c r="W634" s="61"/>
      <c r="X634" s="61"/>
      <c r="Y634" s="61"/>
      <c r="Z634" s="4"/>
      <c r="AA634" s="61"/>
      <c r="AB634" s="6"/>
      <c r="AC634" s="7"/>
    </row>
    <row r="635" spans="19:29">
      <c r="S635" s="61"/>
      <c r="T635" s="61"/>
      <c r="U635" s="61"/>
      <c r="V635" s="61"/>
      <c r="W635" s="61"/>
      <c r="X635" s="61"/>
      <c r="Y635" s="61"/>
      <c r="Z635" s="4"/>
      <c r="AA635" s="61"/>
      <c r="AB635" s="6"/>
      <c r="AC635" s="7"/>
    </row>
  </sheetData>
  <autoFilter ref="A5:Q35">
    <sortState ref="A6:Q6">
      <sortCondition ref="C6:C35"/>
      <sortCondition ref="E6:E35"/>
    </sortState>
  </autoFilter>
  <sortState ref="A7:Q32">
    <sortCondition ref="C7:C32"/>
    <sortCondition ref="E7:E32"/>
  </sortState>
  <phoneticPr fontId="113" type="noConversion"/>
  <pageMargins left="0.7" right="0.7" top="0.75" bottom="0.75" header="0.3" footer="0.3"/>
  <ignoredErrors>
    <ignoredError sqref="B9:B1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/>
  </sheetViews>
  <sheetFormatPr defaultColWidth="8.85546875" defaultRowHeight="12.75"/>
  <cols>
    <col min="1" max="1" width="19.140625" style="9" bestFit="1" customWidth="1"/>
    <col min="2" max="2" width="20" style="45" bestFit="1" customWidth="1"/>
    <col min="3" max="3" width="8.85546875" style="9"/>
    <col min="4" max="4" width="12.5703125" style="9" bestFit="1" customWidth="1"/>
    <col min="5" max="16384" width="8.85546875" style="9"/>
  </cols>
  <sheetData>
    <row r="1" spans="1:17" s="31" customFormat="1" ht="13.35" customHeight="1">
      <c r="A1" s="49" t="s">
        <v>677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1"/>
      <c r="Q1" s="30"/>
    </row>
    <row r="2" spans="1:17" s="31" customFormat="1" ht="13.35" customHeight="1">
      <c r="A2" s="49" t="s">
        <v>711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32"/>
    </row>
    <row r="3" spans="1:17" s="31" customFormat="1" ht="13.35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32"/>
    </row>
    <row r="4" spans="1:17" s="31" customFormat="1" ht="13.35" customHeight="1">
      <c r="A4" s="5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32"/>
    </row>
    <row r="5" spans="1:17">
      <c r="A5" s="93" t="s">
        <v>666</v>
      </c>
      <c r="B5" s="45" t="s">
        <v>668</v>
      </c>
      <c r="D5" s="114" t="s">
        <v>670</v>
      </c>
    </row>
    <row r="6" spans="1:17">
      <c r="A6" s="94" t="s">
        <v>442</v>
      </c>
      <c r="B6" s="45">
        <v>132675000</v>
      </c>
      <c r="D6" s="45">
        <v>132675000</v>
      </c>
      <c r="E6" s="45">
        <f>GETPIVOTDATA("Maturity Amount",$A$5)-D6</f>
        <v>0</v>
      </c>
    </row>
    <row r="7" spans="1:17">
      <c r="A7" s="95" t="s">
        <v>672</v>
      </c>
    </row>
    <row r="8" spans="1:17">
      <c r="A8" s="95" t="s">
        <v>662</v>
      </c>
      <c r="B8" s="45">
        <v>3640000</v>
      </c>
    </row>
    <row r="9" spans="1:17">
      <c r="A9" s="95" t="s">
        <v>659</v>
      </c>
      <c r="B9" s="45">
        <v>27380000</v>
      </c>
    </row>
    <row r="10" spans="1:17">
      <c r="A10" s="95" t="s">
        <v>660</v>
      </c>
      <c r="B10" s="45">
        <v>4830000</v>
      </c>
    </row>
    <row r="11" spans="1:17">
      <c r="A11" s="95" t="s">
        <v>661</v>
      </c>
      <c r="B11" s="45">
        <v>40455000</v>
      </c>
    </row>
    <row r="12" spans="1:17">
      <c r="A12" s="95" t="s">
        <v>658</v>
      </c>
      <c r="B12" s="45">
        <v>56370000</v>
      </c>
    </row>
    <row r="13" spans="1:17">
      <c r="A13" s="94" t="s">
        <v>667</v>
      </c>
      <c r="B13" s="45">
        <v>132675000</v>
      </c>
    </row>
    <row r="14" spans="1:17" ht="15">
      <c r="A14"/>
      <c r="B14"/>
    </row>
    <row r="15" spans="1:17">
      <c r="A15" s="95"/>
    </row>
    <row r="16" spans="1:17">
      <c r="A16" s="95"/>
    </row>
    <row r="17" spans="1:2" ht="15">
      <c r="A17"/>
      <c r="B17"/>
    </row>
    <row r="18" spans="1:2" ht="15">
      <c r="A18"/>
      <c r="B18"/>
    </row>
    <row r="19" spans="1:2" ht="15">
      <c r="A19"/>
      <c r="B19"/>
    </row>
    <row r="20" spans="1:2" ht="15">
      <c r="A20"/>
      <c r="B20"/>
    </row>
    <row r="21" spans="1:2" ht="15">
      <c r="A21"/>
      <c r="B21"/>
    </row>
    <row r="22" spans="1:2" ht="15">
      <c r="A22"/>
      <c r="B22"/>
    </row>
    <row r="23" spans="1:2" ht="15">
      <c r="A23"/>
      <c r="B23"/>
    </row>
    <row r="24" spans="1:2" ht="15">
      <c r="A24"/>
      <c r="B24"/>
    </row>
    <row r="25" spans="1:2" ht="15">
      <c r="A25"/>
      <c r="B25"/>
    </row>
    <row r="26" spans="1:2" ht="15">
      <c r="B26"/>
    </row>
    <row r="27" spans="1:2" ht="15">
      <c r="B27"/>
    </row>
    <row r="28" spans="1:2" ht="15">
      <c r="B2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5"/>
  <sheetViews>
    <sheetView tabSelected="1" zoomScale="90" zoomScaleNormal="90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A4" sqref="A4"/>
    </sheetView>
  </sheetViews>
  <sheetFormatPr defaultColWidth="8.85546875" defaultRowHeight="12.75" outlineLevelRow="1"/>
  <cols>
    <col min="1" max="1" width="25.85546875" style="9" bestFit="1" customWidth="1"/>
    <col min="2" max="5" width="10.85546875" style="16" customWidth="1"/>
    <col min="6" max="6" width="12.140625" style="34" bestFit="1" customWidth="1"/>
    <col min="7" max="12" width="10.85546875" style="16" customWidth="1"/>
    <col min="13" max="15" width="10.85546875" style="34" customWidth="1"/>
    <col min="16" max="16" width="10.85546875" style="35" customWidth="1"/>
    <col min="17" max="17" width="10.85546875" style="36" customWidth="1"/>
    <col min="18" max="18" width="10.85546875" style="32" customWidth="1"/>
    <col min="19" max="25" width="10.85546875" style="16" customWidth="1"/>
    <col min="26" max="26" width="10.85546875" style="33" customWidth="1"/>
    <col min="27" max="27" width="10.85546875" style="16" customWidth="1"/>
    <col min="28" max="28" width="10.85546875" style="35" customWidth="1"/>
    <col min="29" max="29" width="10.85546875" style="36" customWidth="1"/>
    <col min="30" max="31" width="10.85546875" style="32" customWidth="1"/>
    <col min="32" max="16384" width="8.85546875" style="31"/>
  </cols>
  <sheetData>
    <row r="1" spans="1:32" s="21" customFormat="1" ht="15.75" customHeight="1">
      <c r="A1" s="49" t="s">
        <v>59</v>
      </c>
      <c r="B1" s="31"/>
      <c r="C1" s="31"/>
      <c r="D1" s="31"/>
      <c r="E1" s="31"/>
      <c r="F1" s="31"/>
      <c r="G1" s="31"/>
      <c r="H1" s="49" t="s">
        <v>59</v>
      </c>
      <c r="I1" s="31"/>
      <c r="J1" s="31"/>
      <c r="K1" s="31"/>
      <c r="L1" s="31"/>
      <c r="M1" s="31"/>
      <c r="N1" s="31"/>
      <c r="O1" s="31"/>
      <c r="P1" s="31"/>
      <c r="Q1" s="31"/>
      <c r="R1" s="49" t="s">
        <v>59</v>
      </c>
      <c r="S1" s="16"/>
      <c r="T1" s="49"/>
      <c r="U1" s="49"/>
      <c r="V1" s="19"/>
      <c r="W1" s="19"/>
      <c r="X1" s="19"/>
      <c r="Y1" s="19"/>
      <c r="Z1" s="19"/>
      <c r="AA1" s="19"/>
      <c r="AB1" s="19"/>
      <c r="AD1" s="30"/>
      <c r="AE1" s="32"/>
    </row>
    <row r="2" spans="1:32" ht="15.75" customHeight="1">
      <c r="A2" s="49" t="s">
        <v>694</v>
      </c>
      <c r="B2" s="20"/>
      <c r="C2" s="20"/>
      <c r="D2" s="47"/>
      <c r="E2" s="20"/>
      <c r="F2" s="22"/>
      <c r="G2" s="20"/>
      <c r="H2" s="49" t="s">
        <v>88</v>
      </c>
      <c r="I2" s="20"/>
      <c r="J2" s="20"/>
      <c r="K2" s="20"/>
      <c r="L2" s="20"/>
      <c r="M2" s="22"/>
      <c r="N2" s="22"/>
      <c r="O2" s="22"/>
      <c r="P2" s="23"/>
      <c r="Q2" s="24"/>
      <c r="R2" s="49" t="s">
        <v>703</v>
      </c>
      <c r="T2" s="49"/>
      <c r="U2" s="49"/>
      <c r="V2" s="21"/>
      <c r="W2" s="21"/>
      <c r="X2" s="21"/>
      <c r="Y2" s="21"/>
      <c r="Z2" s="21"/>
      <c r="AA2" s="21"/>
      <c r="AB2" s="21"/>
      <c r="AC2" s="21"/>
    </row>
    <row r="3" spans="1:32" ht="15.75" customHeight="1">
      <c r="B3" s="20"/>
      <c r="C3" s="20"/>
      <c r="D3" s="47"/>
      <c r="E3" s="20"/>
      <c r="F3" s="22"/>
      <c r="G3" s="20"/>
      <c r="H3" s="49"/>
      <c r="I3" s="20"/>
      <c r="J3" s="20"/>
      <c r="K3" s="20"/>
      <c r="L3" s="20"/>
      <c r="M3" s="22"/>
      <c r="N3" s="22"/>
      <c r="O3" s="22"/>
      <c r="P3" s="23"/>
      <c r="Q3" s="24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32" ht="15.75" customHeight="1">
      <c r="A4" s="25"/>
      <c r="B4" s="26"/>
      <c r="C4" s="26"/>
      <c r="D4" s="26"/>
      <c r="E4" s="26"/>
      <c r="F4" s="27"/>
      <c r="G4" s="26"/>
      <c r="H4" s="26"/>
      <c r="I4" s="26"/>
      <c r="J4" s="26"/>
      <c r="K4" s="26"/>
      <c r="L4" s="26"/>
      <c r="M4" s="27"/>
      <c r="N4" s="27"/>
      <c r="O4" s="27"/>
      <c r="P4" s="28"/>
      <c r="Q4" s="29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32" s="8" customFormat="1" ht="51">
      <c r="A5" s="130" t="s">
        <v>669</v>
      </c>
      <c r="B5" s="131" t="s">
        <v>27</v>
      </c>
      <c r="C5" s="131" t="s">
        <v>40</v>
      </c>
      <c r="D5" s="132" t="s">
        <v>41</v>
      </c>
      <c r="E5" s="132" t="s">
        <v>38</v>
      </c>
      <c r="F5" s="133" t="s">
        <v>39</v>
      </c>
      <c r="G5" s="132" t="s">
        <v>20</v>
      </c>
      <c r="H5" s="64" t="s">
        <v>693</v>
      </c>
      <c r="I5" s="64" t="s">
        <v>42</v>
      </c>
      <c r="J5" s="64" t="s">
        <v>43</v>
      </c>
      <c r="K5" s="64" t="s">
        <v>44</v>
      </c>
      <c r="L5" s="65" t="s">
        <v>445</v>
      </c>
      <c r="M5" s="66" t="s">
        <v>444</v>
      </c>
      <c r="N5" s="66" t="s">
        <v>446</v>
      </c>
      <c r="O5" s="66" t="s">
        <v>440</v>
      </c>
      <c r="P5" s="128" t="s">
        <v>45</v>
      </c>
      <c r="Q5" s="129" t="s">
        <v>46</v>
      </c>
      <c r="R5" s="113" t="s">
        <v>706</v>
      </c>
      <c r="S5" s="85" t="s">
        <v>704</v>
      </c>
      <c r="T5" s="85" t="s">
        <v>705</v>
      </c>
      <c r="U5" s="85" t="s">
        <v>701</v>
      </c>
      <c r="V5" s="85" t="s">
        <v>42</v>
      </c>
      <c r="W5" s="85" t="s">
        <v>43</v>
      </c>
      <c r="X5" s="85" t="s">
        <v>44</v>
      </c>
      <c r="Y5" s="86" t="s">
        <v>445</v>
      </c>
      <c r="Z5" s="87" t="s">
        <v>444</v>
      </c>
      <c r="AA5" s="87" t="s">
        <v>446</v>
      </c>
      <c r="AB5" s="87" t="s">
        <v>440</v>
      </c>
      <c r="AC5" s="125" t="s">
        <v>45</v>
      </c>
      <c r="AD5" s="126" t="s">
        <v>46</v>
      </c>
      <c r="AE5" s="127" t="s">
        <v>707</v>
      </c>
      <c r="AF5" s="8" t="s">
        <v>746</v>
      </c>
    </row>
    <row r="6" spans="1:32" s="32" customFormat="1" ht="13.35" customHeight="1">
      <c r="A6" s="10" t="s">
        <v>655</v>
      </c>
      <c r="B6" s="11"/>
      <c r="C6" s="11"/>
      <c r="D6" s="11"/>
      <c r="E6" s="11"/>
      <c r="F6" s="12"/>
      <c r="G6" s="11"/>
      <c r="H6" s="11"/>
      <c r="I6" s="11"/>
      <c r="J6" s="11"/>
      <c r="K6" s="11"/>
      <c r="L6" s="11"/>
      <c r="M6" s="12"/>
      <c r="N6" s="12"/>
      <c r="O6" s="12"/>
      <c r="P6" s="13"/>
      <c r="Q6" s="14"/>
      <c r="R6" s="44"/>
      <c r="S6" s="38"/>
      <c r="T6" s="38"/>
      <c r="U6" s="38"/>
      <c r="V6" s="38"/>
      <c r="W6" s="38"/>
      <c r="X6" s="38"/>
      <c r="Y6" s="40"/>
      <c r="Z6" s="41"/>
      <c r="AA6" s="38"/>
      <c r="AB6" s="43"/>
      <c r="AC6" s="44"/>
      <c r="AD6" s="44"/>
      <c r="AE6" s="44"/>
    </row>
    <row r="7" spans="1:32" s="32" customFormat="1" ht="13.35" customHeight="1" outlineLevel="1">
      <c r="A7" s="72" t="s">
        <v>655</v>
      </c>
      <c r="B7" s="11" t="s">
        <v>162</v>
      </c>
      <c r="C7" s="11" t="s">
        <v>1</v>
      </c>
      <c r="D7" s="73">
        <v>3.5000000000000003E-2</v>
      </c>
      <c r="E7" s="74">
        <v>45597</v>
      </c>
      <c r="F7" s="12">
        <v>420000</v>
      </c>
      <c r="G7" s="75">
        <v>44866</v>
      </c>
      <c r="H7" s="69">
        <f>IF(OR(($G7=("Non Callable")),$G7=("Make Whole"),Inputs!$S$6&gt;E7),"Non Callable",MAX(Inputs!$S$6,G7))</f>
        <v>45266</v>
      </c>
      <c r="I7" s="70">
        <f t="shared" ref="I7:I70" si="0">IF(OR(H7="Non Callable",H7=E7),"NA",DAYS360(H7,E7)/360)</f>
        <v>0.90277777777777779</v>
      </c>
      <c r="J7" s="67">
        <f>IF($I7="NA","NA",VLOOKUP(ROUNDUP(I7,0),Inputs!$N$6:$P$26,3,TRUE))</f>
        <v>0.05</v>
      </c>
      <c r="K7" s="3">
        <f>IF($I7="NA","NA",VLOOKUP(ROUNDUP(I7,0),Inputs!$N$6:$O$26,2))</f>
        <v>3.0800000000000001E-2</v>
      </c>
      <c r="L7" s="3">
        <f t="shared" ref="L7:L70" si="1">IF($I7="NA","NA",ROUNDDOWN(-PV(K7/2,I7*2,(F7*D7)/2,F7)/F7,5))</f>
        <v>1.0037100000000001</v>
      </c>
      <c r="M7" s="5">
        <f t="shared" ref="M7:M70" si="2">IF($I7="NA","NA",F7/L7)</f>
        <v>418447.5595540544</v>
      </c>
      <c r="N7" s="5">
        <f t="shared" ref="N7:N70" si="3">IF($I7="NA","NA",F7-M7)</f>
        <v>1552.4404459455982</v>
      </c>
      <c r="O7" s="5">
        <f>IF($I7= "NA","NA",(F7-N7)*Inputs!$S$7)</f>
        <v>4184.4755955405444</v>
      </c>
      <c r="P7" s="123">
        <f t="shared" ref="P7:P28" si="4">IF($I7= "NA","NA",N7-O7)</f>
        <v>-2632.0351495949462</v>
      </c>
      <c r="Q7" s="124">
        <f t="shared" ref="Q7:Q70" si="5">IF($I7= "NA","NA",P7/F7)</f>
        <v>-6.2667503561784433E-3</v>
      </c>
      <c r="R7" s="7" t="str">
        <f>IF(H7&gt;G7,"NO","YES")</f>
        <v>NO</v>
      </c>
      <c r="S7" s="69" t="str">
        <f>IF(OR(($G7=("Non Callable")),$G7=("Make Whole"),Inputs!$S$6&gt;E7,R7="No"),"NA",Inputs!$S$6)</f>
        <v>NA</v>
      </c>
      <c r="T7" s="70">
        <f t="shared" ref="T7" si="6">IF(S7&lt;=G7,IF(OR(S7="NA",S7=G7),"NA",DAYS360(S7,G7)/360),0)</f>
        <v>0</v>
      </c>
      <c r="U7" s="67" t="str">
        <f>IF(S7="NA","NA",IF(T7&gt;0,T7*(Inputs!$S$11*12),0))</f>
        <v>NA</v>
      </c>
      <c r="V7" s="70">
        <f>IF(OR(H7="Non Callable",H7=E7),"NA",DAYS360(H7,E7)/360)</f>
        <v>0.90277777777777779</v>
      </c>
      <c r="W7" s="67">
        <f>IF($V7="NA","NA",VLOOKUP(ROUNDUP(V7,0),Inputs!$N$6:$P$26,3,TRUE))</f>
        <v>0.05</v>
      </c>
      <c r="X7" s="3" t="str">
        <f>IF($U7="NA","NA",VLOOKUP(ROUNDUP(V7,0),Inputs!$N$6:$O$26,2)+U7)</f>
        <v>NA</v>
      </c>
      <c r="Y7" s="3" t="str">
        <f>IF($U7="NA","NA",ROUNDDOWN(-PV(X7/2,V7*2,(F7*D7)/2,F7)/F7,5))</f>
        <v>NA</v>
      </c>
      <c r="Z7" s="5" t="str">
        <f>IF($U7="NA","NA",F7/Y7)</f>
        <v>NA</v>
      </c>
      <c r="AA7" s="5" t="str">
        <f>IF($U7="NA","NA",F7-Z7)</f>
        <v>NA</v>
      </c>
      <c r="AB7" s="5" t="str">
        <f>IF($U7= "NA","NA",(F7-AA7)*Inputs!$S$7)</f>
        <v>NA</v>
      </c>
      <c r="AC7" s="123" t="str">
        <f>IF($U7= "NA","NA",AA7-AB7)</f>
        <v>NA</v>
      </c>
      <c r="AD7" s="124" t="str">
        <f>IF($U7= "NA","NA",AC7/F7)</f>
        <v>NA</v>
      </c>
      <c r="AE7" s="123" t="str">
        <f>IF(OR($P7="NA",R7="NO"),"",IF(P7&gt;0,P7-AC7,""))</f>
        <v/>
      </c>
      <c r="AF7" s="32">
        <v>100.044</v>
      </c>
    </row>
    <row r="8" spans="1:32" s="32" customFormat="1" ht="13.35" customHeight="1" outlineLevel="1">
      <c r="A8" s="72" t="s">
        <v>655</v>
      </c>
      <c r="B8" s="11" t="s">
        <v>163</v>
      </c>
      <c r="C8" s="11" t="s">
        <v>13</v>
      </c>
      <c r="D8" s="73">
        <v>0.03</v>
      </c>
      <c r="E8" s="74">
        <v>45505</v>
      </c>
      <c r="F8" s="12">
        <v>3990000</v>
      </c>
      <c r="G8" s="75" t="s">
        <v>2</v>
      </c>
      <c r="H8" s="69" t="str">
        <f>IF(OR(($G8=("Non Callable")),$G8=("Make Whole"),Inputs!$S$6&gt;E8),"Non Callable",MAX(Inputs!$S$6,G8))</f>
        <v>Non Callable</v>
      </c>
      <c r="I8" s="70" t="str">
        <f t="shared" si="0"/>
        <v>NA</v>
      </c>
      <c r="J8" s="67" t="str">
        <f>IF($I8="NA","NA",VLOOKUP(ROUNDUP(I8,0),Inputs!$N$6:$P$26,3,TRUE))</f>
        <v>NA</v>
      </c>
      <c r="K8" s="3" t="str">
        <f>IF($I8="NA","NA",VLOOKUP(ROUNDUP(I8,0),Inputs!$N$6:$O$26,2))</f>
        <v>NA</v>
      </c>
      <c r="L8" s="3" t="str">
        <f t="shared" si="1"/>
        <v>NA</v>
      </c>
      <c r="M8" s="5" t="str">
        <f t="shared" si="2"/>
        <v>NA</v>
      </c>
      <c r="N8" s="5" t="str">
        <f t="shared" si="3"/>
        <v>NA</v>
      </c>
      <c r="O8" s="5" t="str">
        <f>IF($I8= "NA","NA",(F8-N8)*Inputs!$S$7)</f>
        <v>NA</v>
      </c>
      <c r="P8" s="123" t="str">
        <f t="shared" si="4"/>
        <v>NA</v>
      </c>
      <c r="Q8" s="124" t="str">
        <f t="shared" si="5"/>
        <v>NA</v>
      </c>
      <c r="R8" s="7" t="str">
        <f t="shared" ref="R8:R71" si="7">IF(H8&gt;G8,"NO","YES")</f>
        <v>YES</v>
      </c>
      <c r="S8" s="69" t="str">
        <f>IF(OR(($G8=("Non Callable")),$G8=("Make Whole"),Inputs!$S$6&gt;E8,R8="No"),"NA",Inputs!$S$6)</f>
        <v>NA</v>
      </c>
      <c r="T8" s="70" t="str">
        <f t="shared" ref="T8:T71" si="8">IF(S8&lt;=G8,IF(OR(S8="NA",S8=G8),"NA",DAYS360(S8,G8)/360),0)</f>
        <v>NA</v>
      </c>
      <c r="U8" s="67" t="str">
        <f>IF(S8="NA","NA",IF(T8&gt;0,T8*(Inputs!$S$11*12),0))</f>
        <v>NA</v>
      </c>
      <c r="V8" s="70" t="str">
        <f t="shared" ref="V8:V71" si="9">IF(OR(H8="Non Callable",H8=E8),"NA",DAYS360(H8,E8)/360)</f>
        <v>NA</v>
      </c>
      <c r="W8" s="67" t="str">
        <f>IF($V8="NA","NA",VLOOKUP(ROUNDUP(V8,0),Inputs!$N$6:$P$26,3,TRUE))</f>
        <v>NA</v>
      </c>
      <c r="X8" s="3" t="str">
        <f>IF($U8="NA","NA",VLOOKUP(ROUNDUP(V8,0),Inputs!$N$6:$O$26,2)+U8)</f>
        <v>NA</v>
      </c>
      <c r="Y8" s="3" t="str">
        <f t="shared" ref="Y8:Y71" si="10">IF($U8="NA","NA",ROUNDDOWN(-PV(X8/2,V8*2,(F8*D8)/2,F8)/F8,5))</f>
        <v>NA</v>
      </c>
      <c r="Z8" s="5" t="str">
        <f t="shared" ref="Z8:Z71" si="11">IF($U8="NA","NA",F8/Y8)</f>
        <v>NA</v>
      </c>
      <c r="AA8" s="5" t="str">
        <f t="shared" ref="AA8:AA71" si="12">IF($U8="NA","NA",F8-Z8)</f>
        <v>NA</v>
      </c>
      <c r="AB8" s="5" t="str">
        <f>IF($U8= "NA","NA",(F8-AA8)*Inputs!$S$7)</f>
        <v>NA</v>
      </c>
      <c r="AC8" s="123" t="str">
        <f t="shared" ref="AC8:AC71" si="13">IF($U8= "NA","NA",AA8-AB8)</f>
        <v>NA</v>
      </c>
      <c r="AD8" s="124" t="str">
        <f t="shared" ref="AD8:AD71" si="14">IF($U8= "NA","NA",AC8/F8)</f>
        <v>NA</v>
      </c>
      <c r="AE8" s="123" t="str">
        <f t="shared" ref="AE8:AE71" si="15">IF(OR($P8="NA",R8="NO"),"",IF(P8&gt;0,P8-AC8,""))</f>
        <v/>
      </c>
      <c r="AF8" s="32">
        <v>100.102</v>
      </c>
    </row>
    <row r="9" spans="1:32" s="32" customFormat="1" ht="13.35" customHeight="1" outlineLevel="1">
      <c r="A9" s="72" t="s">
        <v>655</v>
      </c>
      <c r="B9" s="11" t="s">
        <v>164</v>
      </c>
      <c r="C9" s="11" t="s">
        <v>13</v>
      </c>
      <c r="D9" s="73">
        <v>0.03</v>
      </c>
      <c r="E9" s="74">
        <v>45870</v>
      </c>
      <c r="F9" s="12">
        <v>6295000</v>
      </c>
      <c r="G9" s="75" t="s">
        <v>2</v>
      </c>
      <c r="H9" s="69" t="str">
        <f>IF(OR(($G9=("Non Callable")),$G9=("Make Whole"),Inputs!$S$6&gt;E9),"Non Callable",MAX(Inputs!$S$6,G9))</f>
        <v>Non Callable</v>
      </c>
      <c r="I9" s="70" t="str">
        <f t="shared" si="0"/>
        <v>NA</v>
      </c>
      <c r="J9" s="67" t="str">
        <f>IF($I9="NA","NA",VLOOKUP(ROUNDUP(I9,0),Inputs!$N$6:$P$26,3,TRUE))</f>
        <v>NA</v>
      </c>
      <c r="K9" s="3" t="str">
        <f>IF($I9="NA","NA",VLOOKUP(ROUNDUP(I9,0),Inputs!$N$6:$O$26,2))</f>
        <v>NA</v>
      </c>
      <c r="L9" s="3" t="str">
        <f t="shared" si="1"/>
        <v>NA</v>
      </c>
      <c r="M9" s="5" t="str">
        <f t="shared" si="2"/>
        <v>NA</v>
      </c>
      <c r="N9" s="5" t="str">
        <f t="shared" si="3"/>
        <v>NA</v>
      </c>
      <c r="O9" s="5" t="str">
        <f>IF($I9= "NA","NA",(F9-N9)*Inputs!$S$7)</f>
        <v>NA</v>
      </c>
      <c r="P9" s="123" t="str">
        <f t="shared" si="4"/>
        <v>NA</v>
      </c>
      <c r="Q9" s="124" t="str">
        <f t="shared" si="5"/>
        <v>NA</v>
      </c>
      <c r="R9" s="7" t="str">
        <f t="shared" si="7"/>
        <v>YES</v>
      </c>
      <c r="S9" s="69" t="str">
        <f>IF(OR(($G9=("Non Callable")),$G9=("Make Whole"),Inputs!$S$6&gt;E9,R9="No"),"NA",Inputs!$S$6)</f>
        <v>NA</v>
      </c>
      <c r="T9" s="70" t="str">
        <f t="shared" si="8"/>
        <v>NA</v>
      </c>
      <c r="U9" s="67" t="str">
        <f>IF(S9="NA","NA",IF(T9&gt;0,T9*(Inputs!$S$11*12),0))</f>
        <v>NA</v>
      </c>
      <c r="V9" s="70" t="str">
        <f t="shared" si="9"/>
        <v>NA</v>
      </c>
      <c r="W9" s="67" t="str">
        <f>IF($V9="NA","NA",VLOOKUP(ROUNDUP(V9,0),Inputs!$N$6:$P$26,3,TRUE))</f>
        <v>NA</v>
      </c>
      <c r="X9" s="3" t="str">
        <f>IF($U9="NA","NA",VLOOKUP(ROUNDUP(V9,0),Inputs!$N$6:$O$26,2)+U9)</f>
        <v>NA</v>
      </c>
      <c r="Y9" s="3" t="str">
        <f t="shared" si="10"/>
        <v>NA</v>
      </c>
      <c r="Z9" s="5" t="str">
        <f t="shared" si="11"/>
        <v>NA</v>
      </c>
      <c r="AA9" s="5" t="str">
        <f t="shared" si="12"/>
        <v>NA</v>
      </c>
      <c r="AB9" s="5" t="str">
        <f>IF($U9= "NA","NA",(F9-AA9)*Inputs!$S$7)</f>
        <v>NA</v>
      </c>
      <c r="AC9" s="123" t="str">
        <f t="shared" si="13"/>
        <v>NA</v>
      </c>
      <c r="AD9" s="124" t="str">
        <f t="shared" si="14"/>
        <v>NA</v>
      </c>
      <c r="AE9" s="123" t="str">
        <f t="shared" si="15"/>
        <v/>
      </c>
      <c r="AF9" s="32">
        <v>100.396</v>
      </c>
    </row>
    <row r="10" spans="1:32" s="32" customFormat="1" ht="13.35" customHeight="1" outlineLevel="1">
      <c r="A10" s="72" t="s">
        <v>655</v>
      </c>
      <c r="B10" s="11" t="s">
        <v>165</v>
      </c>
      <c r="C10" s="11" t="s">
        <v>13</v>
      </c>
      <c r="D10" s="73">
        <v>0.05</v>
      </c>
      <c r="E10" s="74">
        <v>46235</v>
      </c>
      <c r="F10" s="12">
        <v>6555000</v>
      </c>
      <c r="G10" s="75">
        <v>45870</v>
      </c>
      <c r="H10" s="69">
        <f>IF(OR(($G10=("Non Callable")),$G10=("Make Whole"),Inputs!$S$6&gt;E10),"Non Callable",MAX(Inputs!$S$6,G10))</f>
        <v>45870</v>
      </c>
      <c r="I10" s="70">
        <f t="shared" si="0"/>
        <v>1</v>
      </c>
      <c r="J10" s="67">
        <f>IF($I10="NA","NA",VLOOKUP(ROUNDUP(I10,0),Inputs!$N$6:$P$26,3,TRUE))</f>
        <v>0.05</v>
      </c>
      <c r="K10" s="3">
        <f>IF($I10="NA","NA",VLOOKUP(ROUNDUP(I10,0),Inputs!$N$6:$O$26,2))</f>
        <v>3.0800000000000001E-2</v>
      </c>
      <c r="L10" s="3">
        <f t="shared" si="1"/>
        <v>1.0187600000000001</v>
      </c>
      <c r="M10" s="5">
        <f t="shared" si="2"/>
        <v>6434292.6695198081</v>
      </c>
      <c r="N10" s="5">
        <f t="shared" si="3"/>
        <v>120707.33048019186</v>
      </c>
      <c r="O10" s="5">
        <f>IF($I10= "NA","NA",(F10-N10)*Inputs!$S$7)</f>
        <v>64342.926695198083</v>
      </c>
      <c r="P10" s="123">
        <f t="shared" si="4"/>
        <v>56364.403784993774</v>
      </c>
      <c r="Q10" s="124">
        <f t="shared" si="5"/>
        <v>8.598688601829713E-3</v>
      </c>
      <c r="R10" s="7" t="str">
        <f t="shared" si="7"/>
        <v>YES</v>
      </c>
      <c r="S10" s="69">
        <f>IF(OR(($G10=("Non Callable")),$G10=("Make Whole"),Inputs!$S$6&gt;E10,R10="No"),"NA",Inputs!$S$6)</f>
        <v>45266</v>
      </c>
      <c r="T10" s="70">
        <f t="shared" si="8"/>
        <v>1.6527777777777777</v>
      </c>
      <c r="U10" s="67">
        <f>IF(S10="NA","NA",IF(T10&gt;0,T10*(Inputs!$S$11*12),0))</f>
        <v>7.9333333333333339E-3</v>
      </c>
      <c r="V10" s="70">
        <f t="shared" si="9"/>
        <v>1</v>
      </c>
      <c r="W10" s="67">
        <f>IF($V10="NA","NA",VLOOKUP(ROUNDUP(V10,0),Inputs!$N$6:$P$26,3,TRUE))</f>
        <v>0.05</v>
      </c>
      <c r="X10" s="3">
        <f>IF($U10="NA","NA",VLOOKUP(ROUNDUP(V10,0),Inputs!$N$6:$O$26,2)+U10)</f>
        <v>3.8733333333333335E-2</v>
      </c>
      <c r="Y10" s="3">
        <f t="shared" si="10"/>
        <v>1.0109399999999999</v>
      </c>
      <c r="Z10" s="5">
        <f t="shared" si="11"/>
        <v>6484064.3361623837</v>
      </c>
      <c r="AA10" s="5">
        <f t="shared" si="12"/>
        <v>70935.663837616332</v>
      </c>
      <c r="AB10" s="5">
        <f>IF($U10= "NA","NA",(F10-AA10)*Inputs!$S$7)</f>
        <v>64840.643361623836</v>
      </c>
      <c r="AC10" s="123">
        <f t="shared" si="13"/>
        <v>6095.0204759924964</v>
      </c>
      <c r="AD10" s="124">
        <f t="shared" si="14"/>
        <v>9.298276851247134E-4</v>
      </c>
      <c r="AE10" s="123">
        <f t="shared" si="15"/>
        <v>50269.383309001278</v>
      </c>
      <c r="AF10" s="32">
        <v>103.54</v>
      </c>
    </row>
    <row r="11" spans="1:32" s="32" customFormat="1" ht="13.35" customHeight="1" outlineLevel="1">
      <c r="A11" s="72" t="s">
        <v>655</v>
      </c>
      <c r="B11" s="11" t="s">
        <v>166</v>
      </c>
      <c r="C11" s="11" t="s">
        <v>13</v>
      </c>
      <c r="D11" s="73">
        <v>0.05</v>
      </c>
      <c r="E11" s="74">
        <v>46600</v>
      </c>
      <c r="F11" s="12">
        <v>6890000</v>
      </c>
      <c r="G11" s="75">
        <v>45870</v>
      </c>
      <c r="H11" s="69">
        <f>IF(OR(($G11=("Non Callable")),$G11=("Make Whole"),Inputs!$S$6&gt;E11),"Non Callable",MAX(Inputs!$S$6,G11))</f>
        <v>45870</v>
      </c>
      <c r="I11" s="70">
        <f t="shared" si="0"/>
        <v>2</v>
      </c>
      <c r="J11" s="67">
        <f>IF($I11="NA","NA",VLOOKUP(ROUNDUP(I11,0),Inputs!$N$6:$P$26,3,TRUE))</f>
        <v>0.05</v>
      </c>
      <c r="K11" s="3">
        <f>IF($I11="NA","NA",VLOOKUP(ROUNDUP(I11,0),Inputs!$N$6:$O$26,2))</f>
        <v>2.93E-2</v>
      </c>
      <c r="L11" s="3">
        <f t="shared" si="1"/>
        <v>1.03992</v>
      </c>
      <c r="M11" s="5">
        <f t="shared" si="2"/>
        <v>6625509.6545888148</v>
      </c>
      <c r="N11" s="5">
        <f t="shared" si="3"/>
        <v>264490.34541118518</v>
      </c>
      <c r="O11" s="5">
        <f>IF($I11= "NA","NA",(F11-N11)*Inputs!$S$7)</f>
        <v>66255.096545888155</v>
      </c>
      <c r="P11" s="123">
        <f t="shared" si="4"/>
        <v>198235.24886529701</v>
      </c>
      <c r="Q11" s="124">
        <f t="shared" si="5"/>
        <v>2.8771443957227433E-2</v>
      </c>
      <c r="R11" s="7" t="str">
        <f t="shared" si="7"/>
        <v>YES</v>
      </c>
      <c r="S11" s="69">
        <f>IF(OR(($G11=("Non Callable")),$G11=("Make Whole"),Inputs!$S$6&gt;E11,R11="No"),"NA",Inputs!$S$6)</f>
        <v>45266</v>
      </c>
      <c r="T11" s="70">
        <f t="shared" si="8"/>
        <v>1.6527777777777777</v>
      </c>
      <c r="U11" s="67">
        <f>IF(S11="NA","NA",IF(T11&gt;0,T11*(Inputs!$S$11*12),0))</f>
        <v>7.9333333333333339E-3</v>
      </c>
      <c r="V11" s="70">
        <f t="shared" si="9"/>
        <v>2</v>
      </c>
      <c r="W11" s="67">
        <f>IF($V11="NA","NA",VLOOKUP(ROUNDUP(V11,0),Inputs!$N$6:$P$26,3,TRUE))</f>
        <v>0.05</v>
      </c>
      <c r="X11" s="3">
        <f>IF($U11="NA","NA",VLOOKUP(ROUNDUP(V11,0),Inputs!$N$6:$O$26,2)+U11)</f>
        <v>3.7233333333333334E-2</v>
      </c>
      <c r="Y11" s="3">
        <f t="shared" si="10"/>
        <v>1.0243800000000001</v>
      </c>
      <c r="Z11" s="5">
        <f t="shared" si="11"/>
        <v>6726019.6411487916</v>
      </c>
      <c r="AA11" s="5">
        <f t="shared" si="12"/>
        <v>163980.35885120835</v>
      </c>
      <c r="AB11" s="5">
        <f>IF($U11= "NA","NA",(F11-AA11)*Inputs!$S$7)</f>
        <v>67260.196411487923</v>
      </c>
      <c r="AC11" s="123">
        <f t="shared" si="13"/>
        <v>96720.162439720429</v>
      </c>
      <c r="AD11" s="124">
        <f t="shared" si="14"/>
        <v>1.4037759425213415E-2</v>
      </c>
      <c r="AE11" s="123">
        <f t="shared" si="15"/>
        <v>101515.08642557658</v>
      </c>
      <c r="AF11" s="32">
        <v>103.565</v>
      </c>
    </row>
    <row r="12" spans="1:32" s="32" customFormat="1" ht="13.35" customHeight="1" outlineLevel="1">
      <c r="A12" s="72" t="s">
        <v>655</v>
      </c>
      <c r="B12" s="11" t="s">
        <v>167</v>
      </c>
      <c r="C12" s="11" t="s">
        <v>13</v>
      </c>
      <c r="D12" s="73">
        <v>0.05</v>
      </c>
      <c r="E12" s="74">
        <v>46966</v>
      </c>
      <c r="F12" s="12">
        <v>7240000</v>
      </c>
      <c r="G12" s="75">
        <v>45870</v>
      </c>
      <c r="H12" s="69">
        <f>IF(OR(($G12=("Non Callable")),$G12=("Make Whole"),Inputs!$S$6&gt;E12),"Non Callable",MAX(Inputs!$S$6,G12))</f>
        <v>45870</v>
      </c>
      <c r="I12" s="70">
        <f t="shared" si="0"/>
        <v>3</v>
      </c>
      <c r="J12" s="67">
        <f>IF($I12="NA","NA",VLOOKUP(ROUNDUP(I12,0),Inputs!$N$6:$P$26,3,TRUE))</f>
        <v>0.05</v>
      </c>
      <c r="K12" s="3">
        <f>IF($I12="NA","NA",VLOOKUP(ROUNDUP(I12,0),Inputs!$N$6:$O$26,2))</f>
        <v>2.8899999999999999E-2</v>
      </c>
      <c r="L12" s="3">
        <f t="shared" si="1"/>
        <v>1.0602100000000001</v>
      </c>
      <c r="M12" s="5">
        <f t="shared" si="2"/>
        <v>6828835.7966817887</v>
      </c>
      <c r="N12" s="5">
        <f t="shared" si="3"/>
        <v>411164.20331821125</v>
      </c>
      <c r="O12" s="5">
        <f>IF($I12= "NA","NA",(F12-N12)*Inputs!$S$7)</f>
        <v>68288.357966817886</v>
      </c>
      <c r="P12" s="123">
        <f t="shared" si="4"/>
        <v>342875.84535139333</v>
      </c>
      <c r="Q12" s="124">
        <f t="shared" si="5"/>
        <v>4.7358542175606817E-2</v>
      </c>
      <c r="R12" s="7" t="str">
        <f t="shared" si="7"/>
        <v>YES</v>
      </c>
      <c r="S12" s="69">
        <f>IF(OR(($G12=("Non Callable")),$G12=("Make Whole"),Inputs!$S$6&gt;E12,R12="No"),"NA",Inputs!$S$6)</f>
        <v>45266</v>
      </c>
      <c r="T12" s="70">
        <f t="shared" si="8"/>
        <v>1.6527777777777777</v>
      </c>
      <c r="U12" s="67">
        <f>IF(S12="NA","NA",IF(T12&gt;0,T12*(Inputs!$S$11*12),0))</f>
        <v>7.9333333333333339E-3</v>
      </c>
      <c r="V12" s="70">
        <f t="shared" si="9"/>
        <v>3</v>
      </c>
      <c r="W12" s="67">
        <f>IF($V12="NA","NA",VLOOKUP(ROUNDUP(V12,0),Inputs!$N$6:$P$26,3,TRUE))</f>
        <v>0.05</v>
      </c>
      <c r="X12" s="3">
        <f>IF($U12="NA","NA",VLOOKUP(ROUNDUP(V12,0),Inputs!$N$6:$O$26,2)+U12)</f>
        <v>3.6833333333333329E-2</v>
      </c>
      <c r="Y12" s="3">
        <f t="shared" si="10"/>
        <v>1.0370699999999999</v>
      </c>
      <c r="Z12" s="5">
        <f t="shared" si="11"/>
        <v>6981206.6687880279</v>
      </c>
      <c r="AA12" s="5">
        <f t="shared" si="12"/>
        <v>258793.33121197205</v>
      </c>
      <c r="AB12" s="5">
        <f>IF($U12= "NA","NA",(F12-AA12)*Inputs!$S$7)</f>
        <v>69812.066687880288</v>
      </c>
      <c r="AC12" s="123">
        <f t="shared" si="13"/>
        <v>188981.26452409176</v>
      </c>
      <c r="AD12" s="124">
        <f t="shared" si="14"/>
        <v>2.6102384602775107E-2</v>
      </c>
      <c r="AE12" s="123">
        <f t="shared" si="15"/>
        <v>153894.58082730157</v>
      </c>
      <c r="AF12" s="32">
        <v>103.59699999999999</v>
      </c>
    </row>
    <row r="13" spans="1:32" s="32" customFormat="1" ht="13.35" customHeight="1" outlineLevel="1">
      <c r="A13" s="72" t="s">
        <v>655</v>
      </c>
      <c r="B13" s="11" t="s">
        <v>168</v>
      </c>
      <c r="C13" s="11" t="s">
        <v>13</v>
      </c>
      <c r="D13" s="73">
        <v>0.05</v>
      </c>
      <c r="E13" s="74">
        <v>47331</v>
      </c>
      <c r="F13" s="12">
        <v>7615000</v>
      </c>
      <c r="G13" s="75">
        <v>45870</v>
      </c>
      <c r="H13" s="69">
        <f>IF(OR(($G13=("Non Callable")),$G13=("Make Whole"),Inputs!$S$6&gt;E13),"Non Callable",MAX(Inputs!$S$6,G13))</f>
        <v>45870</v>
      </c>
      <c r="I13" s="70">
        <f t="shared" si="0"/>
        <v>4</v>
      </c>
      <c r="J13" s="67">
        <f>IF($I13="NA","NA",VLOOKUP(ROUNDUP(I13,0),Inputs!$N$6:$P$26,3,TRUE))</f>
        <v>0.05</v>
      </c>
      <c r="K13" s="3">
        <f>IF($I13="NA","NA",VLOOKUP(ROUNDUP(I13,0),Inputs!$N$6:$O$26,2))</f>
        <v>2.86E-2</v>
      </c>
      <c r="L13" s="3">
        <f t="shared" si="1"/>
        <v>1.0803400000000001</v>
      </c>
      <c r="M13" s="5">
        <f t="shared" si="2"/>
        <v>7048706.8885721155</v>
      </c>
      <c r="N13" s="5">
        <f t="shared" si="3"/>
        <v>566293.11142788455</v>
      </c>
      <c r="O13" s="5">
        <f>IF($I13= "NA","NA",(F13-N13)*Inputs!$S$7)</f>
        <v>70487.06888572115</v>
      </c>
      <c r="P13" s="123">
        <f t="shared" si="4"/>
        <v>495806.0425421634</v>
      </c>
      <c r="Q13" s="124">
        <f t="shared" si="5"/>
        <v>6.5109132310198742E-2</v>
      </c>
      <c r="R13" s="7" t="str">
        <f t="shared" si="7"/>
        <v>YES</v>
      </c>
      <c r="S13" s="69">
        <f>IF(OR(($G13=("Non Callable")),$G13=("Make Whole"),Inputs!$S$6&gt;E13,R13="No"),"NA",Inputs!$S$6)</f>
        <v>45266</v>
      </c>
      <c r="T13" s="70">
        <f t="shared" si="8"/>
        <v>1.6527777777777777</v>
      </c>
      <c r="U13" s="67">
        <f>IF(S13="NA","NA",IF(T13&gt;0,T13*(Inputs!$S$11*12),0))</f>
        <v>7.9333333333333339E-3</v>
      </c>
      <c r="V13" s="70">
        <f t="shared" si="9"/>
        <v>4</v>
      </c>
      <c r="W13" s="67">
        <f>IF($V13="NA","NA",VLOOKUP(ROUNDUP(V13,0),Inputs!$N$6:$P$26,3,TRUE))</f>
        <v>0.05</v>
      </c>
      <c r="X13" s="3">
        <f>IF($U13="NA","NA",VLOOKUP(ROUNDUP(V13,0),Inputs!$N$6:$O$26,2)+U13)</f>
        <v>3.6533333333333334E-2</v>
      </c>
      <c r="Y13" s="3">
        <f t="shared" si="10"/>
        <v>1.04969</v>
      </c>
      <c r="Z13" s="5">
        <f t="shared" si="11"/>
        <v>7254522.7638636166</v>
      </c>
      <c r="AA13" s="5">
        <f t="shared" si="12"/>
        <v>360477.23613638338</v>
      </c>
      <c r="AB13" s="5">
        <f>IF($U13= "NA","NA",(F13-AA13)*Inputs!$S$7)</f>
        <v>72545.227638636163</v>
      </c>
      <c r="AC13" s="123">
        <f t="shared" si="13"/>
        <v>287932.00849774724</v>
      </c>
      <c r="AD13" s="124">
        <f t="shared" si="14"/>
        <v>3.7811163295830237E-2</v>
      </c>
      <c r="AE13" s="123">
        <f t="shared" si="15"/>
        <v>207874.03404441616</v>
      </c>
      <c r="AF13" s="32" t="s">
        <v>744</v>
      </c>
    </row>
    <row r="14" spans="1:32" s="32" customFormat="1" ht="13.35" customHeight="1" outlineLevel="1">
      <c r="A14" s="72" t="s">
        <v>655</v>
      </c>
      <c r="B14" s="11" t="s">
        <v>169</v>
      </c>
      <c r="C14" s="11" t="s">
        <v>13</v>
      </c>
      <c r="D14" s="73">
        <v>0.03</v>
      </c>
      <c r="E14" s="74">
        <v>47696</v>
      </c>
      <c r="F14" s="12">
        <v>1165000</v>
      </c>
      <c r="G14" s="75">
        <v>45870</v>
      </c>
      <c r="H14" s="69">
        <f>IF(OR(($G14=("Non Callable")),$G14=("Make Whole"),Inputs!$S$6&gt;E14),"Non Callable",MAX(Inputs!$S$6,G14))</f>
        <v>45870</v>
      </c>
      <c r="I14" s="70">
        <f t="shared" si="0"/>
        <v>5</v>
      </c>
      <c r="J14" s="67">
        <f>IF($I14="NA","NA",VLOOKUP(ROUNDUP(I14,0),Inputs!$N$6:$P$26,3,TRUE))</f>
        <v>0.05</v>
      </c>
      <c r="K14" s="3">
        <f>IF($I14="NA","NA",VLOOKUP(ROUNDUP(I14,0),Inputs!$N$6:$O$26,2))</f>
        <v>2.8300000000000002E-2</v>
      </c>
      <c r="L14" s="3">
        <f t="shared" si="1"/>
        <v>1.00787</v>
      </c>
      <c r="M14" s="5">
        <f t="shared" si="2"/>
        <v>1155903.0430511872</v>
      </c>
      <c r="N14" s="5">
        <f t="shared" si="3"/>
        <v>9096.9569488128182</v>
      </c>
      <c r="O14" s="5">
        <f>IF($I14= "NA","NA",(F14-N14)*Inputs!$S$7)</f>
        <v>11559.030430511872</v>
      </c>
      <c r="P14" s="123">
        <f t="shared" si="4"/>
        <v>-2462.0734816990534</v>
      </c>
      <c r="Q14" s="124">
        <f t="shared" si="5"/>
        <v>-2.1133677954498311E-3</v>
      </c>
      <c r="R14" s="7" t="str">
        <f t="shared" si="7"/>
        <v>YES</v>
      </c>
      <c r="S14" s="69">
        <f>IF(OR(($G14=("Non Callable")),$G14=("Make Whole"),Inputs!$S$6&gt;E14,R14="No"),"NA",Inputs!$S$6)</f>
        <v>45266</v>
      </c>
      <c r="T14" s="70">
        <f t="shared" si="8"/>
        <v>1.6527777777777777</v>
      </c>
      <c r="U14" s="67">
        <f>IF(S14="NA","NA",IF(T14&gt;0,T14*(Inputs!$S$11*12),0))</f>
        <v>7.9333333333333339E-3</v>
      </c>
      <c r="V14" s="70">
        <f t="shared" si="9"/>
        <v>5</v>
      </c>
      <c r="W14" s="67">
        <f>IF($V14="NA","NA",VLOOKUP(ROUNDUP(V14,0),Inputs!$N$6:$P$26,3,TRUE))</f>
        <v>0.05</v>
      </c>
      <c r="X14" s="3">
        <f>IF($U14="NA","NA",VLOOKUP(ROUNDUP(V14,0),Inputs!$N$6:$O$26,2)+U14)</f>
        <v>3.623333333333334E-2</v>
      </c>
      <c r="Y14" s="3">
        <f t="shared" si="10"/>
        <v>0.97172000000000003</v>
      </c>
      <c r="Z14" s="5">
        <f t="shared" si="11"/>
        <v>1198905.0343720412</v>
      </c>
      <c r="AA14" s="5">
        <f t="shared" si="12"/>
        <v>-33905.034372041235</v>
      </c>
      <c r="AB14" s="5">
        <f>IF($U14= "NA","NA",(F14-AA14)*Inputs!$S$7)</f>
        <v>11989.050343720413</v>
      </c>
      <c r="AC14" s="123">
        <f t="shared" si="13"/>
        <v>-45894.084715761652</v>
      </c>
      <c r="AD14" s="124">
        <f t="shared" si="14"/>
        <v>-3.9394064133700987E-2</v>
      </c>
      <c r="AE14" s="123" t="str">
        <f t="shared" si="15"/>
        <v/>
      </c>
      <c r="AF14" s="32">
        <v>99.683999999999997</v>
      </c>
    </row>
    <row r="15" spans="1:32" s="32" customFormat="1" ht="13.35" customHeight="1" outlineLevel="1">
      <c r="A15" s="72" t="s">
        <v>655</v>
      </c>
      <c r="B15" s="11" t="s">
        <v>170</v>
      </c>
      <c r="C15" s="11" t="s">
        <v>13</v>
      </c>
      <c r="D15" s="73">
        <v>0.05</v>
      </c>
      <c r="E15" s="74">
        <v>48061</v>
      </c>
      <c r="F15" s="12">
        <v>8390000</v>
      </c>
      <c r="G15" s="75">
        <v>45870</v>
      </c>
      <c r="H15" s="69">
        <f>IF(OR(($G15=("Non Callable")),$G15=("Make Whole"),Inputs!$S$6&gt;E15),"Non Callable",MAX(Inputs!$S$6,G15))</f>
        <v>45870</v>
      </c>
      <c r="I15" s="70">
        <f t="shared" si="0"/>
        <v>6</v>
      </c>
      <c r="J15" s="67">
        <f>IF($I15="NA","NA",VLOOKUP(ROUNDUP(I15,0),Inputs!$N$6:$P$26,3,TRUE))</f>
        <v>0.05</v>
      </c>
      <c r="K15" s="3">
        <f>IF($I15="NA","NA",VLOOKUP(ROUNDUP(I15,0),Inputs!$N$6:$O$26,2))</f>
        <v>2.8699999999999996E-2</v>
      </c>
      <c r="L15" s="3">
        <f t="shared" si="1"/>
        <v>1.11663</v>
      </c>
      <c r="M15" s="5">
        <f t="shared" si="2"/>
        <v>7513679.553656986</v>
      </c>
      <c r="N15" s="5">
        <f t="shared" si="3"/>
        <v>876320.44634301402</v>
      </c>
      <c r="O15" s="5">
        <f>IF($I15= "NA","NA",(F15-N15)*Inputs!$S$7)</f>
        <v>75136.795536569858</v>
      </c>
      <c r="P15" s="123">
        <f t="shared" si="4"/>
        <v>801183.65080644412</v>
      </c>
      <c r="Q15" s="124">
        <f t="shared" si="5"/>
        <v>9.549268781960002E-2</v>
      </c>
      <c r="R15" s="7" t="str">
        <f t="shared" si="7"/>
        <v>YES</v>
      </c>
      <c r="S15" s="69">
        <f>IF(OR(($G15=("Non Callable")),$G15=("Make Whole"),Inputs!$S$6&gt;E15,R15="No"),"NA",Inputs!$S$6)</f>
        <v>45266</v>
      </c>
      <c r="T15" s="70">
        <f t="shared" si="8"/>
        <v>1.6527777777777777</v>
      </c>
      <c r="U15" s="67">
        <f>IF(S15="NA","NA",IF(T15&gt;0,T15*(Inputs!$S$11*12),0))</f>
        <v>7.9333333333333339E-3</v>
      </c>
      <c r="V15" s="70">
        <f t="shared" si="9"/>
        <v>6</v>
      </c>
      <c r="W15" s="67">
        <f>IF($V15="NA","NA",VLOOKUP(ROUNDUP(V15,0),Inputs!$N$6:$P$26,3,TRUE))</f>
        <v>0.05</v>
      </c>
      <c r="X15" s="3">
        <f>IF($U15="NA","NA",VLOOKUP(ROUNDUP(V15,0),Inputs!$N$6:$O$26,2)+U15)</f>
        <v>3.663333333333333E-2</v>
      </c>
      <c r="Y15" s="3">
        <f t="shared" si="10"/>
        <v>1.07141</v>
      </c>
      <c r="Z15" s="5">
        <f t="shared" si="11"/>
        <v>7830802.4005749431</v>
      </c>
      <c r="AA15" s="5">
        <f t="shared" si="12"/>
        <v>559197.59942505695</v>
      </c>
      <c r="AB15" s="5">
        <f>IF($U15= "NA","NA",(F15-AA15)*Inputs!$S$7)</f>
        <v>78308.024005749437</v>
      </c>
      <c r="AC15" s="123">
        <f t="shared" si="13"/>
        <v>480889.57541930751</v>
      </c>
      <c r="AD15" s="124">
        <f t="shared" si="14"/>
        <v>5.7316993494553936E-2</v>
      </c>
      <c r="AE15" s="123">
        <f t="shared" si="15"/>
        <v>320294.0753871366</v>
      </c>
      <c r="AF15" s="32">
        <v>103.726</v>
      </c>
    </row>
    <row r="16" spans="1:32" s="32" customFormat="1" ht="13.35" customHeight="1" outlineLevel="1">
      <c r="A16" s="72" t="s">
        <v>655</v>
      </c>
      <c r="B16" s="11" t="s">
        <v>171</v>
      </c>
      <c r="C16" s="11" t="s">
        <v>13</v>
      </c>
      <c r="D16" s="73">
        <v>0.05</v>
      </c>
      <c r="E16" s="74">
        <v>48427</v>
      </c>
      <c r="F16" s="12">
        <v>8820000</v>
      </c>
      <c r="G16" s="75">
        <v>45870</v>
      </c>
      <c r="H16" s="69">
        <f>IF(OR(($G16=("Non Callable")),$G16=("Make Whole"),Inputs!$S$6&gt;E16),"Non Callable",MAX(Inputs!$S$6,G16))</f>
        <v>45870</v>
      </c>
      <c r="I16" s="70">
        <f t="shared" si="0"/>
        <v>7</v>
      </c>
      <c r="J16" s="67">
        <f>IF($I16="NA","NA",VLOOKUP(ROUNDUP(I16,0),Inputs!$N$6:$P$26,3,TRUE))</f>
        <v>0.05</v>
      </c>
      <c r="K16" s="3">
        <f>IF($I16="NA","NA",VLOOKUP(ROUNDUP(I16,0),Inputs!$N$6:$O$26,2))</f>
        <v>2.8799999999999999E-2</v>
      </c>
      <c r="L16" s="3">
        <f t="shared" si="1"/>
        <v>1.1335299999999999</v>
      </c>
      <c r="M16" s="5">
        <f t="shared" si="2"/>
        <v>7781002.7083535511</v>
      </c>
      <c r="N16" s="5">
        <f t="shared" si="3"/>
        <v>1038997.2916464489</v>
      </c>
      <c r="O16" s="5">
        <f>IF($I16= "NA","NA",(F16-N16)*Inputs!$S$7)</f>
        <v>77810.027083535519</v>
      </c>
      <c r="P16" s="123">
        <f t="shared" si="4"/>
        <v>961187.26456291333</v>
      </c>
      <c r="Q16" s="124">
        <f t="shared" si="5"/>
        <v>0.10897814790962736</v>
      </c>
      <c r="R16" s="7" t="str">
        <f t="shared" si="7"/>
        <v>YES</v>
      </c>
      <c r="S16" s="69">
        <f>IF(OR(($G16=("Non Callable")),$G16=("Make Whole"),Inputs!$S$6&gt;E16,R16="No"),"NA",Inputs!$S$6)</f>
        <v>45266</v>
      </c>
      <c r="T16" s="70">
        <f t="shared" si="8"/>
        <v>1.6527777777777777</v>
      </c>
      <c r="U16" s="67">
        <f>IF(S16="NA","NA",IF(T16&gt;0,T16*(Inputs!$S$11*12),0))</f>
        <v>7.9333333333333339E-3</v>
      </c>
      <c r="V16" s="70">
        <f t="shared" si="9"/>
        <v>7</v>
      </c>
      <c r="W16" s="67">
        <f>IF($V16="NA","NA",VLOOKUP(ROUNDUP(V16,0),Inputs!$N$6:$P$26,3,TRUE))</f>
        <v>0.05</v>
      </c>
      <c r="X16" s="3">
        <f>IF($U16="NA","NA",VLOOKUP(ROUNDUP(V16,0),Inputs!$N$6:$O$26,2)+U16)</f>
        <v>3.6733333333333333E-2</v>
      </c>
      <c r="Y16" s="3">
        <f t="shared" si="10"/>
        <v>1.0812299999999999</v>
      </c>
      <c r="Z16" s="5">
        <f t="shared" si="11"/>
        <v>8157376.3214117261</v>
      </c>
      <c r="AA16" s="5">
        <f t="shared" si="12"/>
        <v>662623.67858827394</v>
      </c>
      <c r="AB16" s="5">
        <f>IF($U16= "NA","NA",(F16-AA16)*Inputs!$S$7)</f>
        <v>81573.763214117265</v>
      </c>
      <c r="AC16" s="123">
        <f t="shared" si="13"/>
        <v>581049.91537415667</v>
      </c>
      <c r="AD16" s="124">
        <f t="shared" si="14"/>
        <v>6.5878675212489413E-2</v>
      </c>
      <c r="AE16" s="123">
        <f t="shared" si="15"/>
        <v>380137.34918875666</v>
      </c>
      <c r="AF16" s="32">
        <v>103.108</v>
      </c>
    </row>
    <row r="17" spans="1:32" s="32" customFormat="1" ht="13.35" customHeight="1" outlineLevel="1">
      <c r="A17" s="72" t="s">
        <v>655</v>
      </c>
      <c r="B17" s="11" t="s">
        <v>172</v>
      </c>
      <c r="C17" s="11" t="s">
        <v>13</v>
      </c>
      <c r="D17" s="73">
        <v>0.05</v>
      </c>
      <c r="E17" s="74">
        <v>48792</v>
      </c>
      <c r="F17" s="12">
        <v>9270000</v>
      </c>
      <c r="G17" s="75">
        <v>45870</v>
      </c>
      <c r="H17" s="69">
        <f>IF(OR(($G17=("Non Callable")),$G17=("Make Whole"),Inputs!$S$6&gt;E17),"Non Callable",MAX(Inputs!$S$6,G17))</f>
        <v>45870</v>
      </c>
      <c r="I17" s="70">
        <f t="shared" si="0"/>
        <v>8</v>
      </c>
      <c r="J17" s="67">
        <f>IF($I17="NA","NA",VLOOKUP(ROUNDUP(I17,0),Inputs!$N$6:$P$26,3,TRUE))</f>
        <v>0.05</v>
      </c>
      <c r="K17" s="3">
        <f>IF($I17="NA","NA",VLOOKUP(ROUNDUP(I17,0),Inputs!$N$6:$O$26,2))</f>
        <v>2.8899999999999995E-2</v>
      </c>
      <c r="L17" s="3">
        <f t="shared" si="1"/>
        <v>1.14974</v>
      </c>
      <c r="M17" s="5">
        <f t="shared" si="2"/>
        <v>8062692.434811349</v>
      </c>
      <c r="N17" s="5">
        <f t="shared" si="3"/>
        <v>1207307.565188651</v>
      </c>
      <c r="O17" s="5">
        <f>IF($I17= "NA","NA",(F17-N17)*Inputs!$S$7)</f>
        <v>80626.924348113491</v>
      </c>
      <c r="P17" s="123">
        <f t="shared" si="4"/>
        <v>1126680.6408405374</v>
      </c>
      <c r="Q17" s="124">
        <f t="shared" si="5"/>
        <v>0.12154052220502021</v>
      </c>
      <c r="R17" s="7" t="str">
        <f t="shared" si="7"/>
        <v>YES</v>
      </c>
      <c r="S17" s="69">
        <f>IF(OR(($G17=("Non Callable")),$G17=("Make Whole"),Inputs!$S$6&gt;E17,R17="No"),"NA",Inputs!$S$6)</f>
        <v>45266</v>
      </c>
      <c r="T17" s="70">
        <f t="shared" si="8"/>
        <v>1.6527777777777777</v>
      </c>
      <c r="U17" s="67">
        <f>IF(S17="NA","NA",IF(T17&gt;0,T17*(Inputs!$S$11*12),0))</f>
        <v>7.9333333333333339E-3</v>
      </c>
      <c r="V17" s="70">
        <f t="shared" si="9"/>
        <v>8</v>
      </c>
      <c r="W17" s="67">
        <f>IF($V17="NA","NA",VLOOKUP(ROUNDUP(V17,0),Inputs!$N$6:$P$26,3,TRUE))</f>
        <v>0.05</v>
      </c>
      <c r="X17" s="3">
        <f>IF($U17="NA","NA",VLOOKUP(ROUNDUP(V17,0),Inputs!$N$6:$O$26,2)+U17)</f>
        <v>3.6833333333333329E-2</v>
      </c>
      <c r="Y17" s="3">
        <f t="shared" si="10"/>
        <v>1.0905100000000001</v>
      </c>
      <c r="Z17" s="5">
        <f t="shared" si="11"/>
        <v>8500609.8064208478</v>
      </c>
      <c r="AA17" s="5">
        <f t="shared" si="12"/>
        <v>769390.19357915223</v>
      </c>
      <c r="AB17" s="5">
        <f>IF($U17= "NA","NA",(F17-AA17)*Inputs!$S$7)</f>
        <v>85006.098064208476</v>
      </c>
      <c r="AC17" s="123">
        <f t="shared" si="13"/>
        <v>684384.09551494371</v>
      </c>
      <c r="AD17" s="124">
        <f t="shared" si="14"/>
        <v>7.3827842018872034E-2</v>
      </c>
      <c r="AE17" s="123">
        <f t="shared" si="15"/>
        <v>442296.54532559367</v>
      </c>
      <c r="AF17" s="32" t="s">
        <v>744</v>
      </c>
    </row>
    <row r="18" spans="1:32" s="32" customFormat="1" ht="13.35" customHeight="1" outlineLevel="1">
      <c r="A18" s="72" t="s">
        <v>655</v>
      </c>
      <c r="B18" s="11" t="s">
        <v>173</v>
      </c>
      <c r="C18" s="11" t="s">
        <v>13</v>
      </c>
      <c r="D18" s="73">
        <v>0.05</v>
      </c>
      <c r="E18" s="74">
        <v>49157</v>
      </c>
      <c r="F18" s="12">
        <v>9750000</v>
      </c>
      <c r="G18" s="75">
        <v>45870</v>
      </c>
      <c r="H18" s="69">
        <f>IF(OR(($G18=("Non Callable")),$G18=("Make Whole"),Inputs!$S$6&gt;E18),"Non Callable",MAX(Inputs!$S$6,G18))</f>
        <v>45870</v>
      </c>
      <c r="I18" s="70">
        <f t="shared" si="0"/>
        <v>9</v>
      </c>
      <c r="J18" s="67">
        <f>IF($I18="NA","NA",VLOOKUP(ROUNDUP(I18,0),Inputs!$N$6:$P$26,3,TRUE))</f>
        <v>0.05</v>
      </c>
      <c r="K18" s="3">
        <f>IF($I18="NA","NA",VLOOKUP(ROUNDUP(I18,0),Inputs!$N$6:$O$26,2))</f>
        <v>2.9600000000000001E-2</v>
      </c>
      <c r="L18" s="3">
        <f t="shared" si="1"/>
        <v>1.1601399999999999</v>
      </c>
      <c r="M18" s="5">
        <f t="shared" si="2"/>
        <v>8404158.1188477259</v>
      </c>
      <c r="N18" s="5">
        <f t="shared" si="3"/>
        <v>1345841.8811522741</v>
      </c>
      <c r="O18" s="5">
        <f>IF($I18= "NA","NA",(F18-N18)*Inputs!$S$7)</f>
        <v>84041.581188477256</v>
      </c>
      <c r="P18" s="123">
        <f t="shared" si="4"/>
        <v>1261800.2999637967</v>
      </c>
      <c r="Q18" s="124">
        <f t="shared" si="5"/>
        <v>0.12941541538090223</v>
      </c>
      <c r="R18" s="7" t="str">
        <f t="shared" si="7"/>
        <v>YES</v>
      </c>
      <c r="S18" s="69">
        <f>IF(OR(($G18=("Non Callable")),$G18=("Make Whole"),Inputs!$S$6&gt;E18,R18="No"),"NA",Inputs!$S$6)</f>
        <v>45266</v>
      </c>
      <c r="T18" s="70">
        <f t="shared" si="8"/>
        <v>1.6527777777777777</v>
      </c>
      <c r="U18" s="67">
        <f>IF(S18="NA","NA",IF(T18&gt;0,T18*(Inputs!$S$11*12),0))</f>
        <v>7.9333333333333339E-3</v>
      </c>
      <c r="V18" s="70">
        <f t="shared" si="9"/>
        <v>9</v>
      </c>
      <c r="W18" s="67">
        <f>IF($V18="NA","NA",VLOOKUP(ROUNDUP(V18,0),Inputs!$N$6:$P$26,3,TRUE))</f>
        <v>0.05</v>
      </c>
      <c r="X18" s="3">
        <f>IF($U18="NA","NA",VLOOKUP(ROUNDUP(V18,0),Inputs!$N$6:$O$26,2)+U18)</f>
        <v>3.7533333333333335E-2</v>
      </c>
      <c r="Y18" s="3">
        <f t="shared" si="10"/>
        <v>1.0944700000000001</v>
      </c>
      <c r="Z18" s="5">
        <f t="shared" si="11"/>
        <v>8908421.4277230073</v>
      </c>
      <c r="AA18" s="5">
        <f t="shared" si="12"/>
        <v>841578.57227699272</v>
      </c>
      <c r="AB18" s="5">
        <f>IF($U18= "NA","NA",(F18-AA18)*Inputs!$S$7)</f>
        <v>89084.214277230072</v>
      </c>
      <c r="AC18" s="123">
        <f t="shared" si="13"/>
        <v>752494.35799976264</v>
      </c>
      <c r="AD18" s="124">
        <f t="shared" si="14"/>
        <v>7.7178908512796171E-2</v>
      </c>
      <c r="AE18" s="123">
        <f t="shared" si="15"/>
        <v>509305.94196403411</v>
      </c>
      <c r="AF18" s="32" t="s">
        <v>744</v>
      </c>
    </row>
    <row r="19" spans="1:32" s="32" customFormat="1" ht="13.35" customHeight="1" outlineLevel="1">
      <c r="A19" s="72" t="s">
        <v>655</v>
      </c>
      <c r="B19" s="11" t="s">
        <v>174</v>
      </c>
      <c r="C19" s="11" t="s">
        <v>13</v>
      </c>
      <c r="D19" s="73">
        <v>0.05</v>
      </c>
      <c r="E19" s="74">
        <v>45505</v>
      </c>
      <c r="F19" s="12">
        <v>2100000</v>
      </c>
      <c r="G19" s="75" t="s">
        <v>2</v>
      </c>
      <c r="H19" s="69" t="str">
        <f>IF(OR(($G19=("Non Callable")),$G19=("Make Whole"),Inputs!$S$6&gt;E19),"Non Callable",MAX(Inputs!$S$6,G19))</f>
        <v>Non Callable</v>
      </c>
      <c r="I19" s="70" t="str">
        <f t="shared" si="0"/>
        <v>NA</v>
      </c>
      <c r="J19" s="67" t="str">
        <f>IF($I19="NA","NA",VLOOKUP(ROUNDUP(I19,0),Inputs!$N$6:$P$26,3,TRUE))</f>
        <v>NA</v>
      </c>
      <c r="K19" s="3" t="str">
        <f>IF($I19="NA","NA",VLOOKUP(ROUNDUP(I19,0),Inputs!$N$6:$O$26,2))</f>
        <v>NA</v>
      </c>
      <c r="L19" s="3" t="str">
        <f t="shared" si="1"/>
        <v>NA</v>
      </c>
      <c r="M19" s="5" t="str">
        <f t="shared" si="2"/>
        <v>NA</v>
      </c>
      <c r="N19" s="5" t="str">
        <f t="shared" si="3"/>
        <v>NA</v>
      </c>
      <c r="O19" s="5" t="str">
        <f>IF($I19= "NA","NA",(F19-N19)*Inputs!$S$7)</f>
        <v>NA</v>
      </c>
      <c r="P19" s="123" t="str">
        <f t="shared" si="4"/>
        <v>NA</v>
      </c>
      <c r="Q19" s="124" t="str">
        <f t="shared" si="5"/>
        <v>NA</v>
      </c>
      <c r="R19" s="7" t="str">
        <f t="shared" si="7"/>
        <v>YES</v>
      </c>
      <c r="S19" s="69" t="str">
        <f>IF(OR(($G19=("Non Callable")),$G19=("Make Whole"),Inputs!$S$6&gt;E19,R19="No"),"NA",Inputs!$S$6)</f>
        <v>NA</v>
      </c>
      <c r="T19" s="70" t="str">
        <f t="shared" si="8"/>
        <v>NA</v>
      </c>
      <c r="U19" s="67" t="str">
        <f>IF(S19="NA","NA",IF(T19&gt;0,T19*(Inputs!$S$11*12),0))</f>
        <v>NA</v>
      </c>
      <c r="V19" s="70" t="str">
        <f t="shared" si="9"/>
        <v>NA</v>
      </c>
      <c r="W19" s="67" t="str">
        <f>IF($V19="NA","NA",VLOOKUP(ROUNDUP(V19,0),Inputs!$N$6:$P$26,3,TRUE))</f>
        <v>NA</v>
      </c>
      <c r="X19" s="3" t="str">
        <f>IF($U19="NA","NA",VLOOKUP(ROUNDUP(V19,0),Inputs!$N$6:$O$26,2)+U19)</f>
        <v>NA</v>
      </c>
      <c r="Y19" s="3" t="str">
        <f t="shared" si="10"/>
        <v>NA</v>
      </c>
      <c r="Z19" s="5" t="str">
        <f t="shared" si="11"/>
        <v>NA</v>
      </c>
      <c r="AA19" s="5" t="str">
        <f t="shared" si="12"/>
        <v>NA</v>
      </c>
      <c r="AB19" s="5" t="str">
        <f>IF($U19= "NA","NA",(F19-AA19)*Inputs!$S$7)</f>
        <v>NA</v>
      </c>
      <c r="AC19" s="123" t="str">
        <f t="shared" si="13"/>
        <v>NA</v>
      </c>
      <c r="AD19" s="124" t="str">
        <f t="shared" si="14"/>
        <v>NA</v>
      </c>
      <c r="AE19" s="123" t="str">
        <f t="shared" si="15"/>
        <v/>
      </c>
      <c r="AF19" s="32">
        <v>101.277</v>
      </c>
    </row>
    <row r="20" spans="1:32" s="32" customFormat="1" ht="13.35" customHeight="1" outlineLevel="1">
      <c r="A20" s="72" t="s">
        <v>655</v>
      </c>
      <c r="B20" s="11" t="s">
        <v>175</v>
      </c>
      <c r="C20" s="11" t="s">
        <v>13</v>
      </c>
      <c r="D20" s="73">
        <v>0.05</v>
      </c>
      <c r="E20" s="74">
        <v>47696</v>
      </c>
      <c r="F20" s="12">
        <v>6825000</v>
      </c>
      <c r="G20" s="75">
        <v>45870</v>
      </c>
      <c r="H20" s="69">
        <f>IF(OR(($G20=("Non Callable")),$G20=("Make Whole"),Inputs!$S$6&gt;E20),"Non Callable",MAX(Inputs!$S$6,G20))</f>
        <v>45870</v>
      </c>
      <c r="I20" s="70">
        <f t="shared" si="0"/>
        <v>5</v>
      </c>
      <c r="J20" s="67">
        <f>IF($I20="NA","NA",VLOOKUP(ROUNDUP(I20,0),Inputs!$N$6:$P$26,3,TRUE))</f>
        <v>0.05</v>
      </c>
      <c r="K20" s="3">
        <f>IF($I20="NA","NA",VLOOKUP(ROUNDUP(I20,0),Inputs!$N$6:$O$26,2))</f>
        <v>2.8300000000000002E-2</v>
      </c>
      <c r="L20" s="3">
        <f t="shared" si="1"/>
        <v>1.1005100000000001</v>
      </c>
      <c r="M20" s="5">
        <f t="shared" si="2"/>
        <v>6201670.1347557036</v>
      </c>
      <c r="N20" s="5">
        <f t="shared" si="3"/>
        <v>623329.86524429638</v>
      </c>
      <c r="O20" s="5">
        <f>IF($I20= "NA","NA",(F20-N20)*Inputs!$S$7)</f>
        <v>62016.701347557035</v>
      </c>
      <c r="P20" s="123">
        <f t="shared" si="4"/>
        <v>561313.16389673937</v>
      </c>
      <c r="Q20" s="124">
        <f t="shared" si="5"/>
        <v>8.2243687017837269E-2</v>
      </c>
      <c r="R20" s="7" t="str">
        <f t="shared" si="7"/>
        <v>YES</v>
      </c>
      <c r="S20" s="69">
        <f>IF(OR(($G20=("Non Callable")),$G20=("Make Whole"),Inputs!$S$6&gt;E20,R20="No"),"NA",Inputs!$S$6)</f>
        <v>45266</v>
      </c>
      <c r="T20" s="70">
        <f t="shared" si="8"/>
        <v>1.6527777777777777</v>
      </c>
      <c r="U20" s="67">
        <f>IF(S20="NA","NA",IF(T20&gt;0,T20*(Inputs!$S$11*12),0))</f>
        <v>7.9333333333333339E-3</v>
      </c>
      <c r="V20" s="70">
        <f t="shared" si="9"/>
        <v>5</v>
      </c>
      <c r="W20" s="67">
        <f>IF($V20="NA","NA",VLOOKUP(ROUNDUP(V20,0),Inputs!$N$6:$P$26,3,TRUE))</f>
        <v>0.05</v>
      </c>
      <c r="X20" s="3">
        <f>IF($U20="NA","NA",VLOOKUP(ROUNDUP(V20,0),Inputs!$N$6:$O$26,2)+U20)</f>
        <v>3.623333333333334E-2</v>
      </c>
      <c r="Y20" s="3">
        <f t="shared" si="10"/>
        <v>1.0624400000000001</v>
      </c>
      <c r="Z20" s="5">
        <f t="shared" si="11"/>
        <v>6423892.1727344599</v>
      </c>
      <c r="AA20" s="5">
        <f t="shared" si="12"/>
        <v>401107.82726554014</v>
      </c>
      <c r="AB20" s="5">
        <f>IF($U20= "NA","NA",(F20-AA20)*Inputs!$S$7)</f>
        <v>64238.921727344597</v>
      </c>
      <c r="AC20" s="123">
        <f t="shared" si="13"/>
        <v>336868.90553819551</v>
      </c>
      <c r="AD20" s="124">
        <f t="shared" si="14"/>
        <v>4.9358081397537806E-2</v>
      </c>
      <c r="AE20" s="123">
        <f t="shared" si="15"/>
        <v>224444.25835854386</v>
      </c>
      <c r="AF20" s="32">
        <v>103.102</v>
      </c>
    </row>
    <row r="21" spans="1:32" s="32" customFormat="1" ht="13.35" customHeight="1" outlineLevel="1">
      <c r="A21" s="72" t="s">
        <v>655</v>
      </c>
      <c r="B21" s="11" t="s">
        <v>176</v>
      </c>
      <c r="C21" s="11" t="s">
        <v>14</v>
      </c>
      <c r="D21" s="73">
        <v>0.05</v>
      </c>
      <c r="E21" s="74">
        <v>45505</v>
      </c>
      <c r="F21" s="12">
        <v>37185000</v>
      </c>
      <c r="G21" s="11" t="s">
        <v>2</v>
      </c>
      <c r="H21" s="69" t="str">
        <f>IF(OR(($G21=("Non Callable")),$G21=("Make Whole"),Inputs!$S$6&gt;E21),"Non Callable",MAX(Inputs!$S$6,G21))</f>
        <v>Non Callable</v>
      </c>
      <c r="I21" s="70" t="str">
        <f t="shared" si="0"/>
        <v>NA</v>
      </c>
      <c r="J21" s="67" t="str">
        <f>IF($I21="NA","NA",VLOOKUP(ROUNDUP(I21,0),Inputs!$N$6:$P$26,3,TRUE))</f>
        <v>NA</v>
      </c>
      <c r="K21" s="3" t="str">
        <f>IF($I21="NA","NA",VLOOKUP(ROUNDUP(I21,0),Inputs!$N$6:$O$26,2))</f>
        <v>NA</v>
      </c>
      <c r="L21" s="3" t="str">
        <f t="shared" si="1"/>
        <v>NA</v>
      </c>
      <c r="M21" s="5" t="str">
        <f t="shared" si="2"/>
        <v>NA</v>
      </c>
      <c r="N21" s="5" t="str">
        <f t="shared" si="3"/>
        <v>NA</v>
      </c>
      <c r="O21" s="5" t="str">
        <f>IF($I21= "NA","NA",(F21-N21)*Inputs!$S$7)</f>
        <v>NA</v>
      </c>
      <c r="P21" s="123" t="str">
        <f t="shared" si="4"/>
        <v>NA</v>
      </c>
      <c r="Q21" s="124" t="str">
        <f t="shared" si="5"/>
        <v>NA</v>
      </c>
      <c r="R21" s="7" t="str">
        <f t="shared" si="7"/>
        <v>YES</v>
      </c>
      <c r="S21" s="69" t="str">
        <f>IF(OR(($G21=("Non Callable")),$G21=("Make Whole"),Inputs!$S$6&gt;E21,R21="No"),"NA",Inputs!$S$6)</f>
        <v>NA</v>
      </c>
      <c r="T21" s="70" t="str">
        <f t="shared" si="8"/>
        <v>NA</v>
      </c>
      <c r="U21" s="67" t="str">
        <f>IF(S21="NA","NA",IF(T21&gt;0,T21*(Inputs!$S$11*12),0))</f>
        <v>NA</v>
      </c>
      <c r="V21" s="70" t="str">
        <f t="shared" si="9"/>
        <v>NA</v>
      </c>
      <c r="W21" s="67" t="str">
        <f>IF($V21="NA","NA",VLOOKUP(ROUNDUP(V21,0),Inputs!$N$6:$P$26,3,TRUE))</f>
        <v>NA</v>
      </c>
      <c r="X21" s="3" t="str">
        <f>IF($U21="NA","NA",VLOOKUP(ROUNDUP(V21,0),Inputs!$N$6:$O$26,2)+U21)</f>
        <v>NA</v>
      </c>
      <c r="Y21" s="3" t="str">
        <f t="shared" si="10"/>
        <v>NA</v>
      </c>
      <c r="Z21" s="5" t="str">
        <f t="shared" si="11"/>
        <v>NA</v>
      </c>
      <c r="AA21" s="5" t="str">
        <f t="shared" si="12"/>
        <v>NA</v>
      </c>
      <c r="AB21" s="5" t="str">
        <f>IF($U21= "NA","NA",(F21-AA21)*Inputs!$S$7)</f>
        <v>NA</v>
      </c>
      <c r="AC21" s="123" t="str">
        <f t="shared" si="13"/>
        <v>NA</v>
      </c>
      <c r="AD21" s="124" t="str">
        <f t="shared" si="14"/>
        <v>NA</v>
      </c>
      <c r="AE21" s="123" t="str">
        <f t="shared" si="15"/>
        <v/>
      </c>
      <c r="AF21" s="32" t="s">
        <v>744</v>
      </c>
    </row>
    <row r="22" spans="1:32" s="32" customFormat="1" ht="13.35" customHeight="1" outlineLevel="1">
      <c r="A22" s="72" t="s">
        <v>655</v>
      </c>
      <c r="B22" s="11" t="s">
        <v>177</v>
      </c>
      <c r="C22" s="11" t="s">
        <v>14</v>
      </c>
      <c r="D22" s="73">
        <v>0.05</v>
      </c>
      <c r="E22" s="74">
        <v>45870</v>
      </c>
      <c r="F22" s="12">
        <v>19040000</v>
      </c>
      <c r="G22" s="11" t="s">
        <v>2</v>
      </c>
      <c r="H22" s="69" t="str">
        <f>IF(OR(($G22=("Non Callable")),$G22=("Make Whole"),Inputs!$S$6&gt;E22),"Non Callable",MAX(Inputs!$S$6,G22))</f>
        <v>Non Callable</v>
      </c>
      <c r="I22" s="70" t="str">
        <f t="shared" si="0"/>
        <v>NA</v>
      </c>
      <c r="J22" s="67" t="str">
        <f>IF($I22="NA","NA",VLOOKUP(ROUNDUP(I22,0),Inputs!$N$6:$P$26,3,TRUE))</f>
        <v>NA</v>
      </c>
      <c r="K22" s="3" t="str">
        <f>IF($I22="NA","NA",VLOOKUP(ROUNDUP(I22,0),Inputs!$N$6:$O$26,2))</f>
        <v>NA</v>
      </c>
      <c r="L22" s="3" t="str">
        <f t="shared" si="1"/>
        <v>NA</v>
      </c>
      <c r="M22" s="5" t="str">
        <f t="shared" si="2"/>
        <v>NA</v>
      </c>
      <c r="N22" s="5" t="str">
        <f t="shared" si="3"/>
        <v>NA</v>
      </c>
      <c r="O22" s="5" t="str">
        <f>IF($I22= "NA","NA",(F22-N22)*Inputs!$S$7)</f>
        <v>NA</v>
      </c>
      <c r="P22" s="123" t="str">
        <f t="shared" si="4"/>
        <v>NA</v>
      </c>
      <c r="Q22" s="124" t="str">
        <f t="shared" si="5"/>
        <v>NA</v>
      </c>
      <c r="R22" s="7" t="str">
        <f t="shared" si="7"/>
        <v>YES</v>
      </c>
      <c r="S22" s="69" t="str">
        <f>IF(OR(($G22=("Non Callable")),$G22=("Make Whole"),Inputs!$S$6&gt;E22,R22="No"),"NA",Inputs!$S$6)</f>
        <v>NA</v>
      </c>
      <c r="T22" s="70" t="str">
        <f t="shared" si="8"/>
        <v>NA</v>
      </c>
      <c r="U22" s="67" t="str">
        <f>IF(S22="NA","NA",IF(T22&gt;0,T22*(Inputs!$S$11*12),0))</f>
        <v>NA</v>
      </c>
      <c r="V22" s="70" t="str">
        <f t="shared" si="9"/>
        <v>NA</v>
      </c>
      <c r="W22" s="67" t="str">
        <f>IF($V22="NA","NA",VLOOKUP(ROUNDUP(V22,0),Inputs!$N$6:$P$26,3,TRUE))</f>
        <v>NA</v>
      </c>
      <c r="X22" s="3" t="str">
        <f>IF($U22="NA","NA",VLOOKUP(ROUNDUP(V22,0),Inputs!$N$6:$O$26,2)+U22)</f>
        <v>NA</v>
      </c>
      <c r="Y22" s="3" t="str">
        <f t="shared" si="10"/>
        <v>NA</v>
      </c>
      <c r="Z22" s="5" t="str">
        <f t="shared" si="11"/>
        <v>NA</v>
      </c>
      <c r="AA22" s="5" t="str">
        <f t="shared" si="12"/>
        <v>NA</v>
      </c>
      <c r="AB22" s="5" t="str">
        <f>IF($U22= "NA","NA",(F22-AA22)*Inputs!$S$7)</f>
        <v>NA</v>
      </c>
      <c r="AC22" s="123" t="str">
        <f t="shared" si="13"/>
        <v>NA</v>
      </c>
      <c r="AD22" s="124" t="str">
        <f t="shared" si="14"/>
        <v>NA</v>
      </c>
      <c r="AE22" s="123" t="str">
        <f t="shared" si="15"/>
        <v/>
      </c>
      <c r="AF22" s="32" t="s">
        <v>744</v>
      </c>
    </row>
    <row r="23" spans="1:32" s="32" customFormat="1" ht="13.35" customHeight="1" outlineLevel="1">
      <c r="A23" s="72" t="s">
        <v>655</v>
      </c>
      <c r="B23" s="11" t="s">
        <v>178</v>
      </c>
      <c r="C23" s="11" t="s">
        <v>14</v>
      </c>
      <c r="D23" s="73">
        <v>0.05</v>
      </c>
      <c r="E23" s="74">
        <v>46235</v>
      </c>
      <c r="F23" s="12">
        <v>9260000</v>
      </c>
      <c r="G23" s="11" t="s">
        <v>2</v>
      </c>
      <c r="H23" s="69" t="str">
        <f>IF(OR(($G23=("Non Callable")),$G23=("Make Whole"),Inputs!$S$6&gt;E23),"Non Callable",MAX(Inputs!$S$6,G23))</f>
        <v>Non Callable</v>
      </c>
      <c r="I23" s="70" t="str">
        <f t="shared" si="0"/>
        <v>NA</v>
      </c>
      <c r="J23" s="67" t="str">
        <f>IF($I23="NA","NA",VLOOKUP(ROUNDUP(I23,0),Inputs!$N$6:$P$26,3,TRUE))</f>
        <v>NA</v>
      </c>
      <c r="K23" s="3" t="str">
        <f>IF($I23="NA","NA",VLOOKUP(ROUNDUP(I23,0),Inputs!$N$6:$O$26,2))</f>
        <v>NA</v>
      </c>
      <c r="L23" s="3" t="str">
        <f t="shared" si="1"/>
        <v>NA</v>
      </c>
      <c r="M23" s="5" t="str">
        <f t="shared" si="2"/>
        <v>NA</v>
      </c>
      <c r="N23" s="5" t="str">
        <f t="shared" si="3"/>
        <v>NA</v>
      </c>
      <c r="O23" s="5" t="str">
        <f>IF($I23= "NA","NA",(F23-N23)*Inputs!$S$7)</f>
        <v>NA</v>
      </c>
      <c r="P23" s="123" t="str">
        <f t="shared" si="4"/>
        <v>NA</v>
      </c>
      <c r="Q23" s="124" t="str">
        <f t="shared" si="5"/>
        <v>NA</v>
      </c>
      <c r="R23" s="7" t="str">
        <f t="shared" si="7"/>
        <v>YES</v>
      </c>
      <c r="S23" s="69" t="str">
        <f>IF(OR(($G23=("Non Callable")),$G23=("Make Whole"),Inputs!$S$6&gt;E23,R23="No"),"NA",Inputs!$S$6)</f>
        <v>NA</v>
      </c>
      <c r="T23" s="70" t="str">
        <f t="shared" si="8"/>
        <v>NA</v>
      </c>
      <c r="U23" s="67" t="str">
        <f>IF(S23="NA","NA",IF(T23&gt;0,T23*(Inputs!$S$11*12),0))</f>
        <v>NA</v>
      </c>
      <c r="V23" s="70" t="str">
        <f t="shared" si="9"/>
        <v>NA</v>
      </c>
      <c r="W23" s="67" t="str">
        <f>IF($V23="NA","NA",VLOOKUP(ROUNDUP(V23,0),Inputs!$N$6:$P$26,3,TRUE))</f>
        <v>NA</v>
      </c>
      <c r="X23" s="3" t="str">
        <f>IF($U23="NA","NA",VLOOKUP(ROUNDUP(V23,0),Inputs!$N$6:$O$26,2)+U23)</f>
        <v>NA</v>
      </c>
      <c r="Y23" s="3" t="str">
        <f t="shared" si="10"/>
        <v>NA</v>
      </c>
      <c r="Z23" s="5" t="str">
        <f t="shared" si="11"/>
        <v>NA</v>
      </c>
      <c r="AA23" s="5" t="str">
        <f t="shared" si="12"/>
        <v>NA</v>
      </c>
      <c r="AB23" s="5" t="str">
        <f>IF($U23= "NA","NA",(F23-AA23)*Inputs!$S$7)</f>
        <v>NA</v>
      </c>
      <c r="AC23" s="123" t="str">
        <f t="shared" si="13"/>
        <v>NA</v>
      </c>
      <c r="AD23" s="124" t="str">
        <f t="shared" si="14"/>
        <v>NA</v>
      </c>
      <c r="AE23" s="123" t="str">
        <f t="shared" si="15"/>
        <v/>
      </c>
      <c r="AF23" s="32" t="s">
        <v>744</v>
      </c>
    </row>
    <row r="24" spans="1:32" s="32" customFormat="1" ht="13.35" customHeight="1" outlineLevel="1">
      <c r="A24" s="72" t="s">
        <v>655</v>
      </c>
      <c r="B24" s="11" t="s">
        <v>179</v>
      </c>
      <c r="C24" s="11" t="s">
        <v>60</v>
      </c>
      <c r="D24" s="73">
        <v>0.05</v>
      </c>
      <c r="E24" s="74">
        <v>45505</v>
      </c>
      <c r="F24" s="12">
        <v>4920000</v>
      </c>
      <c r="G24" s="11" t="s">
        <v>2</v>
      </c>
      <c r="H24" s="69" t="str">
        <f>IF(OR(($G24=("Non Callable")),$G24=("Make Whole"),Inputs!$S$6&gt;E24),"Non Callable",MAX(Inputs!$S$6,G24))</f>
        <v>Non Callable</v>
      </c>
      <c r="I24" s="70" t="str">
        <f t="shared" si="0"/>
        <v>NA</v>
      </c>
      <c r="J24" s="67" t="str">
        <f>IF($I24="NA","NA",VLOOKUP(ROUNDUP(I24,0),Inputs!$N$6:$P$26,3,TRUE))</f>
        <v>NA</v>
      </c>
      <c r="K24" s="3" t="str">
        <f>IF($I24="NA","NA",VLOOKUP(ROUNDUP(I24,0),Inputs!$N$6:$O$26,2))</f>
        <v>NA</v>
      </c>
      <c r="L24" s="3" t="str">
        <f t="shared" si="1"/>
        <v>NA</v>
      </c>
      <c r="M24" s="5" t="str">
        <f t="shared" si="2"/>
        <v>NA</v>
      </c>
      <c r="N24" s="5" t="str">
        <f t="shared" si="3"/>
        <v>NA</v>
      </c>
      <c r="O24" s="5" t="str">
        <f>IF($I24= "NA","NA",(F24-N24)*Inputs!$S$7)</f>
        <v>NA</v>
      </c>
      <c r="P24" s="123" t="str">
        <f t="shared" si="4"/>
        <v>NA</v>
      </c>
      <c r="Q24" s="124" t="str">
        <f t="shared" si="5"/>
        <v>NA</v>
      </c>
      <c r="R24" s="7" t="str">
        <f t="shared" si="7"/>
        <v>YES</v>
      </c>
      <c r="S24" s="69" t="str">
        <f>IF(OR(($G24=("Non Callable")),$G24=("Make Whole"),Inputs!$S$6&gt;E24,R24="No"),"NA",Inputs!$S$6)</f>
        <v>NA</v>
      </c>
      <c r="T24" s="70" t="str">
        <f t="shared" si="8"/>
        <v>NA</v>
      </c>
      <c r="U24" s="67" t="str">
        <f>IF(S24="NA","NA",IF(T24&gt;0,T24*(Inputs!$S$11*12),0))</f>
        <v>NA</v>
      </c>
      <c r="V24" s="70" t="str">
        <f t="shared" si="9"/>
        <v>NA</v>
      </c>
      <c r="W24" s="67" t="str">
        <f>IF($V24="NA","NA",VLOOKUP(ROUNDUP(V24,0),Inputs!$N$6:$P$26,3,TRUE))</f>
        <v>NA</v>
      </c>
      <c r="X24" s="3" t="str">
        <f>IF($U24="NA","NA",VLOOKUP(ROUNDUP(V24,0),Inputs!$N$6:$O$26,2)+U24)</f>
        <v>NA</v>
      </c>
      <c r="Y24" s="3" t="str">
        <f t="shared" si="10"/>
        <v>NA</v>
      </c>
      <c r="Z24" s="5" t="str">
        <f t="shared" si="11"/>
        <v>NA</v>
      </c>
      <c r="AA24" s="5" t="str">
        <f t="shared" si="12"/>
        <v>NA</v>
      </c>
      <c r="AB24" s="5" t="str">
        <f>IF($U24= "NA","NA",(F24-AA24)*Inputs!$S$7)</f>
        <v>NA</v>
      </c>
      <c r="AC24" s="123" t="str">
        <f t="shared" si="13"/>
        <v>NA</v>
      </c>
      <c r="AD24" s="124" t="str">
        <f t="shared" si="14"/>
        <v>NA</v>
      </c>
      <c r="AE24" s="123" t="str">
        <f t="shared" si="15"/>
        <v/>
      </c>
      <c r="AF24" s="32">
        <v>100.892</v>
      </c>
    </row>
    <row r="25" spans="1:32" s="32" customFormat="1" ht="13.35" customHeight="1" outlineLevel="1">
      <c r="A25" s="72" t="s">
        <v>655</v>
      </c>
      <c r="B25" s="11" t="s">
        <v>180</v>
      </c>
      <c r="C25" s="11" t="s">
        <v>60</v>
      </c>
      <c r="D25" s="73">
        <v>0.05</v>
      </c>
      <c r="E25" s="74">
        <v>45870</v>
      </c>
      <c r="F25" s="12">
        <v>2320000</v>
      </c>
      <c r="G25" s="11" t="s">
        <v>2</v>
      </c>
      <c r="H25" s="69" t="str">
        <f>IF(OR(($G25=("Non Callable")),$G25=("Make Whole"),Inputs!$S$6&gt;E25),"Non Callable",MAX(Inputs!$S$6,G25))</f>
        <v>Non Callable</v>
      </c>
      <c r="I25" s="70" t="str">
        <f t="shared" si="0"/>
        <v>NA</v>
      </c>
      <c r="J25" s="67" t="str">
        <f>IF($I25="NA","NA",VLOOKUP(ROUNDUP(I25,0),Inputs!$N$6:$P$26,3,TRUE))</f>
        <v>NA</v>
      </c>
      <c r="K25" s="3" t="str">
        <f>IF($I25="NA","NA",VLOOKUP(ROUNDUP(I25,0),Inputs!$N$6:$O$26,2))</f>
        <v>NA</v>
      </c>
      <c r="L25" s="3" t="str">
        <f t="shared" si="1"/>
        <v>NA</v>
      </c>
      <c r="M25" s="5" t="str">
        <f t="shared" si="2"/>
        <v>NA</v>
      </c>
      <c r="N25" s="5" t="str">
        <f t="shared" si="3"/>
        <v>NA</v>
      </c>
      <c r="O25" s="5" t="str">
        <f>IF($I25= "NA","NA",(F25-N25)*Inputs!$S$7)</f>
        <v>NA</v>
      </c>
      <c r="P25" s="123" t="str">
        <f t="shared" si="4"/>
        <v>NA</v>
      </c>
      <c r="Q25" s="124" t="str">
        <f t="shared" si="5"/>
        <v>NA</v>
      </c>
      <c r="R25" s="7" t="str">
        <f t="shared" si="7"/>
        <v>YES</v>
      </c>
      <c r="S25" s="69" t="str">
        <f>IF(OR(($G25=("Non Callable")),$G25=("Make Whole"),Inputs!$S$6&gt;E25,R25="No"),"NA",Inputs!$S$6)</f>
        <v>NA</v>
      </c>
      <c r="T25" s="70" t="str">
        <f t="shared" si="8"/>
        <v>NA</v>
      </c>
      <c r="U25" s="67" t="str">
        <f>IF(S25="NA","NA",IF(T25&gt;0,T25*(Inputs!$S$11*12),0))</f>
        <v>NA</v>
      </c>
      <c r="V25" s="70" t="str">
        <f t="shared" si="9"/>
        <v>NA</v>
      </c>
      <c r="W25" s="67" t="str">
        <f>IF($V25="NA","NA",VLOOKUP(ROUNDUP(V25,0),Inputs!$N$6:$P$26,3,TRUE))</f>
        <v>NA</v>
      </c>
      <c r="X25" s="3" t="str">
        <f>IF($U25="NA","NA",VLOOKUP(ROUNDUP(V25,0),Inputs!$N$6:$O$26,2)+U25)</f>
        <v>NA</v>
      </c>
      <c r="Y25" s="3" t="str">
        <f t="shared" si="10"/>
        <v>NA</v>
      </c>
      <c r="Z25" s="5" t="str">
        <f t="shared" si="11"/>
        <v>NA</v>
      </c>
      <c r="AA25" s="5" t="str">
        <f t="shared" si="12"/>
        <v>NA</v>
      </c>
      <c r="AB25" s="5" t="str">
        <f>IF($U25= "NA","NA",(F25-AA25)*Inputs!$S$7)</f>
        <v>NA</v>
      </c>
      <c r="AC25" s="123" t="str">
        <f t="shared" si="13"/>
        <v>NA</v>
      </c>
      <c r="AD25" s="124" t="str">
        <f t="shared" si="14"/>
        <v>NA</v>
      </c>
      <c r="AE25" s="123" t="str">
        <f t="shared" si="15"/>
        <v/>
      </c>
      <c r="AF25" s="32">
        <v>103.499</v>
      </c>
    </row>
    <row r="26" spans="1:32" s="32" customFormat="1" ht="13.35" customHeight="1" outlineLevel="1">
      <c r="A26" s="72" t="s">
        <v>655</v>
      </c>
      <c r="B26" s="11" t="s">
        <v>181</v>
      </c>
      <c r="C26" s="11" t="s">
        <v>60</v>
      </c>
      <c r="D26" s="73">
        <v>0.05</v>
      </c>
      <c r="E26" s="74">
        <v>46235</v>
      </c>
      <c r="F26" s="12">
        <v>5405000</v>
      </c>
      <c r="G26" s="75">
        <v>45870</v>
      </c>
      <c r="H26" s="69">
        <f>IF(OR(($G26=("Non Callable")),$G26=("Make Whole"),Inputs!$S$6&gt;E26),"Non Callable",MAX(Inputs!$S$6,G26))</f>
        <v>45870</v>
      </c>
      <c r="I26" s="70">
        <f t="shared" si="0"/>
        <v>1</v>
      </c>
      <c r="J26" s="67">
        <f>IF($I26="NA","NA",VLOOKUP(ROUNDUP(I26,0),Inputs!$N$6:$P$26,3,TRUE))</f>
        <v>0.05</v>
      </c>
      <c r="K26" s="3">
        <f>IF($I26="NA","NA",VLOOKUP(ROUNDUP(I26,0),Inputs!$N$6:$O$26,2))</f>
        <v>3.0800000000000001E-2</v>
      </c>
      <c r="L26" s="3">
        <f t="shared" si="1"/>
        <v>1.0187600000000001</v>
      </c>
      <c r="M26" s="5">
        <f t="shared" si="2"/>
        <v>5305469.3941654554</v>
      </c>
      <c r="N26" s="5">
        <f t="shared" si="3"/>
        <v>99530.605834544636</v>
      </c>
      <c r="O26" s="5">
        <f>IF($I26= "NA","NA",(F26-N26)*Inputs!$S$7)</f>
        <v>53054.693941654557</v>
      </c>
      <c r="P26" s="123">
        <f t="shared" si="4"/>
        <v>46475.911892890079</v>
      </c>
      <c r="Q26" s="124">
        <f t="shared" si="5"/>
        <v>8.5986886018298014E-3</v>
      </c>
      <c r="R26" s="7" t="str">
        <f t="shared" si="7"/>
        <v>YES</v>
      </c>
      <c r="S26" s="69">
        <f>IF(OR(($G26=("Non Callable")),$G26=("Make Whole"),Inputs!$S$6&gt;E26,R26="No"),"NA",Inputs!$S$6)</f>
        <v>45266</v>
      </c>
      <c r="T26" s="70">
        <f t="shared" si="8"/>
        <v>1.6527777777777777</v>
      </c>
      <c r="U26" s="67">
        <f>IF(S26="NA","NA",IF(T26&gt;0,T26*(Inputs!$S$11*12),0))</f>
        <v>7.9333333333333339E-3</v>
      </c>
      <c r="V26" s="70">
        <f t="shared" si="9"/>
        <v>1</v>
      </c>
      <c r="W26" s="67">
        <f>IF($V26="NA","NA",VLOOKUP(ROUNDUP(V26,0),Inputs!$N$6:$P$26,3,TRUE))</f>
        <v>0.05</v>
      </c>
      <c r="X26" s="3">
        <f>IF($U26="NA","NA",VLOOKUP(ROUNDUP(V26,0),Inputs!$N$6:$O$26,2)+U26)</f>
        <v>3.8733333333333335E-2</v>
      </c>
      <c r="Y26" s="3">
        <f t="shared" si="10"/>
        <v>1.0109399999999999</v>
      </c>
      <c r="Z26" s="5">
        <f t="shared" si="11"/>
        <v>5346509.1894672289</v>
      </c>
      <c r="AA26" s="5">
        <f t="shared" si="12"/>
        <v>58490.810532771051</v>
      </c>
      <c r="AB26" s="5">
        <f>IF($U26= "NA","NA",(F26-AA26)*Inputs!$S$7)</f>
        <v>53465.091894672289</v>
      </c>
      <c r="AC26" s="123">
        <f t="shared" si="13"/>
        <v>5025.7186380987623</v>
      </c>
      <c r="AD26" s="124">
        <f t="shared" si="14"/>
        <v>9.298276851246554E-4</v>
      </c>
      <c r="AE26" s="123">
        <f t="shared" si="15"/>
        <v>41450.193254791317</v>
      </c>
      <c r="AF26" s="32" t="s">
        <v>744</v>
      </c>
    </row>
    <row r="27" spans="1:32" s="32" customFormat="1" ht="13.35" customHeight="1" outlineLevel="1">
      <c r="A27" s="72" t="s">
        <v>655</v>
      </c>
      <c r="B27" s="11" t="s">
        <v>182</v>
      </c>
      <c r="C27" s="11" t="s">
        <v>60</v>
      </c>
      <c r="D27" s="73">
        <v>0.05</v>
      </c>
      <c r="E27" s="74">
        <v>46600</v>
      </c>
      <c r="F27" s="12">
        <v>5685000</v>
      </c>
      <c r="G27" s="75">
        <v>45870</v>
      </c>
      <c r="H27" s="69">
        <f>IF(OR(($G27=("Non Callable")),$G27=("Make Whole"),Inputs!$S$6&gt;E27),"Non Callable",MAX(Inputs!$S$6,G27))</f>
        <v>45870</v>
      </c>
      <c r="I27" s="70">
        <f t="shared" si="0"/>
        <v>2</v>
      </c>
      <c r="J27" s="67">
        <f>IF($I27="NA","NA",VLOOKUP(ROUNDUP(I27,0),Inputs!$N$6:$P$26,3,TRUE))</f>
        <v>0.05</v>
      </c>
      <c r="K27" s="3">
        <f>IF($I27="NA","NA",VLOOKUP(ROUNDUP(I27,0),Inputs!$N$6:$O$26,2))</f>
        <v>2.93E-2</v>
      </c>
      <c r="L27" s="3">
        <f t="shared" si="1"/>
        <v>1.03992</v>
      </c>
      <c r="M27" s="5">
        <f t="shared" si="2"/>
        <v>5466766.6743595665</v>
      </c>
      <c r="N27" s="5">
        <f t="shared" si="3"/>
        <v>218233.32564043347</v>
      </c>
      <c r="O27" s="5">
        <f>IF($I27= "NA","NA",(F27-N27)*Inputs!$S$7)</f>
        <v>54667.66674359567</v>
      </c>
      <c r="P27" s="123">
        <f t="shared" si="4"/>
        <v>163565.65889683779</v>
      </c>
      <c r="Q27" s="124">
        <f t="shared" si="5"/>
        <v>2.8771443957227402E-2</v>
      </c>
      <c r="R27" s="7" t="str">
        <f t="shared" si="7"/>
        <v>YES</v>
      </c>
      <c r="S27" s="69">
        <f>IF(OR(($G27=("Non Callable")),$G27=("Make Whole"),Inputs!$S$6&gt;E27,R27="No"),"NA",Inputs!$S$6)</f>
        <v>45266</v>
      </c>
      <c r="T27" s="70">
        <f t="shared" si="8"/>
        <v>1.6527777777777777</v>
      </c>
      <c r="U27" s="67">
        <f>IF(S27="NA","NA",IF(T27&gt;0,T27*(Inputs!$S$11*12),0))</f>
        <v>7.9333333333333339E-3</v>
      </c>
      <c r="V27" s="70">
        <f t="shared" si="9"/>
        <v>2</v>
      </c>
      <c r="W27" s="67">
        <f>IF($V27="NA","NA",VLOOKUP(ROUNDUP(V27,0),Inputs!$N$6:$P$26,3,TRUE))</f>
        <v>0.05</v>
      </c>
      <c r="X27" s="3">
        <f>IF($U27="NA","NA",VLOOKUP(ROUNDUP(V27,0),Inputs!$N$6:$O$26,2)+U27)</f>
        <v>3.7233333333333334E-2</v>
      </c>
      <c r="Y27" s="3">
        <f t="shared" si="10"/>
        <v>1.0243800000000001</v>
      </c>
      <c r="Z27" s="5">
        <f t="shared" si="11"/>
        <v>5549698.3541263985</v>
      </c>
      <c r="AA27" s="5">
        <f t="shared" si="12"/>
        <v>135301.64587360155</v>
      </c>
      <c r="AB27" s="5">
        <f>IF($U27= "NA","NA",(F27-AA27)*Inputs!$S$7)</f>
        <v>55496.983541263988</v>
      </c>
      <c r="AC27" s="123">
        <f t="shared" si="13"/>
        <v>79804.662332337553</v>
      </c>
      <c r="AD27" s="124">
        <f t="shared" si="14"/>
        <v>1.403775942521329E-2</v>
      </c>
      <c r="AE27" s="123">
        <f t="shared" si="15"/>
        <v>83760.996564500238</v>
      </c>
      <c r="AF27" s="32" t="s">
        <v>744</v>
      </c>
    </row>
    <row r="28" spans="1:32" s="32" customFormat="1" ht="13.35" customHeight="1" outlineLevel="1">
      <c r="A28" s="72" t="s">
        <v>655</v>
      </c>
      <c r="B28" s="11" t="s">
        <v>183</v>
      </c>
      <c r="C28" s="11" t="s">
        <v>60</v>
      </c>
      <c r="D28" s="73">
        <v>0.05</v>
      </c>
      <c r="E28" s="74">
        <v>46966</v>
      </c>
      <c r="F28" s="12">
        <v>2165000</v>
      </c>
      <c r="G28" s="75">
        <v>45870</v>
      </c>
      <c r="H28" s="69">
        <f>IF(OR(($G28=("Non Callable")),$G28=("Make Whole"),Inputs!$S$6&gt;E28),"Non Callable",MAX(Inputs!$S$6,G28))</f>
        <v>45870</v>
      </c>
      <c r="I28" s="70">
        <f t="shared" si="0"/>
        <v>3</v>
      </c>
      <c r="J28" s="67">
        <f>IF($I28="NA","NA",VLOOKUP(ROUNDUP(I28,0),Inputs!$N$6:$P$26,3,TRUE))</f>
        <v>0.05</v>
      </c>
      <c r="K28" s="3">
        <f>IF($I28="NA","NA",VLOOKUP(ROUNDUP(I28,0),Inputs!$N$6:$O$26,2))</f>
        <v>2.8899999999999999E-2</v>
      </c>
      <c r="L28" s="3">
        <f t="shared" si="1"/>
        <v>1.0602100000000001</v>
      </c>
      <c r="M28" s="5">
        <f t="shared" si="2"/>
        <v>2042048.2734552587</v>
      </c>
      <c r="N28" s="5">
        <f t="shared" si="3"/>
        <v>122951.72654474131</v>
      </c>
      <c r="O28" s="5">
        <f>IF($I28= "NA","NA",(F28-N28)*Inputs!$S$7)</f>
        <v>20420.482734552588</v>
      </c>
      <c r="P28" s="123">
        <f t="shared" si="4"/>
        <v>102531.24381018872</v>
      </c>
      <c r="Q28" s="124">
        <f t="shared" si="5"/>
        <v>4.7358542175606803E-2</v>
      </c>
      <c r="R28" s="7" t="str">
        <f t="shared" si="7"/>
        <v>YES</v>
      </c>
      <c r="S28" s="69">
        <f>IF(OR(($G28=("Non Callable")),$G28=("Make Whole"),Inputs!$S$6&gt;E28,R28="No"),"NA",Inputs!$S$6)</f>
        <v>45266</v>
      </c>
      <c r="T28" s="70">
        <f t="shared" si="8"/>
        <v>1.6527777777777777</v>
      </c>
      <c r="U28" s="67">
        <f>IF(S28="NA","NA",IF(T28&gt;0,T28*(Inputs!$S$11*12),0))</f>
        <v>7.9333333333333339E-3</v>
      </c>
      <c r="V28" s="70">
        <f t="shared" si="9"/>
        <v>3</v>
      </c>
      <c r="W28" s="67">
        <f>IF($V28="NA","NA",VLOOKUP(ROUNDUP(V28,0),Inputs!$N$6:$P$26,3,TRUE))</f>
        <v>0.05</v>
      </c>
      <c r="X28" s="3">
        <f>IF($U28="NA","NA",VLOOKUP(ROUNDUP(V28,0),Inputs!$N$6:$O$26,2)+U28)</f>
        <v>3.6833333333333329E-2</v>
      </c>
      <c r="Y28" s="3">
        <f t="shared" si="10"/>
        <v>1.0370699999999999</v>
      </c>
      <c r="Z28" s="5">
        <f t="shared" si="11"/>
        <v>2087612.2151831603</v>
      </c>
      <c r="AA28" s="5">
        <f t="shared" si="12"/>
        <v>77387.784816839732</v>
      </c>
      <c r="AB28" s="5">
        <f>IF($U28= "NA","NA",(F28-AA28)*Inputs!$S$7)</f>
        <v>20876.122151831602</v>
      </c>
      <c r="AC28" s="123">
        <f t="shared" si="13"/>
        <v>56511.662665008131</v>
      </c>
      <c r="AD28" s="124">
        <f t="shared" si="14"/>
        <v>2.6102384602775117E-2</v>
      </c>
      <c r="AE28" s="123">
        <f t="shared" si="15"/>
        <v>46019.581145180593</v>
      </c>
      <c r="AF28" s="32">
        <v>103.59699999999999</v>
      </c>
    </row>
    <row r="29" spans="1:32" s="32" customFormat="1" ht="13.35" customHeight="1" outlineLevel="1">
      <c r="A29" s="72" t="s">
        <v>655</v>
      </c>
      <c r="B29" s="11" t="s">
        <v>184</v>
      </c>
      <c r="C29" s="11" t="s">
        <v>60</v>
      </c>
      <c r="D29" s="73">
        <v>0.05</v>
      </c>
      <c r="E29" s="74">
        <v>47331</v>
      </c>
      <c r="F29" s="12">
        <v>6200000</v>
      </c>
      <c r="G29" s="75">
        <v>45870</v>
      </c>
      <c r="H29" s="69">
        <f>IF(OR(($G29=("Non Callable")),$G29=("Make Whole"),Inputs!$S$6&gt;E29),"Non Callable",MAX(Inputs!$S$6,G29))</f>
        <v>45870</v>
      </c>
      <c r="I29" s="70">
        <f t="shared" si="0"/>
        <v>4</v>
      </c>
      <c r="J29" s="67">
        <f>IF($I29="NA","NA",VLOOKUP(ROUNDUP(I29,0),Inputs!$N$6:$P$26,3,TRUE))</f>
        <v>0.05</v>
      </c>
      <c r="K29" s="3">
        <f>IF($I29="NA","NA",VLOOKUP(ROUNDUP(I29,0),Inputs!$N$6:$O$26,2))</f>
        <v>2.86E-2</v>
      </c>
      <c r="L29" s="3">
        <f t="shared" si="1"/>
        <v>1.0803400000000001</v>
      </c>
      <c r="M29" s="5">
        <f t="shared" si="2"/>
        <v>5738934.0392839285</v>
      </c>
      <c r="N29" s="5">
        <f t="shared" si="3"/>
        <v>461065.96071607154</v>
      </c>
      <c r="O29" s="5">
        <f>IF($I29= "NA","NA",(F29-N29)*Inputs!$S$7)</f>
        <v>57389.340392839287</v>
      </c>
      <c r="P29" s="123">
        <f t="shared" ref="P29:P63" si="16">IF($I29= "NA","NA",N29-O29)</f>
        <v>403676.62032323226</v>
      </c>
      <c r="Q29" s="124">
        <f t="shared" si="5"/>
        <v>6.5109132310198756E-2</v>
      </c>
      <c r="R29" s="7" t="str">
        <f t="shared" si="7"/>
        <v>YES</v>
      </c>
      <c r="S29" s="69">
        <f>IF(OR(($G29=("Non Callable")),$G29=("Make Whole"),Inputs!$S$6&gt;E29,R29="No"),"NA",Inputs!$S$6)</f>
        <v>45266</v>
      </c>
      <c r="T29" s="70">
        <f t="shared" si="8"/>
        <v>1.6527777777777777</v>
      </c>
      <c r="U29" s="67">
        <f>IF(S29="NA","NA",IF(T29&gt;0,T29*(Inputs!$S$11*12),0))</f>
        <v>7.9333333333333339E-3</v>
      </c>
      <c r="V29" s="70">
        <f t="shared" si="9"/>
        <v>4</v>
      </c>
      <c r="W29" s="67">
        <f>IF($V29="NA","NA",VLOOKUP(ROUNDUP(V29,0),Inputs!$N$6:$P$26,3,TRUE))</f>
        <v>0.05</v>
      </c>
      <c r="X29" s="3">
        <f>IF($U29="NA","NA",VLOOKUP(ROUNDUP(V29,0),Inputs!$N$6:$O$26,2)+U29)</f>
        <v>3.6533333333333334E-2</v>
      </c>
      <c r="Y29" s="3">
        <f t="shared" si="10"/>
        <v>1.04969</v>
      </c>
      <c r="Z29" s="5">
        <f t="shared" si="11"/>
        <v>5906505.7302632201</v>
      </c>
      <c r="AA29" s="5">
        <f t="shared" si="12"/>
        <v>293494.26973677985</v>
      </c>
      <c r="AB29" s="5">
        <f>IF($U29= "NA","NA",(F29-AA29)*Inputs!$S$7)</f>
        <v>59065.057302632202</v>
      </c>
      <c r="AC29" s="123">
        <f t="shared" si="13"/>
        <v>234429.21243414766</v>
      </c>
      <c r="AD29" s="124">
        <f t="shared" si="14"/>
        <v>3.7811163295830265E-2</v>
      </c>
      <c r="AE29" s="123">
        <f t="shared" si="15"/>
        <v>169247.4078890846</v>
      </c>
      <c r="AF29" s="32">
        <v>103.099</v>
      </c>
    </row>
    <row r="30" spans="1:32" s="32" customFormat="1" ht="13.35" customHeight="1" outlineLevel="1">
      <c r="A30" s="72" t="s">
        <v>655</v>
      </c>
      <c r="B30" s="11" t="s">
        <v>185</v>
      </c>
      <c r="C30" s="11" t="s">
        <v>60</v>
      </c>
      <c r="D30" s="73">
        <v>0.05</v>
      </c>
      <c r="E30" s="74">
        <v>47696</v>
      </c>
      <c r="F30" s="12">
        <v>3750000</v>
      </c>
      <c r="G30" s="75">
        <v>45870</v>
      </c>
      <c r="H30" s="69">
        <f>IF(OR(($G30=("Non Callable")),$G30=("Make Whole"),Inputs!$S$6&gt;E30),"Non Callable",MAX(Inputs!$S$6,G30))</f>
        <v>45870</v>
      </c>
      <c r="I30" s="70">
        <f t="shared" si="0"/>
        <v>5</v>
      </c>
      <c r="J30" s="67">
        <f>IF($I30="NA","NA",VLOOKUP(ROUNDUP(I30,0),Inputs!$N$6:$P$26,3,TRUE))</f>
        <v>0.05</v>
      </c>
      <c r="K30" s="3">
        <f>IF($I30="NA","NA",VLOOKUP(ROUNDUP(I30,0),Inputs!$N$6:$O$26,2))</f>
        <v>2.8300000000000002E-2</v>
      </c>
      <c r="L30" s="3">
        <f t="shared" si="1"/>
        <v>1.1005100000000001</v>
      </c>
      <c r="M30" s="5">
        <f t="shared" si="2"/>
        <v>3407511.0630525844</v>
      </c>
      <c r="N30" s="5">
        <f t="shared" si="3"/>
        <v>342488.93694741558</v>
      </c>
      <c r="O30" s="5">
        <f>IF($I30= "NA","NA",(F30-N30)*Inputs!$S$7)</f>
        <v>34075.110630525844</v>
      </c>
      <c r="P30" s="123">
        <f t="shared" si="16"/>
        <v>308413.82631688972</v>
      </c>
      <c r="Q30" s="124">
        <f t="shared" si="5"/>
        <v>8.2243687017837255E-2</v>
      </c>
      <c r="R30" s="7" t="str">
        <f t="shared" si="7"/>
        <v>YES</v>
      </c>
      <c r="S30" s="69">
        <f>IF(OR(($G30=("Non Callable")),$G30=("Make Whole"),Inputs!$S$6&gt;E30,R30="No"),"NA",Inputs!$S$6)</f>
        <v>45266</v>
      </c>
      <c r="T30" s="70">
        <f t="shared" si="8"/>
        <v>1.6527777777777777</v>
      </c>
      <c r="U30" s="67">
        <f>IF(S30="NA","NA",IF(T30&gt;0,T30*(Inputs!$S$11*12),0))</f>
        <v>7.9333333333333339E-3</v>
      </c>
      <c r="V30" s="70">
        <f t="shared" si="9"/>
        <v>5</v>
      </c>
      <c r="W30" s="67">
        <f>IF($V30="NA","NA",VLOOKUP(ROUNDUP(V30,0),Inputs!$N$6:$P$26,3,TRUE))</f>
        <v>0.05</v>
      </c>
      <c r="X30" s="3">
        <f>IF($U30="NA","NA",VLOOKUP(ROUNDUP(V30,0),Inputs!$N$6:$O$26,2)+U30)</f>
        <v>3.623333333333334E-2</v>
      </c>
      <c r="Y30" s="3">
        <f t="shared" si="10"/>
        <v>1.0624400000000001</v>
      </c>
      <c r="Z30" s="5">
        <f t="shared" si="11"/>
        <v>3529611.0839200332</v>
      </c>
      <c r="AA30" s="5">
        <f t="shared" si="12"/>
        <v>220388.91607996682</v>
      </c>
      <c r="AB30" s="5">
        <f>IF($U30= "NA","NA",(F30-AA30)*Inputs!$S$7)</f>
        <v>35296.11083920033</v>
      </c>
      <c r="AC30" s="123">
        <f t="shared" si="13"/>
        <v>185092.80524076649</v>
      </c>
      <c r="AD30" s="124">
        <f t="shared" si="14"/>
        <v>4.935808139753773E-2</v>
      </c>
      <c r="AE30" s="123">
        <f t="shared" si="15"/>
        <v>123321.02107612323</v>
      </c>
      <c r="AF30" s="32">
        <v>103.67400000000001</v>
      </c>
    </row>
    <row r="31" spans="1:32" s="32" customFormat="1" ht="13.35" customHeight="1" outlineLevel="1">
      <c r="A31" s="72" t="s">
        <v>655</v>
      </c>
      <c r="B31" s="11" t="s">
        <v>186</v>
      </c>
      <c r="C31" s="11" t="s">
        <v>60</v>
      </c>
      <c r="D31" s="73">
        <v>0.05</v>
      </c>
      <c r="E31" s="74">
        <v>48061</v>
      </c>
      <c r="F31" s="12">
        <v>1720000</v>
      </c>
      <c r="G31" s="75">
        <v>45870</v>
      </c>
      <c r="H31" s="69">
        <f>IF(OR(($G31=("Non Callable")),$G31=("Make Whole"),Inputs!$S$6&gt;E31),"Non Callable",MAX(Inputs!$S$6,G31))</f>
        <v>45870</v>
      </c>
      <c r="I31" s="70">
        <f t="shared" si="0"/>
        <v>6</v>
      </c>
      <c r="J31" s="67">
        <f>IF($I31="NA","NA",VLOOKUP(ROUNDUP(I31,0),Inputs!$N$6:$P$26,3,TRUE))</f>
        <v>0.05</v>
      </c>
      <c r="K31" s="3">
        <f>IF($I31="NA","NA",VLOOKUP(ROUNDUP(I31,0),Inputs!$N$6:$O$26,2))</f>
        <v>2.8699999999999996E-2</v>
      </c>
      <c r="L31" s="3">
        <f t="shared" si="1"/>
        <v>1.11663</v>
      </c>
      <c r="M31" s="5">
        <f t="shared" si="2"/>
        <v>1540349.0860893941</v>
      </c>
      <c r="N31" s="5">
        <f t="shared" si="3"/>
        <v>179650.91391060594</v>
      </c>
      <c r="O31" s="5">
        <f>IF($I31= "NA","NA",(F31-N31)*Inputs!$S$7)</f>
        <v>15403.49086089394</v>
      </c>
      <c r="P31" s="123">
        <f t="shared" si="16"/>
        <v>164247.423049712</v>
      </c>
      <c r="Q31" s="124">
        <f t="shared" si="5"/>
        <v>9.5492687819600006E-2</v>
      </c>
      <c r="R31" s="7" t="str">
        <f t="shared" si="7"/>
        <v>YES</v>
      </c>
      <c r="S31" s="69">
        <f>IF(OR(($G31=("Non Callable")),$G31=("Make Whole"),Inputs!$S$6&gt;E31,R31="No"),"NA",Inputs!$S$6)</f>
        <v>45266</v>
      </c>
      <c r="T31" s="70">
        <f t="shared" si="8"/>
        <v>1.6527777777777777</v>
      </c>
      <c r="U31" s="67">
        <f>IF(S31="NA","NA",IF(T31&gt;0,T31*(Inputs!$S$11*12),0))</f>
        <v>7.9333333333333339E-3</v>
      </c>
      <c r="V31" s="70">
        <f t="shared" si="9"/>
        <v>6</v>
      </c>
      <c r="W31" s="67">
        <f>IF($V31="NA","NA",VLOOKUP(ROUNDUP(V31,0),Inputs!$N$6:$P$26,3,TRUE))</f>
        <v>0.05</v>
      </c>
      <c r="X31" s="3">
        <f>IF($U31="NA","NA",VLOOKUP(ROUNDUP(V31,0),Inputs!$N$6:$O$26,2)+U31)</f>
        <v>3.663333333333333E-2</v>
      </c>
      <c r="Y31" s="3">
        <f t="shared" si="10"/>
        <v>1.07141</v>
      </c>
      <c r="Z31" s="5">
        <f t="shared" si="11"/>
        <v>1605361.1595934329</v>
      </c>
      <c r="AA31" s="5">
        <f t="shared" si="12"/>
        <v>114638.84040656709</v>
      </c>
      <c r="AB31" s="5">
        <f>IF($U31= "NA","NA",(F31-AA31)*Inputs!$S$7)</f>
        <v>16053.61159593433</v>
      </c>
      <c r="AC31" s="123">
        <f t="shared" si="13"/>
        <v>98585.228810632761</v>
      </c>
      <c r="AD31" s="124">
        <f t="shared" si="14"/>
        <v>5.7316993494553929E-2</v>
      </c>
      <c r="AE31" s="123">
        <f t="shared" si="15"/>
        <v>65662.194239079239</v>
      </c>
      <c r="AF31" s="32">
        <v>103.105</v>
      </c>
    </row>
    <row r="32" spans="1:32" s="32" customFormat="1" ht="13.35" customHeight="1" outlineLevel="1">
      <c r="A32" s="72" t="s">
        <v>655</v>
      </c>
      <c r="B32" s="11" t="s">
        <v>187</v>
      </c>
      <c r="C32" s="11" t="s">
        <v>60</v>
      </c>
      <c r="D32" s="73">
        <v>0.05</v>
      </c>
      <c r="E32" s="74">
        <v>48427</v>
      </c>
      <c r="F32" s="12">
        <v>7075000</v>
      </c>
      <c r="G32" s="75">
        <v>45870</v>
      </c>
      <c r="H32" s="69">
        <f>IF(OR(($G32=("Non Callable")),$G32=("Make Whole"),Inputs!$S$6&gt;E32),"Non Callable",MAX(Inputs!$S$6,G32))</f>
        <v>45870</v>
      </c>
      <c r="I32" s="70">
        <f t="shared" si="0"/>
        <v>7</v>
      </c>
      <c r="J32" s="67">
        <f>IF($I32="NA","NA",VLOOKUP(ROUNDUP(I32,0),Inputs!$N$6:$P$26,3,TRUE))</f>
        <v>0.05</v>
      </c>
      <c r="K32" s="3">
        <f>IF($I32="NA","NA",VLOOKUP(ROUNDUP(I32,0),Inputs!$N$6:$O$26,2))</f>
        <v>2.8799999999999999E-2</v>
      </c>
      <c r="L32" s="3">
        <f t="shared" si="1"/>
        <v>1.1335299999999999</v>
      </c>
      <c r="M32" s="5">
        <f t="shared" si="2"/>
        <v>6241563.9639003826</v>
      </c>
      <c r="N32" s="5">
        <f t="shared" si="3"/>
        <v>833436.03609961737</v>
      </c>
      <c r="O32" s="5">
        <f>IF($I32= "NA","NA",(F32-N32)*Inputs!$S$7)</f>
        <v>62415.639639003828</v>
      </c>
      <c r="P32" s="123">
        <f t="shared" si="16"/>
        <v>771020.39646061359</v>
      </c>
      <c r="Q32" s="124">
        <f t="shared" si="5"/>
        <v>0.10897814790962736</v>
      </c>
      <c r="R32" s="7" t="str">
        <f t="shared" si="7"/>
        <v>YES</v>
      </c>
      <c r="S32" s="69">
        <f>IF(OR(($G32=("Non Callable")),$G32=("Make Whole"),Inputs!$S$6&gt;E32,R32="No"),"NA",Inputs!$S$6)</f>
        <v>45266</v>
      </c>
      <c r="T32" s="70">
        <f t="shared" si="8"/>
        <v>1.6527777777777777</v>
      </c>
      <c r="U32" s="67">
        <f>IF(S32="NA","NA",IF(T32&gt;0,T32*(Inputs!$S$11*12),0))</f>
        <v>7.9333333333333339E-3</v>
      </c>
      <c r="V32" s="70">
        <f t="shared" si="9"/>
        <v>7</v>
      </c>
      <c r="W32" s="67">
        <f>IF($V32="NA","NA",VLOOKUP(ROUNDUP(V32,0),Inputs!$N$6:$P$26,3,TRUE))</f>
        <v>0.05</v>
      </c>
      <c r="X32" s="3">
        <f>IF($U32="NA","NA",VLOOKUP(ROUNDUP(V32,0),Inputs!$N$6:$O$26,2)+U32)</f>
        <v>3.6733333333333333E-2</v>
      </c>
      <c r="Y32" s="3">
        <f t="shared" si="10"/>
        <v>1.0812299999999999</v>
      </c>
      <c r="Z32" s="5">
        <f t="shared" si="11"/>
        <v>6543473.6365065714</v>
      </c>
      <c r="AA32" s="5">
        <f t="shared" si="12"/>
        <v>531526.36349342857</v>
      </c>
      <c r="AB32" s="5">
        <f>IF($U32= "NA","NA",(F32-AA32)*Inputs!$S$7)</f>
        <v>65434.736365065713</v>
      </c>
      <c r="AC32" s="123">
        <f t="shared" si="13"/>
        <v>466091.62712836283</v>
      </c>
      <c r="AD32" s="124">
        <f t="shared" si="14"/>
        <v>6.587867521248944E-2</v>
      </c>
      <c r="AE32" s="123">
        <f t="shared" si="15"/>
        <v>304928.76933225075</v>
      </c>
      <c r="AF32" s="32">
        <v>103.108</v>
      </c>
    </row>
    <row r="33" spans="1:32" s="32" customFormat="1" ht="13.35" customHeight="1" outlineLevel="1">
      <c r="A33" s="72" t="s">
        <v>655</v>
      </c>
      <c r="B33" s="11" t="s">
        <v>188</v>
      </c>
      <c r="C33" s="11" t="s">
        <v>60</v>
      </c>
      <c r="D33" s="73">
        <v>0.05</v>
      </c>
      <c r="E33" s="74">
        <v>48792</v>
      </c>
      <c r="F33" s="12">
        <v>1220000</v>
      </c>
      <c r="G33" s="75">
        <v>45870</v>
      </c>
      <c r="H33" s="69">
        <f>IF(OR(($G33=("Non Callable")),$G33=("Make Whole"),Inputs!$S$6&gt;E33),"Non Callable",MAX(Inputs!$S$6,G33))</f>
        <v>45870</v>
      </c>
      <c r="I33" s="70">
        <f t="shared" si="0"/>
        <v>8</v>
      </c>
      <c r="J33" s="67">
        <f>IF($I33="NA","NA",VLOOKUP(ROUNDUP(I33,0),Inputs!$N$6:$P$26,3,TRUE))</f>
        <v>0.05</v>
      </c>
      <c r="K33" s="3">
        <f>IF($I33="NA","NA",VLOOKUP(ROUNDUP(I33,0),Inputs!$N$6:$O$26,2))</f>
        <v>2.8899999999999995E-2</v>
      </c>
      <c r="L33" s="3">
        <f t="shared" si="1"/>
        <v>1.14974</v>
      </c>
      <c r="M33" s="5">
        <f t="shared" si="2"/>
        <v>1061109.4682275993</v>
      </c>
      <c r="N33" s="5">
        <f t="shared" si="3"/>
        <v>158890.53177240072</v>
      </c>
      <c r="O33" s="5">
        <f>IF($I33= "NA","NA",(F33-N33)*Inputs!$S$7)</f>
        <v>10611.094682275992</v>
      </c>
      <c r="P33" s="123">
        <f t="shared" si="16"/>
        <v>148279.43709012473</v>
      </c>
      <c r="Q33" s="124">
        <f t="shared" si="5"/>
        <v>0.12154052220502028</v>
      </c>
      <c r="R33" s="7" t="str">
        <f t="shared" si="7"/>
        <v>YES</v>
      </c>
      <c r="S33" s="69">
        <f>IF(OR(($G33=("Non Callable")),$G33=("Make Whole"),Inputs!$S$6&gt;E33,R33="No"),"NA",Inputs!$S$6)</f>
        <v>45266</v>
      </c>
      <c r="T33" s="70">
        <f t="shared" si="8"/>
        <v>1.6527777777777777</v>
      </c>
      <c r="U33" s="67">
        <f>IF(S33="NA","NA",IF(T33&gt;0,T33*(Inputs!$S$11*12),0))</f>
        <v>7.9333333333333339E-3</v>
      </c>
      <c r="V33" s="70">
        <f t="shared" si="9"/>
        <v>8</v>
      </c>
      <c r="W33" s="67">
        <f>IF($V33="NA","NA",VLOOKUP(ROUNDUP(V33,0),Inputs!$N$6:$P$26,3,TRUE))</f>
        <v>0.05</v>
      </c>
      <c r="X33" s="3">
        <f>IF($U33="NA","NA",VLOOKUP(ROUNDUP(V33,0),Inputs!$N$6:$O$26,2)+U33)</f>
        <v>3.6833333333333329E-2</v>
      </c>
      <c r="Y33" s="3">
        <f t="shared" si="10"/>
        <v>1.0905100000000001</v>
      </c>
      <c r="Z33" s="5">
        <f t="shared" si="11"/>
        <v>1118742.6066702735</v>
      </c>
      <c r="AA33" s="5">
        <f t="shared" si="12"/>
        <v>101257.39332972653</v>
      </c>
      <c r="AB33" s="5">
        <f>IF($U33= "NA","NA",(F33-AA33)*Inputs!$S$7)</f>
        <v>11187.426066702736</v>
      </c>
      <c r="AC33" s="123">
        <f t="shared" si="13"/>
        <v>90069.967263023791</v>
      </c>
      <c r="AD33" s="124">
        <f t="shared" si="14"/>
        <v>7.3827842018871964E-2</v>
      </c>
      <c r="AE33" s="123">
        <f t="shared" si="15"/>
        <v>58209.46982710094</v>
      </c>
      <c r="AF33" s="32">
        <v>103.111</v>
      </c>
    </row>
    <row r="34" spans="1:32" s="32" customFormat="1" ht="13.35" customHeight="1" outlineLevel="1">
      <c r="A34" s="72" t="s">
        <v>655</v>
      </c>
      <c r="B34" s="11" t="s">
        <v>189</v>
      </c>
      <c r="C34" s="11" t="s">
        <v>60</v>
      </c>
      <c r="D34" s="73">
        <v>0.05</v>
      </c>
      <c r="E34" s="74">
        <v>49157</v>
      </c>
      <c r="F34" s="12">
        <v>7715000</v>
      </c>
      <c r="G34" s="75">
        <v>45870</v>
      </c>
      <c r="H34" s="69">
        <f>IF(OR(($G34=("Non Callable")),$G34=("Make Whole"),Inputs!$S$6&gt;E34),"Non Callable",MAX(Inputs!$S$6,G34))</f>
        <v>45870</v>
      </c>
      <c r="I34" s="70">
        <f t="shared" si="0"/>
        <v>9</v>
      </c>
      <c r="J34" s="67">
        <f>IF($I34="NA","NA",VLOOKUP(ROUNDUP(I34,0),Inputs!$N$6:$P$26,3,TRUE))</f>
        <v>0.05</v>
      </c>
      <c r="K34" s="3">
        <f>IF($I34="NA","NA",VLOOKUP(ROUNDUP(I34,0),Inputs!$N$6:$O$26,2))</f>
        <v>2.9600000000000001E-2</v>
      </c>
      <c r="L34" s="3">
        <f t="shared" si="1"/>
        <v>1.1601399999999999</v>
      </c>
      <c r="M34" s="5">
        <f t="shared" si="2"/>
        <v>6650059.475580534</v>
      </c>
      <c r="N34" s="5">
        <f t="shared" si="3"/>
        <v>1064940.524419466</v>
      </c>
      <c r="O34" s="5">
        <f>IF($I34= "NA","NA",(F34-N34)*Inputs!$S$7)</f>
        <v>66500.594755805345</v>
      </c>
      <c r="P34" s="123">
        <f t="shared" si="16"/>
        <v>998439.9296636607</v>
      </c>
      <c r="Q34" s="124">
        <f t="shared" si="5"/>
        <v>0.12941541538090223</v>
      </c>
      <c r="R34" s="7" t="str">
        <f t="shared" si="7"/>
        <v>YES</v>
      </c>
      <c r="S34" s="69">
        <f>IF(OR(($G34=("Non Callable")),$G34=("Make Whole"),Inputs!$S$6&gt;E34,R34="No"),"NA",Inputs!$S$6)</f>
        <v>45266</v>
      </c>
      <c r="T34" s="70">
        <f t="shared" si="8"/>
        <v>1.6527777777777777</v>
      </c>
      <c r="U34" s="67">
        <f>IF(S34="NA","NA",IF(T34&gt;0,T34*(Inputs!$S$11*12),0))</f>
        <v>7.9333333333333339E-3</v>
      </c>
      <c r="V34" s="70">
        <f t="shared" si="9"/>
        <v>9</v>
      </c>
      <c r="W34" s="67">
        <f>IF($V34="NA","NA",VLOOKUP(ROUNDUP(V34,0),Inputs!$N$6:$P$26,3,TRUE))</f>
        <v>0.05</v>
      </c>
      <c r="X34" s="3">
        <f>IF($U34="NA","NA",VLOOKUP(ROUNDUP(V34,0),Inputs!$N$6:$O$26,2)+U34)</f>
        <v>3.7533333333333335E-2</v>
      </c>
      <c r="Y34" s="3">
        <f t="shared" si="10"/>
        <v>1.0944700000000001</v>
      </c>
      <c r="Z34" s="5">
        <f t="shared" si="11"/>
        <v>7049073.9810136408</v>
      </c>
      <c r="AA34" s="5">
        <f t="shared" si="12"/>
        <v>665926.01898635924</v>
      </c>
      <c r="AB34" s="5">
        <f>IF($U34= "NA","NA",(F34-AA34)*Inputs!$S$7)</f>
        <v>70490.739810136409</v>
      </c>
      <c r="AC34" s="123">
        <f t="shared" si="13"/>
        <v>595435.27917622286</v>
      </c>
      <c r="AD34" s="124">
        <f t="shared" si="14"/>
        <v>7.7178908512796227E-2</v>
      </c>
      <c r="AE34" s="123">
        <f t="shared" si="15"/>
        <v>403004.65048743784</v>
      </c>
      <c r="AF34" s="32">
        <v>103.92100000000001</v>
      </c>
    </row>
    <row r="35" spans="1:32" s="32" customFormat="1" ht="13.35" customHeight="1" outlineLevel="1">
      <c r="A35" s="72" t="s">
        <v>655</v>
      </c>
      <c r="B35" s="11" t="s">
        <v>190</v>
      </c>
      <c r="C35" s="11" t="s">
        <v>60</v>
      </c>
      <c r="D35" s="73">
        <v>0.05</v>
      </c>
      <c r="E35" s="74">
        <v>49522</v>
      </c>
      <c r="F35" s="12">
        <v>6100000</v>
      </c>
      <c r="G35" s="75">
        <v>45870</v>
      </c>
      <c r="H35" s="69">
        <f>IF(OR(($G35=("Non Callable")),$G35=("Make Whole"),Inputs!$S$6&gt;E35),"Non Callable",MAX(Inputs!$S$6,G35))</f>
        <v>45870</v>
      </c>
      <c r="I35" s="70">
        <f t="shared" si="0"/>
        <v>10</v>
      </c>
      <c r="J35" s="67">
        <f>IF($I35="NA","NA",VLOOKUP(ROUNDUP(I35,0),Inputs!$N$6:$P$26,3,TRUE))</f>
        <v>0.05</v>
      </c>
      <c r="K35" s="3">
        <f>IF($I35="NA","NA",VLOOKUP(ROUNDUP(I35,0),Inputs!$N$6:$O$26,2))</f>
        <v>2.9600000000000001E-2</v>
      </c>
      <c r="L35" s="3">
        <f t="shared" si="1"/>
        <v>1.1754599999999999</v>
      </c>
      <c r="M35" s="5">
        <f t="shared" si="2"/>
        <v>5189457.7442022702</v>
      </c>
      <c r="N35" s="5">
        <f t="shared" si="3"/>
        <v>910542.25579772983</v>
      </c>
      <c r="O35" s="5">
        <f>IF($I35= "NA","NA",(F35-N35)*Inputs!$S$7)</f>
        <v>51894.577442022703</v>
      </c>
      <c r="P35" s="123">
        <f t="shared" si="16"/>
        <v>858647.67835570709</v>
      </c>
      <c r="Q35" s="124">
        <f t="shared" si="5"/>
        <v>0.14076191448454214</v>
      </c>
      <c r="R35" s="7" t="str">
        <f t="shared" si="7"/>
        <v>YES</v>
      </c>
      <c r="S35" s="69">
        <f>IF(OR(($G35=("Non Callable")),$G35=("Make Whole"),Inputs!$S$6&gt;E35,R35="No"),"NA",Inputs!$S$6)</f>
        <v>45266</v>
      </c>
      <c r="T35" s="70">
        <f t="shared" si="8"/>
        <v>1.6527777777777777</v>
      </c>
      <c r="U35" s="67">
        <f>IF(S35="NA","NA",IF(T35&gt;0,T35*(Inputs!$S$11*12),0))</f>
        <v>7.9333333333333339E-3</v>
      </c>
      <c r="V35" s="70">
        <f t="shared" si="9"/>
        <v>10</v>
      </c>
      <c r="W35" s="67">
        <f>IF($V35="NA","NA",VLOOKUP(ROUNDUP(V35,0),Inputs!$N$6:$P$26,3,TRUE))</f>
        <v>0.05</v>
      </c>
      <c r="X35" s="3">
        <f>IF($U35="NA","NA",VLOOKUP(ROUNDUP(V35,0),Inputs!$N$6:$O$26,2)+U35)</f>
        <v>3.7533333333333335E-2</v>
      </c>
      <c r="Y35" s="3">
        <f t="shared" si="10"/>
        <v>1.10314</v>
      </c>
      <c r="Z35" s="5">
        <f t="shared" si="11"/>
        <v>5529669.8515147669</v>
      </c>
      <c r="AA35" s="5">
        <f t="shared" si="12"/>
        <v>570330.14848523308</v>
      </c>
      <c r="AB35" s="5">
        <f>IF($U35= "NA","NA",(F35-AA35)*Inputs!$S$7)</f>
        <v>55296.698515147669</v>
      </c>
      <c r="AC35" s="123">
        <f t="shared" si="13"/>
        <v>515033.44997008541</v>
      </c>
      <c r="AD35" s="124">
        <f t="shared" si="14"/>
        <v>8.4431713109850065E-2</v>
      </c>
      <c r="AE35" s="123">
        <f t="shared" si="15"/>
        <v>343614.22838562168</v>
      </c>
      <c r="AF35" s="32">
        <v>103.116</v>
      </c>
    </row>
    <row r="36" spans="1:32" s="32" customFormat="1" ht="13.35" customHeight="1" outlineLevel="1">
      <c r="A36" s="72" t="s">
        <v>655</v>
      </c>
      <c r="B36" s="11" t="s">
        <v>191</v>
      </c>
      <c r="C36" s="11" t="s">
        <v>60</v>
      </c>
      <c r="D36" s="73">
        <v>0.04</v>
      </c>
      <c r="E36" s="74">
        <v>45870</v>
      </c>
      <c r="F36" s="12">
        <v>2835000</v>
      </c>
      <c r="G36" s="75" t="s">
        <v>2</v>
      </c>
      <c r="H36" s="69" t="str">
        <f>IF(OR(($G36=("Non Callable")),$G36=("Make Whole"),Inputs!$S$6&gt;E36),"Non Callable",MAX(Inputs!$S$6,G36))</f>
        <v>Non Callable</v>
      </c>
      <c r="I36" s="70" t="str">
        <f t="shared" si="0"/>
        <v>NA</v>
      </c>
      <c r="J36" s="67" t="str">
        <f>IF($I36="NA","NA",VLOOKUP(ROUNDUP(I36,0),Inputs!$N$6:$P$26,3,TRUE))</f>
        <v>NA</v>
      </c>
      <c r="K36" s="3" t="str">
        <f>IF($I36="NA","NA",VLOOKUP(ROUNDUP(I36,0),Inputs!$N$6:$O$26,2))</f>
        <v>NA</v>
      </c>
      <c r="L36" s="3" t="str">
        <f t="shared" si="1"/>
        <v>NA</v>
      </c>
      <c r="M36" s="5" t="str">
        <f t="shared" si="2"/>
        <v>NA</v>
      </c>
      <c r="N36" s="5" t="str">
        <f t="shared" si="3"/>
        <v>NA</v>
      </c>
      <c r="O36" s="5" t="str">
        <f>IF($I36= "NA","NA",(F36-N36)*Inputs!$S$7)</f>
        <v>NA</v>
      </c>
      <c r="P36" s="123" t="str">
        <f t="shared" si="16"/>
        <v>NA</v>
      </c>
      <c r="Q36" s="124" t="str">
        <f t="shared" si="5"/>
        <v>NA</v>
      </c>
      <c r="R36" s="7" t="str">
        <f t="shared" si="7"/>
        <v>YES</v>
      </c>
      <c r="S36" s="69" t="str">
        <f>IF(OR(($G36=("Non Callable")),$G36=("Make Whole"),Inputs!$S$6&gt;E36,R36="No"),"NA",Inputs!$S$6)</f>
        <v>NA</v>
      </c>
      <c r="T36" s="70" t="str">
        <f t="shared" si="8"/>
        <v>NA</v>
      </c>
      <c r="U36" s="67" t="str">
        <f>IF(S36="NA","NA",IF(T36&gt;0,T36*(Inputs!$S$11*12),0))</f>
        <v>NA</v>
      </c>
      <c r="V36" s="70" t="str">
        <f t="shared" si="9"/>
        <v>NA</v>
      </c>
      <c r="W36" s="67" t="str">
        <f>IF($V36="NA","NA",VLOOKUP(ROUNDUP(V36,0),Inputs!$N$6:$P$26,3,TRUE))</f>
        <v>NA</v>
      </c>
      <c r="X36" s="3" t="str">
        <f>IF($U36="NA","NA",VLOOKUP(ROUNDUP(V36,0),Inputs!$N$6:$O$26,2)+U36)</f>
        <v>NA</v>
      </c>
      <c r="Y36" s="3" t="str">
        <f t="shared" si="10"/>
        <v>NA</v>
      </c>
      <c r="Z36" s="5" t="str">
        <f t="shared" si="11"/>
        <v>NA</v>
      </c>
      <c r="AA36" s="5" t="str">
        <f t="shared" si="12"/>
        <v>NA</v>
      </c>
      <c r="AB36" s="5" t="str">
        <f>IF($U36= "NA","NA",(F36-AA36)*Inputs!$S$7)</f>
        <v>NA</v>
      </c>
      <c r="AC36" s="123" t="str">
        <f t="shared" si="13"/>
        <v>NA</v>
      </c>
      <c r="AD36" s="124" t="str">
        <f t="shared" si="14"/>
        <v>NA</v>
      </c>
      <c r="AE36" s="123" t="str">
        <f t="shared" si="15"/>
        <v/>
      </c>
      <c r="AF36" s="32">
        <v>101.947</v>
      </c>
    </row>
    <row r="37" spans="1:32" s="32" customFormat="1" ht="13.35" customHeight="1" outlineLevel="1">
      <c r="A37" s="72" t="s">
        <v>655</v>
      </c>
      <c r="B37" s="11" t="s">
        <v>192</v>
      </c>
      <c r="C37" s="11" t="s">
        <v>60</v>
      </c>
      <c r="D37" s="73">
        <v>0.03</v>
      </c>
      <c r="E37" s="74">
        <v>46966</v>
      </c>
      <c r="F37" s="12">
        <v>3770000</v>
      </c>
      <c r="G37" s="75">
        <v>45870</v>
      </c>
      <c r="H37" s="69">
        <f>IF(OR(($G37=("Non Callable")),$G37=("Make Whole"),Inputs!$S$6&gt;E37),"Non Callable",MAX(Inputs!$S$6,G37))</f>
        <v>45870</v>
      </c>
      <c r="I37" s="70">
        <f t="shared" si="0"/>
        <v>3</v>
      </c>
      <c r="J37" s="67">
        <f>IF($I37="NA","NA",VLOOKUP(ROUNDUP(I37,0),Inputs!$N$6:$P$26,3,TRUE))</f>
        <v>0.05</v>
      </c>
      <c r="K37" s="3">
        <f>IF($I37="NA","NA",VLOOKUP(ROUNDUP(I37,0),Inputs!$N$6:$O$26,2))</f>
        <v>2.8899999999999999E-2</v>
      </c>
      <c r="L37" s="3">
        <f t="shared" si="1"/>
        <v>1.0031300000000001</v>
      </c>
      <c r="M37" s="5">
        <f t="shared" si="2"/>
        <v>3758236.7190693128</v>
      </c>
      <c r="N37" s="5">
        <f t="shared" si="3"/>
        <v>11763.280930687208</v>
      </c>
      <c r="O37" s="5">
        <f>IF($I37= "NA","NA",(F37-N37)*Inputs!$S$7)</f>
        <v>37582.367190693127</v>
      </c>
      <c r="P37" s="123">
        <f t="shared" si="16"/>
        <v>-25819.086260005919</v>
      </c>
      <c r="Q37" s="124">
        <f t="shared" si="5"/>
        <v>-6.8485639946965302E-3</v>
      </c>
      <c r="R37" s="7" t="str">
        <f t="shared" si="7"/>
        <v>YES</v>
      </c>
      <c r="S37" s="69">
        <f>IF(OR(($G37=("Non Callable")),$G37=("Make Whole"),Inputs!$S$6&gt;E37,R37="No"),"NA",Inputs!$S$6)</f>
        <v>45266</v>
      </c>
      <c r="T37" s="70">
        <f t="shared" si="8"/>
        <v>1.6527777777777777</v>
      </c>
      <c r="U37" s="67">
        <f>IF(S37="NA","NA",IF(T37&gt;0,T37*(Inputs!$S$11*12),0))</f>
        <v>7.9333333333333339E-3</v>
      </c>
      <c r="V37" s="70">
        <f t="shared" si="9"/>
        <v>3</v>
      </c>
      <c r="W37" s="67">
        <f>IF($V37="NA","NA",VLOOKUP(ROUNDUP(V37,0),Inputs!$N$6:$P$26,3,TRUE))</f>
        <v>0.05</v>
      </c>
      <c r="X37" s="3">
        <f>IF($U37="NA","NA",VLOOKUP(ROUNDUP(V37,0),Inputs!$N$6:$O$26,2)+U37)</f>
        <v>3.6833333333333329E-2</v>
      </c>
      <c r="Y37" s="3">
        <f t="shared" si="10"/>
        <v>0.98075000000000001</v>
      </c>
      <c r="Z37" s="5">
        <f t="shared" si="11"/>
        <v>3843996.9411164923</v>
      </c>
      <c r="AA37" s="5">
        <f t="shared" si="12"/>
        <v>-73996.941116492264</v>
      </c>
      <c r="AB37" s="5">
        <f>IF($U37= "NA","NA",(F37-AA37)*Inputs!$S$7)</f>
        <v>38439.969411164922</v>
      </c>
      <c r="AC37" s="123">
        <f t="shared" si="13"/>
        <v>-112436.91052765719</v>
      </c>
      <c r="AD37" s="124">
        <f t="shared" si="14"/>
        <v>-2.9824114198317559E-2</v>
      </c>
      <c r="AE37" s="123" t="str">
        <f t="shared" si="15"/>
        <v/>
      </c>
      <c r="AF37" s="32">
        <v>99.986000000000004</v>
      </c>
    </row>
    <row r="38" spans="1:32" s="32" customFormat="1" ht="13.35" customHeight="1" outlineLevel="1">
      <c r="A38" s="72" t="s">
        <v>655</v>
      </c>
      <c r="B38" s="11" t="s">
        <v>193</v>
      </c>
      <c r="C38" s="11" t="s">
        <v>60</v>
      </c>
      <c r="D38" s="73">
        <v>3.3750000000000002E-2</v>
      </c>
      <c r="E38" s="74">
        <v>47696</v>
      </c>
      <c r="F38" s="12">
        <v>2745000</v>
      </c>
      <c r="G38" s="75">
        <v>45870</v>
      </c>
      <c r="H38" s="69">
        <f>IF(OR(($G38=("Non Callable")),$G38=("Make Whole"),Inputs!$S$6&gt;E38),"Non Callable",MAX(Inputs!$S$6,G38))</f>
        <v>45870</v>
      </c>
      <c r="I38" s="70">
        <f t="shared" si="0"/>
        <v>5</v>
      </c>
      <c r="J38" s="67">
        <f>IF($I38="NA","NA",VLOOKUP(ROUNDUP(I38,0),Inputs!$N$6:$P$26,3,TRUE))</f>
        <v>0.05</v>
      </c>
      <c r="K38" s="3">
        <f>IF($I38="NA","NA",VLOOKUP(ROUNDUP(I38,0),Inputs!$N$6:$O$26,2))</f>
        <v>2.8300000000000002E-2</v>
      </c>
      <c r="L38" s="3">
        <f t="shared" si="1"/>
        <v>1.0252399999999999</v>
      </c>
      <c r="M38" s="5">
        <f t="shared" si="2"/>
        <v>2677421.8719519335</v>
      </c>
      <c r="N38" s="5">
        <f t="shared" si="3"/>
        <v>67578.128048066515</v>
      </c>
      <c r="O38" s="5">
        <f>IF($I38= "NA","NA",(F38-N38)*Inputs!$S$7)</f>
        <v>26774.218719519336</v>
      </c>
      <c r="P38" s="123">
        <f t="shared" si="16"/>
        <v>40803.909328547175</v>
      </c>
      <c r="Q38" s="124">
        <f t="shared" si="5"/>
        <v>1.4864812141547241E-2</v>
      </c>
      <c r="R38" s="7" t="str">
        <f t="shared" si="7"/>
        <v>YES</v>
      </c>
      <c r="S38" s="69">
        <f>IF(OR(($G38=("Non Callable")),$G38=("Make Whole"),Inputs!$S$6&gt;E38,R38="No"),"NA",Inputs!$S$6)</f>
        <v>45266</v>
      </c>
      <c r="T38" s="70">
        <f t="shared" si="8"/>
        <v>1.6527777777777777</v>
      </c>
      <c r="U38" s="67">
        <f>IF(S38="NA","NA",IF(T38&gt;0,T38*(Inputs!$S$11*12),0))</f>
        <v>7.9333333333333339E-3</v>
      </c>
      <c r="V38" s="70">
        <f t="shared" si="9"/>
        <v>5</v>
      </c>
      <c r="W38" s="67">
        <f>IF($V38="NA","NA",VLOOKUP(ROUNDUP(V38,0),Inputs!$N$6:$P$26,3,TRUE))</f>
        <v>0.05</v>
      </c>
      <c r="X38" s="3">
        <f>IF($U38="NA","NA",VLOOKUP(ROUNDUP(V38,0),Inputs!$N$6:$O$26,2)+U38)</f>
        <v>3.623333333333334E-2</v>
      </c>
      <c r="Y38" s="3">
        <f t="shared" si="10"/>
        <v>0.98873</v>
      </c>
      <c r="Z38" s="5">
        <f t="shared" si="11"/>
        <v>2776288.7744884854</v>
      </c>
      <c r="AA38" s="5">
        <f t="shared" si="12"/>
        <v>-31288.774488485418</v>
      </c>
      <c r="AB38" s="5">
        <f>IF($U38= "NA","NA",(F38-AA38)*Inputs!$S$7)</f>
        <v>27762.887744884854</v>
      </c>
      <c r="AC38" s="123">
        <f t="shared" si="13"/>
        <v>-59051.662233370269</v>
      </c>
      <c r="AD38" s="124">
        <f t="shared" si="14"/>
        <v>-2.1512445258058385E-2</v>
      </c>
      <c r="AE38" s="123">
        <f t="shared" si="15"/>
        <v>99855.571561917444</v>
      </c>
      <c r="AF38" s="32">
        <v>100.71599999999999</v>
      </c>
    </row>
    <row r="39" spans="1:32" s="32" customFormat="1" ht="13.35" customHeight="1" outlineLevel="1">
      <c r="A39" s="72" t="s">
        <v>655</v>
      </c>
      <c r="B39" s="11" t="s">
        <v>194</v>
      </c>
      <c r="C39" s="11" t="s">
        <v>60</v>
      </c>
      <c r="D39" s="73">
        <v>3.5000000000000003E-2</v>
      </c>
      <c r="E39" s="74">
        <v>48061</v>
      </c>
      <c r="F39" s="12">
        <v>5050000</v>
      </c>
      <c r="G39" s="75">
        <v>45870</v>
      </c>
      <c r="H39" s="69">
        <f>IF(OR(($G39=("Non Callable")),$G39=("Make Whole"),Inputs!$S$6&gt;E39),"Non Callable",MAX(Inputs!$S$6,G39))</f>
        <v>45870</v>
      </c>
      <c r="I39" s="70">
        <f t="shared" si="0"/>
        <v>6</v>
      </c>
      <c r="J39" s="67">
        <f>IF($I39="NA","NA",VLOOKUP(ROUNDUP(I39,0),Inputs!$N$6:$P$26,3,TRUE))</f>
        <v>0.05</v>
      </c>
      <c r="K39" s="3">
        <f>IF($I39="NA","NA",VLOOKUP(ROUNDUP(I39,0),Inputs!$N$6:$O$26,2))</f>
        <v>2.8699999999999996E-2</v>
      </c>
      <c r="L39" s="3">
        <f t="shared" si="1"/>
        <v>1.0344899999999999</v>
      </c>
      <c r="M39" s="5">
        <f t="shared" si="2"/>
        <v>4881632.4952392001</v>
      </c>
      <c r="N39" s="5">
        <f t="shared" si="3"/>
        <v>168367.50476079993</v>
      </c>
      <c r="O39" s="5">
        <f>IF($I39= "NA","NA",(F39-N39)*Inputs!$S$7)</f>
        <v>48816.324952392002</v>
      </c>
      <c r="P39" s="123">
        <f t="shared" si="16"/>
        <v>119551.17980840793</v>
      </c>
      <c r="Q39" s="124">
        <f t="shared" si="5"/>
        <v>2.3673500952159986E-2</v>
      </c>
      <c r="R39" s="7" t="str">
        <f t="shared" si="7"/>
        <v>YES</v>
      </c>
      <c r="S39" s="69">
        <f>IF(OR(($G39=("Non Callable")),$G39=("Make Whole"),Inputs!$S$6&gt;E39,R39="No"),"NA",Inputs!$S$6)</f>
        <v>45266</v>
      </c>
      <c r="T39" s="70">
        <f t="shared" si="8"/>
        <v>1.6527777777777777</v>
      </c>
      <c r="U39" s="67">
        <f>IF(S39="NA","NA",IF(T39&gt;0,T39*(Inputs!$S$11*12),0))</f>
        <v>7.9333333333333339E-3</v>
      </c>
      <c r="V39" s="70">
        <f t="shared" si="9"/>
        <v>6</v>
      </c>
      <c r="W39" s="67">
        <f>IF($V39="NA","NA",VLOOKUP(ROUNDUP(V39,0),Inputs!$N$6:$P$26,3,TRUE))</f>
        <v>0.05</v>
      </c>
      <c r="X39" s="3">
        <f>IF($U39="NA","NA",VLOOKUP(ROUNDUP(V39,0),Inputs!$N$6:$O$26,2)+U39)</f>
        <v>3.663333333333333E-2</v>
      </c>
      <c r="Y39" s="3">
        <f t="shared" si="10"/>
        <v>0.99126999999999998</v>
      </c>
      <c r="Z39" s="5">
        <f t="shared" si="11"/>
        <v>5094474.7646957943</v>
      </c>
      <c r="AA39" s="5">
        <f t="shared" si="12"/>
        <v>-44474.764695794322</v>
      </c>
      <c r="AB39" s="5">
        <f>IF($U39= "NA","NA",(F39-AA39)*Inputs!$S$7)</f>
        <v>50944.747646957941</v>
      </c>
      <c r="AC39" s="123">
        <f t="shared" si="13"/>
        <v>-95419.512342752263</v>
      </c>
      <c r="AD39" s="124">
        <f t="shared" si="14"/>
        <v>-1.8894952939158865E-2</v>
      </c>
      <c r="AE39" s="123">
        <f t="shared" si="15"/>
        <v>214970.69215116021</v>
      </c>
      <c r="AF39" s="32">
        <v>100.89700000000001</v>
      </c>
    </row>
    <row r="40" spans="1:32" s="32" customFormat="1" ht="13.35" customHeight="1" outlineLevel="1">
      <c r="A40" s="72" t="s">
        <v>655</v>
      </c>
      <c r="B40" s="11" t="s">
        <v>195</v>
      </c>
      <c r="C40" s="11" t="s">
        <v>60</v>
      </c>
      <c r="D40" s="73">
        <v>3.3750000000000002E-2</v>
      </c>
      <c r="E40" s="74">
        <v>48792</v>
      </c>
      <c r="F40" s="12">
        <v>6165000</v>
      </c>
      <c r="G40" s="75">
        <v>45870</v>
      </c>
      <c r="H40" s="69">
        <f>IF(OR(($G40=("Non Callable")),$G40=("Make Whole"),Inputs!$S$6&gt;E40),"Non Callable",MAX(Inputs!$S$6,G40))</f>
        <v>45870</v>
      </c>
      <c r="I40" s="70">
        <f t="shared" si="0"/>
        <v>8</v>
      </c>
      <c r="J40" s="67">
        <f>IF($I40="NA","NA",VLOOKUP(ROUNDUP(I40,0),Inputs!$N$6:$P$26,3,TRUE))</f>
        <v>0.05</v>
      </c>
      <c r="K40" s="3">
        <f>IF($I40="NA","NA",VLOOKUP(ROUNDUP(I40,0),Inputs!$N$6:$O$26,2))</f>
        <v>2.8899999999999995E-2</v>
      </c>
      <c r="L40" s="3">
        <f t="shared" si="1"/>
        <v>1.0344199999999999</v>
      </c>
      <c r="M40" s="5">
        <f t="shared" si="2"/>
        <v>5959861.5649349401</v>
      </c>
      <c r="N40" s="5">
        <f t="shared" si="3"/>
        <v>205138.43506505992</v>
      </c>
      <c r="O40" s="5">
        <f>IF($I40= "NA","NA",(F40-N40)*Inputs!$S$7)</f>
        <v>59598.615649349405</v>
      </c>
      <c r="P40" s="123">
        <f t="shared" si="16"/>
        <v>145539.81941571052</v>
      </c>
      <c r="Q40" s="124">
        <f t="shared" si="5"/>
        <v>2.3607432184219061E-2</v>
      </c>
      <c r="R40" s="7" t="str">
        <f t="shared" si="7"/>
        <v>YES</v>
      </c>
      <c r="S40" s="69">
        <f>IF(OR(($G40=("Non Callable")),$G40=("Make Whole"),Inputs!$S$6&gt;E40,R40="No"),"NA",Inputs!$S$6)</f>
        <v>45266</v>
      </c>
      <c r="T40" s="70">
        <f t="shared" si="8"/>
        <v>1.6527777777777777</v>
      </c>
      <c r="U40" s="67">
        <f>IF(S40="NA","NA",IF(T40&gt;0,T40*(Inputs!$S$11*12),0))</f>
        <v>7.9333333333333339E-3</v>
      </c>
      <c r="V40" s="70">
        <f t="shared" si="9"/>
        <v>8</v>
      </c>
      <c r="W40" s="67">
        <f>IF($V40="NA","NA",VLOOKUP(ROUNDUP(V40,0),Inputs!$N$6:$P$26,3,TRUE))</f>
        <v>0.05</v>
      </c>
      <c r="X40" s="3">
        <f>IF($U40="NA","NA",VLOOKUP(ROUNDUP(V40,0),Inputs!$N$6:$O$26,2)+U40)</f>
        <v>3.6833333333333329E-2</v>
      </c>
      <c r="Y40" s="3">
        <f t="shared" si="10"/>
        <v>0.9788</v>
      </c>
      <c r="Z40" s="5">
        <f t="shared" si="11"/>
        <v>6298528.8107887208</v>
      </c>
      <c r="AA40" s="5">
        <f t="shared" si="12"/>
        <v>-133528.81078872085</v>
      </c>
      <c r="AB40" s="5">
        <f>IF($U40= "NA","NA",(F40-AA40)*Inputs!$S$7)</f>
        <v>62985.288107887209</v>
      </c>
      <c r="AC40" s="123">
        <f t="shared" si="13"/>
        <v>-196514.09889660805</v>
      </c>
      <c r="AD40" s="124">
        <f t="shared" si="14"/>
        <v>-3.187576624438087E-2</v>
      </c>
      <c r="AE40" s="123">
        <f t="shared" si="15"/>
        <v>342053.91831231856</v>
      </c>
      <c r="AF40" s="32" t="s">
        <v>744</v>
      </c>
    </row>
    <row r="41" spans="1:32" s="32" customFormat="1" ht="13.35" customHeight="1" outlineLevel="1">
      <c r="A41" s="72" t="s">
        <v>655</v>
      </c>
      <c r="B41" s="11" t="s">
        <v>196</v>
      </c>
      <c r="C41" s="11" t="s">
        <v>60</v>
      </c>
      <c r="D41" s="73">
        <v>0.04</v>
      </c>
      <c r="E41" s="74">
        <v>49522</v>
      </c>
      <c r="F41" s="12">
        <v>2000000</v>
      </c>
      <c r="G41" s="75">
        <v>45870</v>
      </c>
      <c r="H41" s="69">
        <f>IF(OR(($G41=("Non Callable")),$G41=("Make Whole"),Inputs!$S$6&gt;E41),"Non Callable",MAX(Inputs!$S$6,G41))</f>
        <v>45870</v>
      </c>
      <c r="I41" s="70">
        <f t="shared" si="0"/>
        <v>10</v>
      </c>
      <c r="J41" s="67">
        <f>IF($I41="NA","NA",VLOOKUP(ROUNDUP(I41,0),Inputs!$N$6:$P$26,3,TRUE))</f>
        <v>0.05</v>
      </c>
      <c r="K41" s="3">
        <f>IF($I41="NA","NA",VLOOKUP(ROUNDUP(I41,0),Inputs!$N$6:$O$26,2))</f>
        <v>2.9600000000000001E-2</v>
      </c>
      <c r="L41" s="3">
        <f t="shared" si="1"/>
        <v>1.08945</v>
      </c>
      <c r="M41" s="5">
        <f t="shared" si="2"/>
        <v>1835788.700720547</v>
      </c>
      <c r="N41" s="5">
        <f t="shared" si="3"/>
        <v>164211.299279453</v>
      </c>
      <c r="O41" s="5">
        <f>IF($I41= "NA","NA",(F41-N41)*Inputs!$S$7)</f>
        <v>18357.887007205471</v>
      </c>
      <c r="P41" s="123">
        <f t="shared" si="16"/>
        <v>145853.41227224754</v>
      </c>
      <c r="Q41" s="124">
        <f t="shared" si="5"/>
        <v>7.2926706136123773E-2</v>
      </c>
      <c r="R41" s="7" t="str">
        <f t="shared" si="7"/>
        <v>YES</v>
      </c>
      <c r="S41" s="69">
        <f>IF(OR(($G41=("Non Callable")),$G41=("Make Whole"),Inputs!$S$6&gt;E41,R41="No"),"NA",Inputs!$S$6)</f>
        <v>45266</v>
      </c>
      <c r="T41" s="70">
        <f t="shared" si="8"/>
        <v>1.6527777777777777</v>
      </c>
      <c r="U41" s="67">
        <f>IF(S41="NA","NA",IF(T41&gt;0,T41*(Inputs!$S$11*12),0))</f>
        <v>7.9333333333333339E-3</v>
      </c>
      <c r="V41" s="70">
        <f t="shared" si="9"/>
        <v>10</v>
      </c>
      <c r="W41" s="67">
        <f>IF($V41="NA","NA",VLOOKUP(ROUNDUP(V41,0),Inputs!$N$6:$P$26,3,TRUE))</f>
        <v>0.05</v>
      </c>
      <c r="X41" s="3">
        <f>IF($U41="NA","NA",VLOOKUP(ROUNDUP(V41,0),Inputs!$N$6:$O$26,2)+U41)</f>
        <v>3.7533333333333335E-2</v>
      </c>
      <c r="Y41" s="3">
        <f t="shared" si="10"/>
        <v>1.0204</v>
      </c>
      <c r="Z41" s="5">
        <f t="shared" si="11"/>
        <v>1960015.6801254412</v>
      </c>
      <c r="AA41" s="5">
        <f t="shared" si="12"/>
        <v>39984.319874558831</v>
      </c>
      <c r="AB41" s="5">
        <f>IF($U41= "NA","NA",(F41-AA41)*Inputs!$S$7)</f>
        <v>19600.156801254412</v>
      </c>
      <c r="AC41" s="123">
        <f t="shared" si="13"/>
        <v>20384.163073304419</v>
      </c>
      <c r="AD41" s="124">
        <f t="shared" si="14"/>
        <v>1.0192081536652209E-2</v>
      </c>
      <c r="AE41" s="123">
        <f t="shared" si="15"/>
        <v>125469.24919894313</v>
      </c>
      <c r="AF41" s="32">
        <v>101.312</v>
      </c>
    </row>
    <row r="42" spans="1:32" s="32" customFormat="1" ht="13.35" customHeight="1" outlineLevel="1">
      <c r="A42" s="72" t="s">
        <v>655</v>
      </c>
      <c r="B42" s="11" t="s">
        <v>197</v>
      </c>
      <c r="C42" s="11" t="s">
        <v>10</v>
      </c>
      <c r="D42" s="73">
        <v>0.05</v>
      </c>
      <c r="E42" s="74">
        <v>45323</v>
      </c>
      <c r="F42" s="12">
        <v>1925000</v>
      </c>
      <c r="G42" s="11" t="s">
        <v>2</v>
      </c>
      <c r="H42" s="69" t="str">
        <f>IF(OR(($G42=("Non Callable")),$G42=("Make Whole"),Inputs!$S$6&gt;E42),"Non Callable",MAX(Inputs!$S$6,G42))</f>
        <v>Non Callable</v>
      </c>
      <c r="I42" s="70" t="str">
        <f t="shared" si="0"/>
        <v>NA</v>
      </c>
      <c r="J42" s="67" t="str">
        <f>IF($I42="NA","NA",VLOOKUP(ROUNDUP(I42,0),Inputs!$N$6:$P$26,3,TRUE))</f>
        <v>NA</v>
      </c>
      <c r="K42" s="3" t="str">
        <f>IF($I42="NA","NA",VLOOKUP(ROUNDUP(I42,0),Inputs!$N$6:$O$26,2))</f>
        <v>NA</v>
      </c>
      <c r="L42" s="3" t="str">
        <f t="shared" si="1"/>
        <v>NA</v>
      </c>
      <c r="M42" s="5" t="str">
        <f t="shared" si="2"/>
        <v>NA</v>
      </c>
      <c r="N42" s="5" t="str">
        <f t="shared" si="3"/>
        <v>NA</v>
      </c>
      <c r="O42" s="5" t="str">
        <f>IF($I42= "NA","NA",(F42-N42)*Inputs!$S$7)</f>
        <v>NA</v>
      </c>
      <c r="P42" s="123" t="str">
        <f t="shared" si="16"/>
        <v>NA</v>
      </c>
      <c r="Q42" s="124" t="str">
        <f t="shared" si="5"/>
        <v>NA</v>
      </c>
      <c r="R42" s="7" t="str">
        <f t="shared" si="7"/>
        <v>YES</v>
      </c>
      <c r="S42" s="69" t="str">
        <f>IF(OR(($G42=("Non Callable")),$G42=("Make Whole"),Inputs!$S$6&gt;E42,R42="No"),"NA",Inputs!$S$6)</f>
        <v>NA</v>
      </c>
      <c r="T42" s="70" t="str">
        <f t="shared" si="8"/>
        <v>NA</v>
      </c>
      <c r="U42" s="67" t="str">
        <f>IF(S42="NA","NA",IF(T42&gt;0,T42*(Inputs!$S$11*12),0))</f>
        <v>NA</v>
      </c>
      <c r="V42" s="70" t="str">
        <f t="shared" si="9"/>
        <v>NA</v>
      </c>
      <c r="W42" s="67" t="str">
        <f>IF($V42="NA","NA",VLOOKUP(ROUNDUP(V42,0),Inputs!$N$6:$P$26,3,TRUE))</f>
        <v>NA</v>
      </c>
      <c r="X42" s="3" t="str">
        <f>IF($U42="NA","NA",VLOOKUP(ROUNDUP(V42,0),Inputs!$N$6:$O$26,2)+U42)</f>
        <v>NA</v>
      </c>
      <c r="Y42" s="3" t="str">
        <f t="shared" si="10"/>
        <v>NA</v>
      </c>
      <c r="Z42" s="5" t="str">
        <f t="shared" si="11"/>
        <v>NA</v>
      </c>
      <c r="AA42" s="5" t="str">
        <f t="shared" si="12"/>
        <v>NA</v>
      </c>
      <c r="AB42" s="5" t="str">
        <f>IF($U42= "NA","NA",(F42-AA42)*Inputs!$S$7)</f>
        <v>NA</v>
      </c>
      <c r="AC42" s="123" t="str">
        <f t="shared" si="13"/>
        <v>NA</v>
      </c>
      <c r="AD42" s="124" t="str">
        <f t="shared" si="14"/>
        <v>NA</v>
      </c>
      <c r="AE42" s="123" t="str">
        <f t="shared" si="15"/>
        <v/>
      </c>
      <c r="AF42" s="32">
        <v>100.205</v>
      </c>
    </row>
    <row r="43" spans="1:32" s="32" customFormat="1" ht="13.35" customHeight="1" outlineLevel="1">
      <c r="A43" s="72" t="s">
        <v>655</v>
      </c>
      <c r="B43" s="11" t="s">
        <v>198</v>
      </c>
      <c r="C43" s="11" t="s">
        <v>10</v>
      </c>
      <c r="D43" s="73">
        <v>0.05</v>
      </c>
      <c r="E43" s="74">
        <v>45689</v>
      </c>
      <c r="F43" s="12">
        <v>4135000</v>
      </c>
      <c r="G43" s="11" t="s">
        <v>2</v>
      </c>
      <c r="H43" s="69" t="str">
        <f>IF(OR(($G43=("Non Callable")),$G43=("Make Whole"),Inputs!$S$6&gt;E43),"Non Callable",MAX(Inputs!$S$6,G43))</f>
        <v>Non Callable</v>
      </c>
      <c r="I43" s="70" t="str">
        <f t="shared" si="0"/>
        <v>NA</v>
      </c>
      <c r="J43" s="67" t="str">
        <f>IF($I43="NA","NA",VLOOKUP(ROUNDUP(I43,0),Inputs!$N$6:$P$26,3,TRUE))</f>
        <v>NA</v>
      </c>
      <c r="K43" s="3" t="str">
        <f>IF($I43="NA","NA",VLOOKUP(ROUNDUP(I43,0),Inputs!$N$6:$O$26,2))</f>
        <v>NA</v>
      </c>
      <c r="L43" s="3" t="str">
        <f t="shared" si="1"/>
        <v>NA</v>
      </c>
      <c r="M43" s="5" t="str">
        <f t="shared" si="2"/>
        <v>NA</v>
      </c>
      <c r="N43" s="5" t="str">
        <f t="shared" si="3"/>
        <v>NA</v>
      </c>
      <c r="O43" s="5" t="str">
        <f>IF($I43= "NA","NA",(F43-N43)*Inputs!$S$7)</f>
        <v>NA</v>
      </c>
      <c r="P43" s="123" t="str">
        <f t="shared" si="16"/>
        <v>NA</v>
      </c>
      <c r="Q43" s="124" t="str">
        <f t="shared" si="5"/>
        <v>NA</v>
      </c>
      <c r="R43" s="7" t="str">
        <f t="shared" si="7"/>
        <v>YES</v>
      </c>
      <c r="S43" s="69" t="str">
        <f>IF(OR(($G43=("Non Callable")),$G43=("Make Whole"),Inputs!$S$6&gt;E43,R43="No"),"NA",Inputs!$S$6)</f>
        <v>NA</v>
      </c>
      <c r="T43" s="70" t="str">
        <f t="shared" si="8"/>
        <v>NA</v>
      </c>
      <c r="U43" s="67" t="str">
        <f>IF(S43="NA","NA",IF(T43&gt;0,T43*(Inputs!$S$11*12),0))</f>
        <v>NA</v>
      </c>
      <c r="V43" s="70" t="str">
        <f t="shared" si="9"/>
        <v>NA</v>
      </c>
      <c r="W43" s="67" t="str">
        <f>IF($V43="NA","NA",VLOOKUP(ROUNDUP(V43,0),Inputs!$N$6:$P$26,3,TRUE))</f>
        <v>NA</v>
      </c>
      <c r="X43" s="3" t="str">
        <f>IF($U43="NA","NA",VLOOKUP(ROUNDUP(V43,0),Inputs!$N$6:$O$26,2)+U43)</f>
        <v>NA</v>
      </c>
      <c r="Y43" s="3" t="str">
        <f t="shared" si="10"/>
        <v>NA</v>
      </c>
      <c r="Z43" s="5" t="str">
        <f t="shared" si="11"/>
        <v>NA</v>
      </c>
      <c r="AA43" s="5" t="str">
        <f t="shared" si="12"/>
        <v>NA</v>
      </c>
      <c r="AB43" s="5" t="str">
        <f>IF($U43= "NA","NA",(F43-AA43)*Inputs!$S$7)</f>
        <v>NA</v>
      </c>
      <c r="AC43" s="123" t="str">
        <f t="shared" si="13"/>
        <v>NA</v>
      </c>
      <c r="AD43" s="124" t="str">
        <f t="shared" si="14"/>
        <v>NA</v>
      </c>
      <c r="AE43" s="123" t="str">
        <f t="shared" si="15"/>
        <v/>
      </c>
      <c r="AF43" s="32" t="s">
        <v>744</v>
      </c>
    </row>
    <row r="44" spans="1:32" s="32" customFormat="1" ht="13.35" customHeight="1" outlineLevel="1">
      <c r="A44" s="72" t="s">
        <v>655</v>
      </c>
      <c r="B44" s="11" t="s">
        <v>199</v>
      </c>
      <c r="C44" s="11" t="s">
        <v>10</v>
      </c>
      <c r="D44" s="73">
        <v>0.05</v>
      </c>
      <c r="E44" s="74">
        <v>46054</v>
      </c>
      <c r="F44" s="12">
        <v>5260000</v>
      </c>
      <c r="G44" s="11" t="s">
        <v>2</v>
      </c>
      <c r="H44" s="69" t="str">
        <f>IF(OR(($G44=("Non Callable")),$G44=("Make Whole"),Inputs!$S$6&gt;E44),"Non Callable",MAX(Inputs!$S$6,G44))</f>
        <v>Non Callable</v>
      </c>
      <c r="I44" s="70" t="str">
        <f t="shared" si="0"/>
        <v>NA</v>
      </c>
      <c r="J44" s="67" t="str">
        <f>IF($I44="NA","NA",VLOOKUP(ROUNDUP(I44,0),Inputs!$N$6:$P$26,3,TRUE))</f>
        <v>NA</v>
      </c>
      <c r="K44" s="3" t="str">
        <f>IF($I44="NA","NA",VLOOKUP(ROUNDUP(I44,0),Inputs!$N$6:$O$26,2))</f>
        <v>NA</v>
      </c>
      <c r="L44" s="3" t="str">
        <f t="shared" si="1"/>
        <v>NA</v>
      </c>
      <c r="M44" s="5" t="str">
        <f t="shared" si="2"/>
        <v>NA</v>
      </c>
      <c r="N44" s="5" t="str">
        <f t="shared" si="3"/>
        <v>NA</v>
      </c>
      <c r="O44" s="5" t="str">
        <f>IF($I44= "NA","NA",(F44-N44)*Inputs!$S$7)</f>
        <v>NA</v>
      </c>
      <c r="P44" s="123" t="str">
        <f t="shared" si="16"/>
        <v>NA</v>
      </c>
      <c r="Q44" s="124" t="str">
        <f t="shared" si="5"/>
        <v>NA</v>
      </c>
      <c r="R44" s="7" t="str">
        <f t="shared" si="7"/>
        <v>YES</v>
      </c>
      <c r="S44" s="69" t="str">
        <f>IF(OR(($G44=("Non Callable")),$G44=("Make Whole"),Inputs!$S$6&gt;E44,R44="No"),"NA",Inputs!$S$6)</f>
        <v>NA</v>
      </c>
      <c r="T44" s="70" t="str">
        <f t="shared" si="8"/>
        <v>NA</v>
      </c>
      <c r="U44" s="67" t="str">
        <f>IF(S44="NA","NA",IF(T44&gt;0,T44*(Inputs!$S$11*12),0))</f>
        <v>NA</v>
      </c>
      <c r="V44" s="70" t="str">
        <f t="shared" si="9"/>
        <v>NA</v>
      </c>
      <c r="W44" s="67" t="str">
        <f>IF($V44="NA","NA",VLOOKUP(ROUNDUP(V44,0),Inputs!$N$6:$P$26,3,TRUE))</f>
        <v>NA</v>
      </c>
      <c r="X44" s="3" t="str">
        <f>IF($U44="NA","NA",VLOOKUP(ROUNDUP(V44,0),Inputs!$N$6:$O$26,2)+U44)</f>
        <v>NA</v>
      </c>
      <c r="Y44" s="3" t="str">
        <f t="shared" si="10"/>
        <v>NA</v>
      </c>
      <c r="Z44" s="5" t="str">
        <f t="shared" si="11"/>
        <v>NA</v>
      </c>
      <c r="AA44" s="5" t="str">
        <f t="shared" si="12"/>
        <v>NA</v>
      </c>
      <c r="AB44" s="5" t="str">
        <f>IF($U44= "NA","NA",(F44-AA44)*Inputs!$S$7)</f>
        <v>NA</v>
      </c>
      <c r="AC44" s="123" t="str">
        <f t="shared" si="13"/>
        <v>NA</v>
      </c>
      <c r="AD44" s="124" t="str">
        <f t="shared" si="14"/>
        <v>NA</v>
      </c>
      <c r="AE44" s="123" t="str">
        <f t="shared" si="15"/>
        <v/>
      </c>
      <c r="AF44" s="32">
        <v>104.68600000000001</v>
      </c>
    </row>
    <row r="45" spans="1:32" s="32" customFormat="1" ht="13.35" customHeight="1" outlineLevel="1">
      <c r="A45" s="72" t="s">
        <v>655</v>
      </c>
      <c r="B45" s="11" t="s">
        <v>200</v>
      </c>
      <c r="C45" s="11" t="s">
        <v>10</v>
      </c>
      <c r="D45" s="73">
        <v>0.05</v>
      </c>
      <c r="E45" s="74">
        <v>46419</v>
      </c>
      <c r="F45" s="12">
        <v>5440000</v>
      </c>
      <c r="G45" s="75">
        <v>46054</v>
      </c>
      <c r="H45" s="69">
        <f>IF(OR(($G45=("Non Callable")),$G45=("Make Whole"),Inputs!$S$6&gt;E45),"Non Callable",MAX(Inputs!$S$6,G45))</f>
        <v>46054</v>
      </c>
      <c r="I45" s="70">
        <f t="shared" si="0"/>
        <v>1</v>
      </c>
      <c r="J45" s="67">
        <f>IF($I45="NA","NA",VLOOKUP(ROUNDUP(I45,0),Inputs!$N$6:$P$26,3,TRUE))</f>
        <v>0.05</v>
      </c>
      <c r="K45" s="3">
        <f>IF($I45="NA","NA",VLOOKUP(ROUNDUP(I45,0),Inputs!$N$6:$O$26,2))</f>
        <v>3.0800000000000001E-2</v>
      </c>
      <c r="L45" s="3">
        <f t="shared" si="1"/>
        <v>1.0187600000000001</v>
      </c>
      <c r="M45" s="5">
        <f t="shared" si="2"/>
        <v>5339824.8851545006</v>
      </c>
      <c r="N45" s="5">
        <f t="shared" si="3"/>
        <v>100175.1148454994</v>
      </c>
      <c r="O45" s="5">
        <f>IF($I45= "NA","NA",(F45-N45)*Inputs!$S$7)</f>
        <v>53398.24885154501</v>
      </c>
      <c r="P45" s="123">
        <f t="shared" si="16"/>
        <v>46776.865993954387</v>
      </c>
      <c r="Q45" s="124">
        <f t="shared" si="5"/>
        <v>8.59868860182985E-3</v>
      </c>
      <c r="R45" s="7" t="str">
        <f t="shared" si="7"/>
        <v>YES</v>
      </c>
      <c r="S45" s="69">
        <f>IF(OR(($G45=("Non Callable")),$G45=("Make Whole"),Inputs!$S$6&gt;E45,R45="No"),"NA",Inputs!$S$6)</f>
        <v>45266</v>
      </c>
      <c r="T45" s="70">
        <f t="shared" si="8"/>
        <v>2.1527777777777777</v>
      </c>
      <c r="U45" s="67">
        <f>IF(S45="NA","NA",IF(T45&gt;0,T45*(Inputs!$S$11*12),0))</f>
        <v>1.0333333333333333E-2</v>
      </c>
      <c r="V45" s="70">
        <f t="shared" si="9"/>
        <v>1</v>
      </c>
      <c r="W45" s="67">
        <f>IF($V45="NA","NA",VLOOKUP(ROUNDUP(V45,0),Inputs!$N$6:$P$26,3,TRUE))</f>
        <v>0.05</v>
      </c>
      <c r="X45" s="3">
        <f>IF($U45="NA","NA",VLOOKUP(ROUNDUP(V45,0),Inputs!$N$6:$O$26,2)+U45)</f>
        <v>4.1133333333333334E-2</v>
      </c>
      <c r="Y45" s="3">
        <f t="shared" si="10"/>
        <v>1.0085999999999999</v>
      </c>
      <c r="Z45" s="5">
        <f t="shared" si="11"/>
        <v>5393614.9117588736</v>
      </c>
      <c r="AA45" s="5">
        <f t="shared" si="12"/>
        <v>46385.088241126388</v>
      </c>
      <c r="AB45" s="5">
        <f>IF($U45= "NA","NA",(F45-AA45)*Inputs!$S$7)</f>
        <v>53936.149117588735</v>
      </c>
      <c r="AC45" s="123">
        <f t="shared" si="13"/>
        <v>-7551.0608764623466</v>
      </c>
      <c r="AD45" s="124">
        <f t="shared" si="14"/>
        <v>-1.388062661114402E-3</v>
      </c>
      <c r="AE45" s="123">
        <f t="shared" si="15"/>
        <v>54327.926870416733</v>
      </c>
      <c r="AF45" s="32" t="s">
        <v>744</v>
      </c>
    </row>
    <row r="46" spans="1:32" s="32" customFormat="1" ht="13.35" customHeight="1" outlineLevel="1">
      <c r="A46" s="72" t="s">
        <v>655</v>
      </c>
      <c r="B46" s="11" t="s">
        <v>201</v>
      </c>
      <c r="C46" s="11" t="s">
        <v>10</v>
      </c>
      <c r="D46" s="73">
        <v>0.05</v>
      </c>
      <c r="E46" s="74">
        <v>46784</v>
      </c>
      <c r="F46" s="12">
        <v>5855000</v>
      </c>
      <c r="G46" s="75">
        <v>46054</v>
      </c>
      <c r="H46" s="69">
        <f>IF(OR(($G46=("Non Callable")),$G46=("Make Whole"),Inputs!$S$6&gt;E46),"Non Callable",MAX(Inputs!$S$6,G46))</f>
        <v>46054</v>
      </c>
      <c r="I46" s="70">
        <f t="shared" si="0"/>
        <v>2</v>
      </c>
      <c r="J46" s="67">
        <f>IF($I46="NA","NA",VLOOKUP(ROUNDUP(I46,0),Inputs!$N$6:$P$26,3,TRUE))</f>
        <v>0.05</v>
      </c>
      <c r="K46" s="3">
        <f>IF($I46="NA","NA",VLOOKUP(ROUNDUP(I46,0),Inputs!$N$6:$O$26,2))</f>
        <v>2.93E-2</v>
      </c>
      <c r="L46" s="3">
        <f t="shared" si="1"/>
        <v>1.03992</v>
      </c>
      <c r="M46" s="5">
        <f t="shared" si="2"/>
        <v>5630240.787752904</v>
      </c>
      <c r="N46" s="5">
        <f t="shared" si="3"/>
        <v>224759.212247096</v>
      </c>
      <c r="O46" s="5">
        <f>IF($I46= "NA","NA",(F46-N46)*Inputs!$S$7)</f>
        <v>56302.40787752904</v>
      </c>
      <c r="P46" s="123">
        <f t="shared" si="16"/>
        <v>168456.80436956696</v>
      </c>
      <c r="Q46" s="124">
        <f t="shared" si="5"/>
        <v>2.8771443957227492E-2</v>
      </c>
      <c r="R46" s="7" t="str">
        <f t="shared" si="7"/>
        <v>YES</v>
      </c>
      <c r="S46" s="69">
        <f>IF(OR(($G46=("Non Callable")),$G46=("Make Whole"),Inputs!$S$6&gt;E46,R46="No"),"NA",Inputs!$S$6)</f>
        <v>45266</v>
      </c>
      <c r="T46" s="70">
        <f t="shared" si="8"/>
        <v>2.1527777777777777</v>
      </c>
      <c r="U46" s="67">
        <f>IF(S46="NA","NA",IF(T46&gt;0,T46*(Inputs!$S$11*12),0))</f>
        <v>1.0333333333333333E-2</v>
      </c>
      <c r="V46" s="70">
        <f t="shared" si="9"/>
        <v>2</v>
      </c>
      <c r="W46" s="67">
        <f>IF($V46="NA","NA",VLOOKUP(ROUNDUP(V46,0),Inputs!$N$6:$P$26,3,TRUE))</f>
        <v>0.05</v>
      </c>
      <c r="X46" s="3">
        <f>IF($U46="NA","NA",VLOOKUP(ROUNDUP(V46,0),Inputs!$N$6:$O$26,2)+U46)</f>
        <v>3.9633333333333333E-2</v>
      </c>
      <c r="Y46" s="3">
        <f t="shared" si="10"/>
        <v>1.0197400000000001</v>
      </c>
      <c r="Z46" s="5">
        <f t="shared" si="11"/>
        <v>5741659.6387314405</v>
      </c>
      <c r="AA46" s="5">
        <f t="shared" si="12"/>
        <v>113340.36126855947</v>
      </c>
      <c r="AB46" s="5">
        <f>IF($U46= "NA","NA",(F46-AA46)*Inputs!$S$7)</f>
        <v>57416.596387314406</v>
      </c>
      <c r="AC46" s="123">
        <f t="shared" si="13"/>
        <v>55923.764881245064</v>
      </c>
      <c r="AD46" s="124">
        <f t="shared" si="14"/>
        <v>9.5514542922707189E-3</v>
      </c>
      <c r="AE46" s="123">
        <f t="shared" si="15"/>
        <v>112533.0394883219</v>
      </c>
      <c r="AF46" s="32">
        <v>104.807</v>
      </c>
    </row>
    <row r="47" spans="1:32" s="32" customFormat="1" ht="13.35" customHeight="1" outlineLevel="1">
      <c r="A47" s="72" t="s">
        <v>655</v>
      </c>
      <c r="B47" s="11" t="s">
        <v>202</v>
      </c>
      <c r="C47" s="11" t="s">
        <v>10</v>
      </c>
      <c r="D47" s="73">
        <v>0.05</v>
      </c>
      <c r="E47" s="74">
        <v>47150</v>
      </c>
      <c r="F47" s="12">
        <v>6215000</v>
      </c>
      <c r="G47" s="75">
        <v>46054</v>
      </c>
      <c r="H47" s="69">
        <f>IF(OR(($G47=("Non Callable")),$G47=("Make Whole"),Inputs!$S$6&gt;E47),"Non Callable",MAX(Inputs!$S$6,G47))</f>
        <v>46054</v>
      </c>
      <c r="I47" s="70">
        <f t="shared" si="0"/>
        <v>3</v>
      </c>
      <c r="J47" s="67">
        <f>IF($I47="NA","NA",VLOOKUP(ROUNDUP(I47,0),Inputs!$N$6:$P$26,3,TRUE))</f>
        <v>0.05</v>
      </c>
      <c r="K47" s="3">
        <f>IF($I47="NA","NA",VLOOKUP(ROUNDUP(I47,0),Inputs!$N$6:$O$26,2))</f>
        <v>2.8899999999999999E-2</v>
      </c>
      <c r="L47" s="3">
        <f t="shared" si="1"/>
        <v>1.0602100000000001</v>
      </c>
      <c r="M47" s="5">
        <f t="shared" si="2"/>
        <v>5862046.1983946571</v>
      </c>
      <c r="N47" s="5">
        <f t="shared" si="3"/>
        <v>352953.80160534289</v>
      </c>
      <c r="O47" s="5">
        <f>IF($I47= "NA","NA",(F47-N47)*Inputs!$S$7)</f>
        <v>58620.461983946574</v>
      </c>
      <c r="P47" s="123">
        <f t="shared" si="16"/>
        <v>294333.33962139633</v>
      </c>
      <c r="Q47" s="124">
        <f t="shared" si="5"/>
        <v>4.735854217560681E-2</v>
      </c>
      <c r="R47" s="7" t="str">
        <f t="shared" si="7"/>
        <v>YES</v>
      </c>
      <c r="S47" s="69">
        <f>IF(OR(($G47=("Non Callable")),$G47=("Make Whole"),Inputs!$S$6&gt;E47,R47="No"),"NA",Inputs!$S$6)</f>
        <v>45266</v>
      </c>
      <c r="T47" s="70">
        <f t="shared" si="8"/>
        <v>2.1527777777777777</v>
      </c>
      <c r="U47" s="67">
        <f>IF(S47="NA","NA",IF(T47&gt;0,T47*(Inputs!$S$11*12),0))</f>
        <v>1.0333333333333333E-2</v>
      </c>
      <c r="V47" s="70">
        <f t="shared" si="9"/>
        <v>3</v>
      </c>
      <c r="W47" s="67">
        <f>IF($V47="NA","NA",VLOOKUP(ROUNDUP(V47,0),Inputs!$N$6:$P$26,3,TRUE))</f>
        <v>0.05</v>
      </c>
      <c r="X47" s="3">
        <f>IF($U47="NA","NA",VLOOKUP(ROUNDUP(V47,0),Inputs!$N$6:$O$26,2)+U47)</f>
        <v>3.9233333333333328E-2</v>
      </c>
      <c r="Y47" s="3">
        <f t="shared" si="10"/>
        <v>1.0301899999999999</v>
      </c>
      <c r="Z47" s="5">
        <f t="shared" si="11"/>
        <v>6032867.7234296594</v>
      </c>
      <c r="AA47" s="5">
        <f t="shared" si="12"/>
        <v>182132.27657034062</v>
      </c>
      <c r="AB47" s="5">
        <f>IF($U47= "NA","NA",(F47-AA47)*Inputs!$S$7)</f>
        <v>60328.677234296592</v>
      </c>
      <c r="AC47" s="123">
        <f t="shared" si="13"/>
        <v>121803.59933604402</v>
      </c>
      <c r="AD47" s="124">
        <f t="shared" si="14"/>
        <v>1.9598326522291879E-2</v>
      </c>
      <c r="AE47" s="123">
        <f t="shared" si="15"/>
        <v>172529.74028535231</v>
      </c>
      <c r="AF47" s="32">
        <v>104.983</v>
      </c>
    </row>
    <row r="48" spans="1:32" s="32" customFormat="1" ht="13.35" customHeight="1" outlineLevel="1">
      <c r="A48" s="72" t="s">
        <v>655</v>
      </c>
      <c r="B48" s="11" t="s">
        <v>203</v>
      </c>
      <c r="C48" s="11" t="s">
        <v>10</v>
      </c>
      <c r="D48" s="73">
        <v>0.05</v>
      </c>
      <c r="E48" s="74">
        <v>47515</v>
      </c>
      <c r="F48" s="12">
        <v>6525000</v>
      </c>
      <c r="G48" s="75">
        <v>46054</v>
      </c>
      <c r="H48" s="69">
        <f>IF(OR(($G48=("Non Callable")),$G48=("Make Whole"),Inputs!$S$6&gt;E48),"Non Callable",MAX(Inputs!$S$6,G48))</f>
        <v>46054</v>
      </c>
      <c r="I48" s="70">
        <f t="shared" si="0"/>
        <v>4</v>
      </c>
      <c r="J48" s="67">
        <f>IF($I48="NA","NA",VLOOKUP(ROUNDUP(I48,0),Inputs!$N$6:$P$26,3,TRUE))</f>
        <v>0.05</v>
      </c>
      <c r="K48" s="3">
        <f>IF($I48="NA","NA",VLOOKUP(ROUNDUP(I48,0),Inputs!$N$6:$O$26,2))</f>
        <v>2.86E-2</v>
      </c>
      <c r="L48" s="3">
        <f t="shared" si="1"/>
        <v>1.0803400000000001</v>
      </c>
      <c r="M48" s="5">
        <f t="shared" si="2"/>
        <v>6039765.259085102</v>
      </c>
      <c r="N48" s="5">
        <f t="shared" si="3"/>
        <v>485234.74091489799</v>
      </c>
      <c r="O48" s="5">
        <f>IF($I48= "NA","NA",(F48-N48)*Inputs!$S$7)</f>
        <v>60397.652590851023</v>
      </c>
      <c r="P48" s="123">
        <f t="shared" si="16"/>
        <v>424837.08832404698</v>
      </c>
      <c r="Q48" s="124">
        <f t="shared" si="5"/>
        <v>6.510913231019877E-2</v>
      </c>
      <c r="R48" s="7" t="str">
        <f t="shared" si="7"/>
        <v>YES</v>
      </c>
      <c r="S48" s="69">
        <f>IF(OR(($G48=("Non Callable")),$G48=("Make Whole"),Inputs!$S$6&gt;E48,R48="No"),"NA",Inputs!$S$6)</f>
        <v>45266</v>
      </c>
      <c r="T48" s="70">
        <f t="shared" si="8"/>
        <v>2.1527777777777777</v>
      </c>
      <c r="U48" s="67">
        <f>IF(S48="NA","NA",IF(T48&gt;0,T48*(Inputs!$S$11*12),0))</f>
        <v>1.0333333333333333E-2</v>
      </c>
      <c r="V48" s="70">
        <f t="shared" si="9"/>
        <v>4</v>
      </c>
      <c r="W48" s="67">
        <f>IF($V48="NA","NA",VLOOKUP(ROUNDUP(V48,0),Inputs!$N$6:$P$26,3,TRUE))</f>
        <v>0.05</v>
      </c>
      <c r="X48" s="3">
        <f>IF($U48="NA","NA",VLOOKUP(ROUNDUP(V48,0),Inputs!$N$6:$O$26,2)+U48)</f>
        <v>3.8933333333333334E-2</v>
      </c>
      <c r="Y48" s="3">
        <f t="shared" si="10"/>
        <v>1.0406200000000001</v>
      </c>
      <c r="Z48" s="5">
        <f t="shared" si="11"/>
        <v>6270300.3978397492</v>
      </c>
      <c r="AA48" s="5">
        <f t="shared" si="12"/>
        <v>254699.60216025077</v>
      </c>
      <c r="AB48" s="5">
        <f>IF($U48= "NA","NA",(F48-AA48)*Inputs!$S$7)</f>
        <v>62703.003978397493</v>
      </c>
      <c r="AC48" s="123">
        <f t="shared" si="13"/>
        <v>191996.59818185327</v>
      </c>
      <c r="AD48" s="124">
        <f t="shared" si="14"/>
        <v>2.9424766004881728E-2</v>
      </c>
      <c r="AE48" s="123">
        <f t="shared" si="15"/>
        <v>232840.49014219371</v>
      </c>
      <c r="AF48" s="32">
        <v>104.986</v>
      </c>
    </row>
    <row r="49" spans="1:32" s="32" customFormat="1" ht="13.35" customHeight="1" outlineLevel="1">
      <c r="A49" s="72" t="s">
        <v>655</v>
      </c>
      <c r="B49" s="11" t="s">
        <v>204</v>
      </c>
      <c r="C49" s="11" t="s">
        <v>10</v>
      </c>
      <c r="D49" s="73">
        <v>0.05</v>
      </c>
      <c r="E49" s="74">
        <v>47880</v>
      </c>
      <c r="F49" s="12">
        <v>6850000</v>
      </c>
      <c r="G49" s="75">
        <v>46054</v>
      </c>
      <c r="H49" s="69">
        <f>IF(OR(($G49=("Non Callable")),$G49=("Make Whole"),Inputs!$S$6&gt;E49),"Non Callable",MAX(Inputs!$S$6,G49))</f>
        <v>46054</v>
      </c>
      <c r="I49" s="70">
        <f t="shared" si="0"/>
        <v>5</v>
      </c>
      <c r="J49" s="67">
        <f>IF($I49="NA","NA",VLOOKUP(ROUNDUP(I49,0),Inputs!$N$6:$P$26,3,TRUE))</f>
        <v>0.05</v>
      </c>
      <c r="K49" s="3">
        <f>IF($I49="NA","NA",VLOOKUP(ROUNDUP(I49,0),Inputs!$N$6:$O$26,2))</f>
        <v>2.8300000000000002E-2</v>
      </c>
      <c r="L49" s="3">
        <f t="shared" si="1"/>
        <v>1.1005100000000001</v>
      </c>
      <c r="M49" s="5">
        <f t="shared" si="2"/>
        <v>6224386.8751760544</v>
      </c>
      <c r="N49" s="5">
        <f t="shared" si="3"/>
        <v>625613.12482394557</v>
      </c>
      <c r="O49" s="5">
        <f>IF($I49= "NA","NA",(F49-N49)*Inputs!$S$7)</f>
        <v>62243.868751760543</v>
      </c>
      <c r="P49" s="123">
        <f t="shared" si="16"/>
        <v>563369.256072185</v>
      </c>
      <c r="Q49" s="124">
        <f t="shared" si="5"/>
        <v>8.2243687017837228E-2</v>
      </c>
      <c r="R49" s="7" t="str">
        <f t="shared" si="7"/>
        <v>YES</v>
      </c>
      <c r="S49" s="69">
        <f>IF(OR(($G49=("Non Callable")),$G49=("Make Whole"),Inputs!$S$6&gt;E49,R49="No"),"NA",Inputs!$S$6)</f>
        <v>45266</v>
      </c>
      <c r="T49" s="70">
        <f t="shared" si="8"/>
        <v>2.1527777777777777</v>
      </c>
      <c r="U49" s="67">
        <f>IF(S49="NA","NA",IF(T49&gt;0,T49*(Inputs!$S$11*12),0))</f>
        <v>1.0333333333333333E-2</v>
      </c>
      <c r="V49" s="70">
        <f t="shared" si="9"/>
        <v>5</v>
      </c>
      <c r="W49" s="67">
        <f>IF($V49="NA","NA",VLOOKUP(ROUNDUP(V49,0),Inputs!$N$6:$P$26,3,TRUE))</f>
        <v>0.05</v>
      </c>
      <c r="X49" s="3">
        <f>IF($U49="NA","NA",VLOOKUP(ROUNDUP(V49,0),Inputs!$N$6:$O$26,2)+U49)</f>
        <v>3.8633333333333339E-2</v>
      </c>
      <c r="Y49" s="3">
        <f t="shared" si="10"/>
        <v>1.0512300000000001</v>
      </c>
      <c r="Z49" s="5">
        <f t="shared" si="11"/>
        <v>6516176.2887284411</v>
      </c>
      <c r="AA49" s="5">
        <f t="shared" si="12"/>
        <v>333823.71127155889</v>
      </c>
      <c r="AB49" s="5">
        <f>IF($U49= "NA","NA",(F49-AA49)*Inputs!$S$7)</f>
        <v>65161.762887284414</v>
      </c>
      <c r="AC49" s="123">
        <f t="shared" si="13"/>
        <v>268661.9483842745</v>
      </c>
      <c r="AD49" s="124">
        <f t="shared" si="14"/>
        <v>3.9220722391864887E-2</v>
      </c>
      <c r="AE49" s="123">
        <f t="shared" si="15"/>
        <v>294707.30768791051</v>
      </c>
      <c r="AF49" s="32">
        <v>104.989</v>
      </c>
    </row>
    <row r="50" spans="1:32" s="32" customFormat="1" ht="13.35" customHeight="1" outlineLevel="1">
      <c r="A50" s="72" t="s">
        <v>655</v>
      </c>
      <c r="B50" s="11" t="s">
        <v>205</v>
      </c>
      <c r="C50" s="11" t="s">
        <v>10</v>
      </c>
      <c r="D50" s="73">
        <v>0.05</v>
      </c>
      <c r="E50" s="74">
        <v>48245</v>
      </c>
      <c r="F50" s="12">
        <v>7195000</v>
      </c>
      <c r="G50" s="75">
        <v>46054</v>
      </c>
      <c r="H50" s="69">
        <f>IF(OR(($G50=("Non Callable")),$G50=("Make Whole"),Inputs!$S$6&gt;E50),"Non Callable",MAX(Inputs!$S$6,G50))</f>
        <v>46054</v>
      </c>
      <c r="I50" s="70">
        <f t="shared" si="0"/>
        <v>6</v>
      </c>
      <c r="J50" s="67">
        <f>IF($I50="NA","NA",VLOOKUP(ROUNDUP(I50,0),Inputs!$N$6:$P$26,3,TRUE))</f>
        <v>0.05</v>
      </c>
      <c r="K50" s="3">
        <f>IF($I50="NA","NA",VLOOKUP(ROUNDUP(I50,0),Inputs!$N$6:$O$26,2))</f>
        <v>2.8699999999999996E-2</v>
      </c>
      <c r="L50" s="3">
        <f t="shared" si="1"/>
        <v>1.11663</v>
      </c>
      <c r="M50" s="5">
        <f t="shared" si="2"/>
        <v>6443495.1595425522</v>
      </c>
      <c r="N50" s="5">
        <f t="shared" si="3"/>
        <v>751504.8404574478</v>
      </c>
      <c r="O50" s="5">
        <f>IF($I50= "NA","NA",(F50-N50)*Inputs!$S$7)</f>
        <v>64434.951595425526</v>
      </c>
      <c r="P50" s="123">
        <f t="shared" si="16"/>
        <v>687069.88886202232</v>
      </c>
      <c r="Q50" s="124">
        <f t="shared" si="5"/>
        <v>9.5492687819600047E-2</v>
      </c>
      <c r="R50" s="7" t="str">
        <f t="shared" si="7"/>
        <v>YES</v>
      </c>
      <c r="S50" s="69">
        <f>IF(OR(($G50=("Non Callable")),$G50=("Make Whole"),Inputs!$S$6&gt;E50,R50="No"),"NA",Inputs!$S$6)</f>
        <v>45266</v>
      </c>
      <c r="T50" s="70">
        <f t="shared" si="8"/>
        <v>2.1527777777777777</v>
      </c>
      <c r="U50" s="67">
        <f>IF(S50="NA","NA",IF(T50&gt;0,T50*(Inputs!$S$11*12),0))</f>
        <v>1.0333333333333333E-2</v>
      </c>
      <c r="V50" s="70">
        <f t="shared" si="9"/>
        <v>6</v>
      </c>
      <c r="W50" s="67">
        <f>IF($V50="NA","NA",VLOOKUP(ROUNDUP(V50,0),Inputs!$N$6:$P$26,3,TRUE))</f>
        <v>0.05</v>
      </c>
      <c r="X50" s="3">
        <f>IF($U50="NA","NA",VLOOKUP(ROUNDUP(V50,0),Inputs!$N$6:$O$26,2)+U50)</f>
        <v>3.903333333333333E-2</v>
      </c>
      <c r="Y50" s="3">
        <f t="shared" si="10"/>
        <v>1.05816</v>
      </c>
      <c r="Z50" s="5">
        <f t="shared" si="11"/>
        <v>6799538.8221062981</v>
      </c>
      <c r="AA50" s="5">
        <f t="shared" si="12"/>
        <v>395461.17789370194</v>
      </c>
      <c r="AB50" s="5">
        <f>IF($U50= "NA","NA",(F50-AA50)*Inputs!$S$7)</f>
        <v>67995.388221062982</v>
      </c>
      <c r="AC50" s="123">
        <f t="shared" si="13"/>
        <v>327465.78967263899</v>
      </c>
      <c r="AD50" s="124">
        <f t="shared" si="14"/>
        <v>4.5512965903076998E-2</v>
      </c>
      <c r="AE50" s="123">
        <f t="shared" si="15"/>
        <v>359604.09918938333</v>
      </c>
      <c r="AF50" s="32">
        <v>105.10899999999999</v>
      </c>
    </row>
    <row r="51" spans="1:32" s="32" customFormat="1" ht="13.35" customHeight="1" outlineLevel="1">
      <c r="A51" s="72" t="s">
        <v>655</v>
      </c>
      <c r="B51" s="11" t="s">
        <v>206</v>
      </c>
      <c r="C51" s="11" t="s">
        <v>10</v>
      </c>
      <c r="D51" s="73">
        <v>0.05</v>
      </c>
      <c r="E51" s="74">
        <v>48611</v>
      </c>
      <c r="F51" s="12">
        <v>7550000</v>
      </c>
      <c r="G51" s="75">
        <v>46054</v>
      </c>
      <c r="H51" s="69">
        <f>IF(OR(($G51=("Non Callable")),$G51=("Make Whole"),Inputs!$S$6&gt;E51),"Non Callable",MAX(Inputs!$S$6,G51))</f>
        <v>46054</v>
      </c>
      <c r="I51" s="70">
        <f t="shared" si="0"/>
        <v>7</v>
      </c>
      <c r="J51" s="67">
        <f>IF($I51="NA","NA",VLOOKUP(ROUNDUP(I51,0),Inputs!$N$6:$P$26,3,TRUE))</f>
        <v>0.05</v>
      </c>
      <c r="K51" s="3">
        <f>IF($I51="NA","NA",VLOOKUP(ROUNDUP(I51,0),Inputs!$N$6:$O$26,2))</f>
        <v>2.8799999999999999E-2</v>
      </c>
      <c r="L51" s="3">
        <f t="shared" si="1"/>
        <v>1.1335299999999999</v>
      </c>
      <c r="M51" s="5">
        <f t="shared" si="2"/>
        <v>6660608.8943389235</v>
      </c>
      <c r="N51" s="5">
        <f t="shared" si="3"/>
        <v>889391.10566107649</v>
      </c>
      <c r="O51" s="5">
        <f>IF($I51= "NA","NA",(F51-N51)*Inputs!$S$7)</f>
        <v>66606.08894338923</v>
      </c>
      <c r="P51" s="123">
        <f t="shared" si="16"/>
        <v>822785.01671768725</v>
      </c>
      <c r="Q51" s="124">
        <f t="shared" si="5"/>
        <v>0.10897814790962745</v>
      </c>
      <c r="R51" s="7" t="str">
        <f t="shared" si="7"/>
        <v>YES</v>
      </c>
      <c r="S51" s="69">
        <f>IF(OR(($G51=("Non Callable")),$G51=("Make Whole"),Inputs!$S$6&gt;E51,R51="No"),"NA",Inputs!$S$6)</f>
        <v>45266</v>
      </c>
      <c r="T51" s="70">
        <f t="shared" si="8"/>
        <v>2.1527777777777777</v>
      </c>
      <c r="U51" s="67">
        <f>IF(S51="NA","NA",IF(T51&gt;0,T51*(Inputs!$S$11*12),0))</f>
        <v>1.0333333333333333E-2</v>
      </c>
      <c r="V51" s="70">
        <f t="shared" si="9"/>
        <v>7</v>
      </c>
      <c r="W51" s="67">
        <f>IF($V51="NA","NA",VLOOKUP(ROUNDUP(V51,0),Inputs!$N$6:$P$26,3,TRUE))</f>
        <v>0.05</v>
      </c>
      <c r="X51" s="3">
        <f>IF($U51="NA","NA",VLOOKUP(ROUNDUP(V51,0),Inputs!$N$6:$O$26,2)+U51)</f>
        <v>3.9133333333333332E-2</v>
      </c>
      <c r="Y51" s="3">
        <f t="shared" si="10"/>
        <v>1.0659700000000001</v>
      </c>
      <c r="Z51" s="5">
        <f t="shared" si="11"/>
        <v>7082750.9216957316</v>
      </c>
      <c r="AA51" s="5">
        <f t="shared" si="12"/>
        <v>467249.07830426842</v>
      </c>
      <c r="AB51" s="5">
        <f>IF($U51= "NA","NA",(F51-AA51)*Inputs!$S$7)</f>
        <v>70827.509216957318</v>
      </c>
      <c r="AC51" s="123">
        <f t="shared" si="13"/>
        <v>396421.5690873111</v>
      </c>
      <c r="AD51" s="124">
        <f t="shared" si="14"/>
        <v>5.2506168091034582E-2</v>
      </c>
      <c r="AE51" s="123">
        <f t="shared" si="15"/>
        <v>426363.44763037615</v>
      </c>
      <c r="AF51" s="32">
        <v>104.995</v>
      </c>
    </row>
    <row r="52" spans="1:32" s="32" customFormat="1" ht="13.35" customHeight="1" outlineLevel="1">
      <c r="A52" s="72" t="s">
        <v>655</v>
      </c>
      <c r="B52" s="11" t="s">
        <v>207</v>
      </c>
      <c r="C52" s="11" t="s">
        <v>10</v>
      </c>
      <c r="D52" s="73">
        <v>0.05</v>
      </c>
      <c r="E52" s="74">
        <v>48976</v>
      </c>
      <c r="F52" s="12">
        <v>7930000</v>
      </c>
      <c r="G52" s="75">
        <v>46054</v>
      </c>
      <c r="H52" s="69">
        <f>IF(OR(($G52=("Non Callable")),$G52=("Make Whole"),Inputs!$S$6&gt;E52),"Non Callable",MAX(Inputs!$S$6,G52))</f>
        <v>46054</v>
      </c>
      <c r="I52" s="70">
        <f t="shared" si="0"/>
        <v>8</v>
      </c>
      <c r="J52" s="67">
        <f>IF($I52="NA","NA",VLOOKUP(ROUNDUP(I52,0),Inputs!$N$6:$P$26,3,TRUE))</f>
        <v>0.05</v>
      </c>
      <c r="K52" s="3">
        <f>IF($I52="NA","NA",VLOOKUP(ROUNDUP(I52,0),Inputs!$N$6:$O$26,2))</f>
        <v>2.8899999999999995E-2</v>
      </c>
      <c r="L52" s="3">
        <f t="shared" si="1"/>
        <v>1.14974</v>
      </c>
      <c r="M52" s="5">
        <f t="shared" si="2"/>
        <v>6897211.5434793951</v>
      </c>
      <c r="N52" s="5">
        <f t="shared" si="3"/>
        <v>1032788.4565206049</v>
      </c>
      <c r="O52" s="5">
        <f>IF($I52= "NA","NA",(F52-N52)*Inputs!$S$7)</f>
        <v>68972.115434793959</v>
      </c>
      <c r="P52" s="123">
        <f t="shared" si="16"/>
        <v>963816.34108581091</v>
      </c>
      <c r="Q52" s="124">
        <f t="shared" si="5"/>
        <v>0.12154052220502029</v>
      </c>
      <c r="R52" s="7" t="str">
        <f t="shared" si="7"/>
        <v>YES</v>
      </c>
      <c r="S52" s="69">
        <f>IF(OR(($G52=("Non Callable")),$G52=("Make Whole"),Inputs!$S$6&gt;E52,R52="No"),"NA",Inputs!$S$6)</f>
        <v>45266</v>
      </c>
      <c r="T52" s="70">
        <f t="shared" si="8"/>
        <v>2.1527777777777777</v>
      </c>
      <c r="U52" s="67">
        <f>IF(S52="NA","NA",IF(T52&gt;0,T52*(Inputs!$S$11*12),0))</f>
        <v>1.0333333333333333E-2</v>
      </c>
      <c r="V52" s="70">
        <f t="shared" si="9"/>
        <v>8</v>
      </c>
      <c r="W52" s="67">
        <f>IF($V52="NA","NA",VLOOKUP(ROUNDUP(V52,0),Inputs!$N$6:$P$26,3,TRUE))</f>
        <v>0.05</v>
      </c>
      <c r="X52" s="3">
        <f>IF($U52="NA","NA",VLOOKUP(ROUNDUP(V52,0),Inputs!$N$6:$O$26,2)+U52)</f>
        <v>3.9233333333333328E-2</v>
      </c>
      <c r="Y52" s="3">
        <f t="shared" si="10"/>
        <v>1.07331</v>
      </c>
      <c r="Z52" s="5">
        <f t="shared" si="11"/>
        <v>7388359.3742721118</v>
      </c>
      <c r="AA52" s="5">
        <f t="shared" si="12"/>
        <v>541640.6257278882</v>
      </c>
      <c r="AB52" s="5">
        <f>IF($U52= "NA","NA",(F52-AA52)*Inputs!$S$7)</f>
        <v>73883.593742721117</v>
      </c>
      <c r="AC52" s="123">
        <f t="shared" si="13"/>
        <v>467757.03198516706</v>
      </c>
      <c r="AD52" s="124">
        <f t="shared" si="14"/>
        <v>5.8985754348696982E-2</v>
      </c>
      <c r="AE52" s="123">
        <f t="shared" si="15"/>
        <v>496059.30910064385</v>
      </c>
      <c r="AF52" s="32">
        <v>104.999</v>
      </c>
    </row>
    <row r="53" spans="1:32" s="32" customFormat="1" ht="13.35" customHeight="1" outlineLevel="1">
      <c r="A53" s="72" t="s">
        <v>655</v>
      </c>
      <c r="B53" s="11" t="s">
        <v>208</v>
      </c>
      <c r="C53" s="11" t="s">
        <v>10</v>
      </c>
      <c r="D53" s="73">
        <v>0.05</v>
      </c>
      <c r="E53" s="74">
        <v>49341</v>
      </c>
      <c r="F53" s="12">
        <v>8325000</v>
      </c>
      <c r="G53" s="75">
        <v>46054</v>
      </c>
      <c r="H53" s="69">
        <f>IF(OR(($G53=("Non Callable")),$G53=("Make Whole"),Inputs!$S$6&gt;E53),"Non Callable",MAX(Inputs!$S$6,G53))</f>
        <v>46054</v>
      </c>
      <c r="I53" s="70">
        <f t="shared" si="0"/>
        <v>9</v>
      </c>
      <c r="J53" s="67">
        <f>IF($I53="NA","NA",VLOOKUP(ROUNDUP(I53,0),Inputs!$N$6:$P$26,3,TRUE))</f>
        <v>0.05</v>
      </c>
      <c r="K53" s="3">
        <f>IF($I53="NA","NA",VLOOKUP(ROUNDUP(I53,0),Inputs!$N$6:$O$26,2))</f>
        <v>2.9600000000000001E-2</v>
      </c>
      <c r="L53" s="3">
        <f t="shared" si="1"/>
        <v>1.1601399999999999</v>
      </c>
      <c r="M53" s="5">
        <f t="shared" si="2"/>
        <v>7175858.0860930579</v>
      </c>
      <c r="N53" s="5">
        <f t="shared" si="3"/>
        <v>1149141.9139069421</v>
      </c>
      <c r="O53" s="5">
        <f>IF($I53= "NA","NA",(F53-N53)*Inputs!$S$7)</f>
        <v>71758.580860930582</v>
      </c>
      <c r="P53" s="123">
        <f t="shared" si="16"/>
        <v>1077383.3330460116</v>
      </c>
      <c r="Q53" s="124">
        <f t="shared" si="5"/>
        <v>0.12941541538090229</v>
      </c>
      <c r="R53" s="7" t="str">
        <f t="shared" si="7"/>
        <v>YES</v>
      </c>
      <c r="S53" s="69">
        <f>IF(OR(($G53=("Non Callable")),$G53=("Make Whole"),Inputs!$S$6&gt;E53,R53="No"),"NA",Inputs!$S$6)</f>
        <v>45266</v>
      </c>
      <c r="T53" s="70">
        <f t="shared" si="8"/>
        <v>2.1527777777777777</v>
      </c>
      <c r="U53" s="67">
        <f>IF(S53="NA","NA",IF(T53&gt;0,T53*(Inputs!$S$11*12),0))</f>
        <v>1.0333333333333333E-2</v>
      </c>
      <c r="V53" s="70">
        <f t="shared" si="9"/>
        <v>9</v>
      </c>
      <c r="W53" s="67">
        <f>IF($V53="NA","NA",VLOOKUP(ROUNDUP(V53,0),Inputs!$N$6:$P$26,3,TRUE))</f>
        <v>0.05</v>
      </c>
      <c r="X53" s="3">
        <f>IF($U53="NA","NA",VLOOKUP(ROUNDUP(V53,0),Inputs!$N$6:$O$26,2)+U53)</f>
        <v>3.9933333333333335E-2</v>
      </c>
      <c r="Y53" s="3">
        <f t="shared" si="10"/>
        <v>1.07548</v>
      </c>
      <c r="Z53" s="5">
        <f t="shared" si="11"/>
        <v>7740729.7206828576</v>
      </c>
      <c r="AA53" s="5">
        <f t="shared" si="12"/>
        <v>584270.27931714244</v>
      </c>
      <c r="AB53" s="5">
        <f>IF($U53= "NA","NA",(F53-AA53)*Inputs!$S$7)</f>
        <v>77407.297206828574</v>
      </c>
      <c r="AC53" s="123">
        <f t="shared" si="13"/>
        <v>506862.98211031384</v>
      </c>
      <c r="AD53" s="124">
        <f t="shared" si="14"/>
        <v>6.0884442295533192E-2</v>
      </c>
      <c r="AE53" s="123">
        <f t="shared" si="15"/>
        <v>570520.35093569779</v>
      </c>
      <c r="AF53" s="32">
        <v>105.011</v>
      </c>
    </row>
    <row r="54" spans="1:32" s="32" customFormat="1" ht="13.35" customHeight="1" outlineLevel="1">
      <c r="A54" s="72" t="s">
        <v>655</v>
      </c>
      <c r="B54" s="11" t="s">
        <v>209</v>
      </c>
      <c r="C54" s="11" t="s">
        <v>10</v>
      </c>
      <c r="D54" s="73">
        <v>0.05</v>
      </c>
      <c r="E54" s="74">
        <v>49706</v>
      </c>
      <c r="F54" s="12">
        <v>8745000</v>
      </c>
      <c r="G54" s="75">
        <v>46054</v>
      </c>
      <c r="H54" s="69">
        <f>IF(OR(($G54=("Non Callable")),$G54=("Make Whole"),Inputs!$S$6&gt;E54),"Non Callable",MAX(Inputs!$S$6,G54))</f>
        <v>46054</v>
      </c>
      <c r="I54" s="70">
        <f t="shared" si="0"/>
        <v>10</v>
      </c>
      <c r="J54" s="67">
        <f>IF($I54="NA","NA",VLOOKUP(ROUNDUP(I54,0),Inputs!$N$6:$P$26,3,TRUE))</f>
        <v>0.05</v>
      </c>
      <c r="K54" s="3">
        <f>IF($I54="NA","NA",VLOOKUP(ROUNDUP(I54,0),Inputs!$N$6:$O$26,2))</f>
        <v>2.9600000000000001E-2</v>
      </c>
      <c r="L54" s="3">
        <f t="shared" si="1"/>
        <v>1.1754599999999999</v>
      </c>
      <c r="M54" s="5">
        <f t="shared" si="2"/>
        <v>7439640.6513194833</v>
      </c>
      <c r="N54" s="5">
        <f t="shared" si="3"/>
        <v>1305359.3486805167</v>
      </c>
      <c r="O54" s="5">
        <f>IF($I54= "NA","NA",(F54-N54)*Inputs!$S$7)</f>
        <v>74396.40651319483</v>
      </c>
      <c r="P54" s="123">
        <f t="shared" si="16"/>
        <v>1230962.9421673219</v>
      </c>
      <c r="Q54" s="124">
        <f t="shared" si="5"/>
        <v>0.14076191448454226</v>
      </c>
      <c r="R54" s="7" t="str">
        <f t="shared" si="7"/>
        <v>YES</v>
      </c>
      <c r="S54" s="69">
        <f>IF(OR(($G54=("Non Callable")),$G54=("Make Whole"),Inputs!$S$6&gt;E54,R54="No"),"NA",Inputs!$S$6)</f>
        <v>45266</v>
      </c>
      <c r="T54" s="70">
        <f t="shared" si="8"/>
        <v>2.1527777777777777</v>
      </c>
      <c r="U54" s="67">
        <f>IF(S54="NA","NA",IF(T54&gt;0,T54*(Inputs!$S$11*12),0))</f>
        <v>1.0333333333333333E-2</v>
      </c>
      <c r="V54" s="70">
        <f t="shared" si="9"/>
        <v>10</v>
      </c>
      <c r="W54" s="67">
        <f>IF($V54="NA","NA",VLOOKUP(ROUNDUP(V54,0),Inputs!$N$6:$P$26,3,TRUE))</f>
        <v>0.05</v>
      </c>
      <c r="X54" s="3">
        <f>IF($U54="NA","NA",VLOOKUP(ROUNDUP(V54,0),Inputs!$N$6:$O$26,2)+U54)</f>
        <v>3.9933333333333335E-2</v>
      </c>
      <c r="Y54" s="3">
        <f t="shared" si="10"/>
        <v>1.0823199999999999</v>
      </c>
      <c r="Z54" s="5">
        <f t="shared" si="11"/>
        <v>8079865.4741666056</v>
      </c>
      <c r="AA54" s="5">
        <f t="shared" si="12"/>
        <v>665134.52583339438</v>
      </c>
      <c r="AB54" s="5">
        <f>IF($U54= "NA","NA",(F54-AA54)*Inputs!$S$7)</f>
        <v>80798.654741666061</v>
      </c>
      <c r="AC54" s="123">
        <f t="shared" si="13"/>
        <v>584335.87109172833</v>
      </c>
      <c r="AD54" s="124">
        <f t="shared" si="14"/>
        <v>6.6819424939019822E-2</v>
      </c>
      <c r="AE54" s="123">
        <f t="shared" si="15"/>
        <v>646627.07107559359</v>
      </c>
      <c r="AF54" s="32">
        <v>105.03100000000001</v>
      </c>
    </row>
    <row r="55" spans="1:32" s="32" customFormat="1" ht="13.35" customHeight="1" outlineLevel="1">
      <c r="A55" s="72" t="s">
        <v>655</v>
      </c>
      <c r="B55" s="11" t="s">
        <v>210</v>
      </c>
      <c r="C55" s="11" t="s">
        <v>10</v>
      </c>
      <c r="D55" s="73">
        <v>0.03</v>
      </c>
      <c r="E55" s="74">
        <v>45323</v>
      </c>
      <c r="F55" s="12">
        <v>3025000</v>
      </c>
      <c r="G55" s="11" t="s">
        <v>2</v>
      </c>
      <c r="H55" s="69" t="str">
        <f>IF(OR(($G55=("Non Callable")),$G55=("Make Whole"),Inputs!$S$6&gt;E55),"Non Callable",MAX(Inputs!$S$6,G55))</f>
        <v>Non Callable</v>
      </c>
      <c r="I55" s="70" t="str">
        <f t="shared" si="0"/>
        <v>NA</v>
      </c>
      <c r="J55" s="67" t="str">
        <f>IF($I55="NA","NA",VLOOKUP(ROUNDUP(I55,0),Inputs!$N$6:$P$26,3,TRUE))</f>
        <v>NA</v>
      </c>
      <c r="K55" s="3" t="str">
        <f>IF($I55="NA","NA",VLOOKUP(ROUNDUP(I55,0),Inputs!$N$6:$O$26,2))</f>
        <v>NA</v>
      </c>
      <c r="L55" s="3" t="str">
        <f t="shared" si="1"/>
        <v>NA</v>
      </c>
      <c r="M55" s="5" t="str">
        <f t="shared" si="2"/>
        <v>NA</v>
      </c>
      <c r="N55" s="5" t="str">
        <f t="shared" si="3"/>
        <v>NA</v>
      </c>
      <c r="O55" s="5" t="str">
        <f>IF($I55= "NA","NA",(F55-N55)*Inputs!$S$7)</f>
        <v>NA</v>
      </c>
      <c r="P55" s="123" t="str">
        <f t="shared" si="16"/>
        <v>NA</v>
      </c>
      <c r="Q55" s="124" t="str">
        <f t="shared" si="5"/>
        <v>NA</v>
      </c>
      <c r="R55" s="7" t="str">
        <f t="shared" si="7"/>
        <v>YES</v>
      </c>
      <c r="S55" s="69" t="str">
        <f>IF(OR(($G55=("Non Callable")),$G55=("Make Whole"),Inputs!$S$6&gt;E55,R55="No"),"NA",Inputs!$S$6)</f>
        <v>NA</v>
      </c>
      <c r="T55" s="70" t="str">
        <f t="shared" si="8"/>
        <v>NA</v>
      </c>
      <c r="U55" s="67" t="str">
        <f>IF(S55="NA","NA",IF(T55&gt;0,T55*(Inputs!$S$11*12),0))</f>
        <v>NA</v>
      </c>
      <c r="V55" s="70" t="str">
        <f t="shared" si="9"/>
        <v>NA</v>
      </c>
      <c r="W55" s="67" t="str">
        <f>IF($V55="NA","NA",VLOOKUP(ROUNDUP(V55,0),Inputs!$N$6:$P$26,3,TRUE))</f>
        <v>NA</v>
      </c>
      <c r="X55" s="3" t="str">
        <f>IF($U55="NA","NA",VLOOKUP(ROUNDUP(V55,0),Inputs!$N$6:$O$26,2)+U55)</f>
        <v>NA</v>
      </c>
      <c r="Y55" s="3" t="str">
        <f t="shared" si="10"/>
        <v>NA</v>
      </c>
      <c r="Z55" s="5" t="str">
        <f t="shared" si="11"/>
        <v>NA</v>
      </c>
      <c r="AA55" s="5" t="str">
        <f t="shared" si="12"/>
        <v>NA</v>
      </c>
      <c r="AB55" s="5" t="str">
        <f>IF($U55= "NA","NA",(F55-AA55)*Inputs!$S$7)</f>
        <v>NA</v>
      </c>
      <c r="AC55" s="123" t="str">
        <f t="shared" si="13"/>
        <v>NA</v>
      </c>
      <c r="AD55" s="124" t="str">
        <f t="shared" si="14"/>
        <v>NA</v>
      </c>
      <c r="AE55" s="123" t="str">
        <f t="shared" si="15"/>
        <v/>
      </c>
      <c r="AF55" s="32">
        <v>100.014</v>
      </c>
    </row>
    <row r="56" spans="1:32" s="32" customFormat="1" ht="13.35" customHeight="1" outlineLevel="1">
      <c r="A56" s="72" t="s">
        <v>655</v>
      </c>
      <c r="B56" s="11" t="s">
        <v>211</v>
      </c>
      <c r="C56" s="11" t="s">
        <v>10</v>
      </c>
      <c r="D56" s="73">
        <v>0.03</v>
      </c>
      <c r="E56" s="74">
        <v>45689</v>
      </c>
      <c r="F56" s="12">
        <v>1000000</v>
      </c>
      <c r="G56" s="11" t="s">
        <v>2</v>
      </c>
      <c r="H56" s="69" t="str">
        <f>IF(OR(($G56=("Non Callable")),$G56=("Make Whole"),Inputs!$S$6&gt;E56),"Non Callable",MAX(Inputs!$S$6,G56))</f>
        <v>Non Callable</v>
      </c>
      <c r="I56" s="70" t="str">
        <f t="shared" si="0"/>
        <v>NA</v>
      </c>
      <c r="J56" s="67" t="str">
        <f>IF($I56="NA","NA",VLOOKUP(ROUNDUP(I56,0),Inputs!$N$6:$P$26,3,TRUE))</f>
        <v>NA</v>
      </c>
      <c r="K56" s="3" t="str">
        <f>IF($I56="NA","NA",VLOOKUP(ROUNDUP(I56,0),Inputs!$N$6:$O$26,2))</f>
        <v>NA</v>
      </c>
      <c r="L56" s="3" t="str">
        <f t="shared" si="1"/>
        <v>NA</v>
      </c>
      <c r="M56" s="5" t="str">
        <f t="shared" si="2"/>
        <v>NA</v>
      </c>
      <c r="N56" s="5" t="str">
        <f t="shared" si="3"/>
        <v>NA</v>
      </c>
      <c r="O56" s="5" t="str">
        <f>IF($I56= "NA","NA",(F56-N56)*Inputs!$S$7)</f>
        <v>NA</v>
      </c>
      <c r="P56" s="123" t="str">
        <f t="shared" si="16"/>
        <v>NA</v>
      </c>
      <c r="Q56" s="124" t="str">
        <f t="shared" si="5"/>
        <v>NA</v>
      </c>
      <c r="R56" s="7" t="str">
        <f t="shared" si="7"/>
        <v>YES</v>
      </c>
      <c r="S56" s="69" t="str">
        <f>IF(OR(($G56=("Non Callable")),$G56=("Make Whole"),Inputs!$S$6&gt;E56,R56="No"),"NA",Inputs!$S$6)</f>
        <v>NA</v>
      </c>
      <c r="T56" s="70" t="str">
        <f t="shared" si="8"/>
        <v>NA</v>
      </c>
      <c r="U56" s="67" t="str">
        <f>IF(S56="NA","NA",IF(T56&gt;0,T56*(Inputs!$S$11*12),0))</f>
        <v>NA</v>
      </c>
      <c r="V56" s="70" t="str">
        <f t="shared" si="9"/>
        <v>NA</v>
      </c>
      <c r="W56" s="67" t="str">
        <f>IF($V56="NA","NA",VLOOKUP(ROUNDUP(V56,0),Inputs!$N$6:$P$26,3,TRUE))</f>
        <v>NA</v>
      </c>
      <c r="X56" s="3" t="str">
        <f>IF($U56="NA","NA",VLOOKUP(ROUNDUP(V56,0),Inputs!$N$6:$O$26,2)+U56)</f>
        <v>NA</v>
      </c>
      <c r="Y56" s="3" t="str">
        <f t="shared" si="10"/>
        <v>NA</v>
      </c>
      <c r="Z56" s="5" t="str">
        <f t="shared" si="11"/>
        <v>NA</v>
      </c>
      <c r="AA56" s="5" t="str">
        <f t="shared" si="12"/>
        <v>NA</v>
      </c>
      <c r="AB56" s="5" t="str">
        <f>IF($U56= "NA","NA",(F56-AA56)*Inputs!$S$7)</f>
        <v>NA</v>
      </c>
      <c r="AC56" s="123" t="str">
        <f t="shared" si="13"/>
        <v>NA</v>
      </c>
      <c r="AD56" s="124" t="str">
        <f t="shared" si="14"/>
        <v>NA</v>
      </c>
      <c r="AE56" s="123" t="str">
        <f t="shared" si="15"/>
        <v/>
      </c>
      <c r="AF56" s="32">
        <v>100.217</v>
      </c>
    </row>
    <row r="57" spans="1:32" s="32" customFormat="1" ht="13.35" customHeight="1" outlineLevel="1">
      <c r="A57" s="72" t="s">
        <v>655</v>
      </c>
      <c r="B57" s="11" t="s">
        <v>212</v>
      </c>
      <c r="C57" s="11" t="s">
        <v>10</v>
      </c>
      <c r="D57" s="73">
        <v>0.03</v>
      </c>
      <c r="E57" s="74">
        <v>46054</v>
      </c>
      <c r="F57" s="12">
        <v>115000</v>
      </c>
      <c r="G57" s="11" t="s">
        <v>2</v>
      </c>
      <c r="H57" s="69" t="str">
        <f>IF(OR(($G57=("Non Callable")),$G57=("Make Whole"),Inputs!$S$6&gt;E57),"Non Callable",MAX(Inputs!$S$6,G57))</f>
        <v>Non Callable</v>
      </c>
      <c r="I57" s="70" t="str">
        <f t="shared" si="0"/>
        <v>NA</v>
      </c>
      <c r="J57" s="67" t="str">
        <f>IF($I57="NA","NA",VLOOKUP(ROUNDUP(I57,0),Inputs!$N$6:$P$26,3,TRUE))</f>
        <v>NA</v>
      </c>
      <c r="K57" s="3" t="str">
        <f>IF($I57="NA","NA",VLOOKUP(ROUNDUP(I57,0),Inputs!$N$6:$O$26,2))</f>
        <v>NA</v>
      </c>
      <c r="L57" s="3" t="str">
        <f t="shared" si="1"/>
        <v>NA</v>
      </c>
      <c r="M57" s="5" t="str">
        <f t="shared" si="2"/>
        <v>NA</v>
      </c>
      <c r="N57" s="5" t="str">
        <f t="shared" si="3"/>
        <v>NA</v>
      </c>
      <c r="O57" s="5" t="str">
        <f>IF($I57= "NA","NA",(F57-N57)*Inputs!$S$7)</f>
        <v>NA</v>
      </c>
      <c r="P57" s="123" t="str">
        <f t="shared" si="16"/>
        <v>NA</v>
      </c>
      <c r="Q57" s="124" t="str">
        <f t="shared" si="5"/>
        <v>NA</v>
      </c>
      <c r="R57" s="7" t="str">
        <f t="shared" si="7"/>
        <v>YES</v>
      </c>
      <c r="S57" s="69" t="str">
        <f>IF(OR(($G57=("Non Callable")),$G57=("Make Whole"),Inputs!$S$6&gt;E57,R57="No"),"NA",Inputs!$S$6)</f>
        <v>NA</v>
      </c>
      <c r="T57" s="70" t="str">
        <f t="shared" si="8"/>
        <v>NA</v>
      </c>
      <c r="U57" s="67" t="str">
        <f>IF(S57="NA","NA",IF(T57&gt;0,T57*(Inputs!$S$11*12),0))</f>
        <v>NA</v>
      </c>
      <c r="V57" s="70" t="str">
        <f t="shared" si="9"/>
        <v>NA</v>
      </c>
      <c r="W57" s="67" t="str">
        <f>IF($V57="NA","NA",VLOOKUP(ROUNDUP(V57,0),Inputs!$N$6:$P$26,3,TRUE))</f>
        <v>NA</v>
      </c>
      <c r="X57" s="3" t="str">
        <f>IF($U57="NA","NA",VLOOKUP(ROUNDUP(V57,0),Inputs!$N$6:$O$26,2)+U57)</f>
        <v>NA</v>
      </c>
      <c r="Y57" s="3" t="str">
        <f t="shared" si="10"/>
        <v>NA</v>
      </c>
      <c r="Z57" s="5" t="str">
        <f t="shared" si="11"/>
        <v>NA</v>
      </c>
      <c r="AA57" s="5" t="str">
        <f t="shared" si="12"/>
        <v>NA</v>
      </c>
      <c r="AB57" s="5" t="str">
        <f>IF($U57= "NA","NA",(F57-AA57)*Inputs!$S$7)</f>
        <v>NA</v>
      </c>
      <c r="AC57" s="123" t="str">
        <f t="shared" si="13"/>
        <v>NA</v>
      </c>
      <c r="AD57" s="124" t="str">
        <f t="shared" si="14"/>
        <v>NA</v>
      </c>
      <c r="AE57" s="123" t="str">
        <f t="shared" si="15"/>
        <v/>
      </c>
      <c r="AF57" s="32">
        <v>100.636</v>
      </c>
    </row>
    <row r="58" spans="1:32" s="32" customFormat="1" ht="13.35" customHeight="1" outlineLevel="1">
      <c r="A58" s="72" t="s">
        <v>655</v>
      </c>
      <c r="B58" s="11" t="s">
        <v>213</v>
      </c>
      <c r="C58" s="11" t="s">
        <v>10</v>
      </c>
      <c r="D58" s="73">
        <v>0.03</v>
      </c>
      <c r="E58" s="74">
        <v>46419</v>
      </c>
      <c r="F58" s="12">
        <v>200000</v>
      </c>
      <c r="G58" s="75">
        <v>46054</v>
      </c>
      <c r="H58" s="69">
        <f>IF(OR(($G58=("Non Callable")),$G58=("Make Whole"),Inputs!$S$6&gt;E58),"Non Callable",MAX(Inputs!$S$6,G58))</f>
        <v>46054</v>
      </c>
      <c r="I58" s="70">
        <f t="shared" si="0"/>
        <v>1</v>
      </c>
      <c r="J58" s="67">
        <f>IF($I58="NA","NA",VLOOKUP(ROUNDUP(I58,0),Inputs!$N$6:$P$26,3,TRUE))</f>
        <v>0.05</v>
      </c>
      <c r="K58" s="3">
        <f>IF($I58="NA","NA",VLOOKUP(ROUNDUP(I58,0),Inputs!$N$6:$O$26,2))</f>
        <v>3.0800000000000001E-2</v>
      </c>
      <c r="L58" s="3">
        <f t="shared" si="1"/>
        <v>0.99921000000000004</v>
      </c>
      <c r="M58" s="5">
        <f t="shared" si="2"/>
        <v>200158.12491868576</v>
      </c>
      <c r="N58" s="5">
        <f t="shared" si="3"/>
        <v>-158.12491868576035</v>
      </c>
      <c r="O58" s="5">
        <f>IF($I58= "NA","NA",(F58-N58)*Inputs!$S$7)</f>
        <v>2001.5812491868576</v>
      </c>
      <c r="P58" s="123">
        <f t="shared" si="16"/>
        <v>-2159.7061678726177</v>
      </c>
      <c r="Q58" s="124">
        <f t="shared" si="5"/>
        <v>-1.0798530839363088E-2</v>
      </c>
      <c r="R58" s="7" t="str">
        <f t="shared" si="7"/>
        <v>YES</v>
      </c>
      <c r="S58" s="69">
        <f>IF(OR(($G58=("Non Callable")),$G58=("Make Whole"),Inputs!$S$6&gt;E58,R58="No"),"NA",Inputs!$S$6)</f>
        <v>45266</v>
      </c>
      <c r="T58" s="70">
        <f t="shared" si="8"/>
        <v>2.1527777777777777</v>
      </c>
      <c r="U58" s="67">
        <f>IF(S58="NA","NA",IF(T58&gt;0,T58*(Inputs!$S$11*12),0))</f>
        <v>1.0333333333333333E-2</v>
      </c>
      <c r="V58" s="70">
        <f t="shared" si="9"/>
        <v>1</v>
      </c>
      <c r="W58" s="67">
        <f>IF($V58="NA","NA",VLOOKUP(ROUNDUP(V58,0),Inputs!$N$6:$P$26,3,TRUE))</f>
        <v>0.05</v>
      </c>
      <c r="X58" s="3">
        <f>IF($U58="NA","NA",VLOOKUP(ROUNDUP(V58,0),Inputs!$N$6:$O$26,2)+U58)</f>
        <v>4.1133333333333334E-2</v>
      </c>
      <c r="Y58" s="3">
        <f t="shared" si="10"/>
        <v>0.98919999999999997</v>
      </c>
      <c r="Z58" s="5">
        <f t="shared" si="11"/>
        <v>202183.58269308534</v>
      </c>
      <c r="AA58" s="5">
        <f t="shared" si="12"/>
        <v>-2183.5826930853364</v>
      </c>
      <c r="AB58" s="5">
        <f>IF($U58= "NA","NA",(F58-AA58)*Inputs!$S$7)</f>
        <v>2021.8358269308535</v>
      </c>
      <c r="AC58" s="123">
        <f t="shared" si="13"/>
        <v>-4205.4185200161901</v>
      </c>
      <c r="AD58" s="124">
        <f t="shared" si="14"/>
        <v>-2.1027092600080951E-2</v>
      </c>
      <c r="AE58" s="123" t="str">
        <f t="shared" si="15"/>
        <v/>
      </c>
      <c r="AF58" s="32">
        <v>99.786000000000001</v>
      </c>
    </row>
    <row r="59" spans="1:32" s="32" customFormat="1" ht="13.35" customHeight="1" outlineLevel="1">
      <c r="A59" s="72" t="s">
        <v>655</v>
      </c>
      <c r="B59" s="11" t="s">
        <v>214</v>
      </c>
      <c r="C59" s="11" t="s">
        <v>10</v>
      </c>
      <c r="D59" s="73">
        <v>0.03</v>
      </c>
      <c r="E59" s="74">
        <v>46784</v>
      </c>
      <c r="F59" s="12">
        <v>65000</v>
      </c>
      <c r="G59" s="75">
        <v>46054</v>
      </c>
      <c r="H59" s="69">
        <f>IF(OR(($G59=("Non Callable")),$G59=("Make Whole"),Inputs!$S$6&gt;E59),"Non Callable",MAX(Inputs!$S$6,G59))</f>
        <v>46054</v>
      </c>
      <c r="I59" s="70">
        <f t="shared" si="0"/>
        <v>2</v>
      </c>
      <c r="J59" s="67">
        <f>IF($I59="NA","NA",VLOOKUP(ROUNDUP(I59,0),Inputs!$N$6:$P$26,3,TRUE))</f>
        <v>0.05</v>
      </c>
      <c r="K59" s="3">
        <f>IF($I59="NA","NA",VLOOKUP(ROUNDUP(I59,0),Inputs!$N$6:$O$26,2))</f>
        <v>2.93E-2</v>
      </c>
      <c r="L59" s="3">
        <f t="shared" si="1"/>
        <v>1.00135</v>
      </c>
      <c r="M59" s="5">
        <f t="shared" si="2"/>
        <v>64912.368302791234</v>
      </c>
      <c r="N59" s="5">
        <f t="shared" si="3"/>
        <v>87.631697208766127</v>
      </c>
      <c r="O59" s="5">
        <f>IF($I59= "NA","NA",(F59-N59)*Inputs!$S$7)</f>
        <v>649.12368302791231</v>
      </c>
      <c r="P59" s="123">
        <f t="shared" si="16"/>
        <v>-561.49198581914618</v>
      </c>
      <c r="Q59" s="124">
        <f t="shared" si="5"/>
        <v>-8.6383382433714798E-3</v>
      </c>
      <c r="R59" s="7" t="str">
        <f t="shared" si="7"/>
        <v>YES</v>
      </c>
      <c r="S59" s="69">
        <f>IF(OR(($G59=("Non Callable")),$G59=("Make Whole"),Inputs!$S$6&gt;E59,R59="No"),"NA",Inputs!$S$6)</f>
        <v>45266</v>
      </c>
      <c r="T59" s="70">
        <f t="shared" si="8"/>
        <v>2.1527777777777777</v>
      </c>
      <c r="U59" s="67">
        <f>IF(S59="NA","NA",IF(T59&gt;0,T59*(Inputs!$S$11*12),0))</f>
        <v>1.0333333333333333E-2</v>
      </c>
      <c r="V59" s="70">
        <f t="shared" si="9"/>
        <v>2</v>
      </c>
      <c r="W59" s="67">
        <f>IF($V59="NA","NA",VLOOKUP(ROUNDUP(V59,0),Inputs!$N$6:$P$26,3,TRUE))</f>
        <v>0.05</v>
      </c>
      <c r="X59" s="3">
        <f>IF($U59="NA","NA",VLOOKUP(ROUNDUP(V59,0),Inputs!$N$6:$O$26,2)+U59)</f>
        <v>3.9633333333333333E-2</v>
      </c>
      <c r="Y59" s="3">
        <f t="shared" si="10"/>
        <v>0.98165000000000002</v>
      </c>
      <c r="Z59" s="5">
        <f t="shared" si="11"/>
        <v>66215.046095859012</v>
      </c>
      <c r="AA59" s="5">
        <f t="shared" si="12"/>
        <v>-1215.046095859012</v>
      </c>
      <c r="AB59" s="5">
        <f>IF($U59= "NA","NA",(F59-AA59)*Inputs!$S$7)</f>
        <v>662.15046095859009</v>
      </c>
      <c r="AC59" s="123">
        <f t="shared" si="13"/>
        <v>-1877.196556817602</v>
      </c>
      <c r="AD59" s="124">
        <f t="shared" si="14"/>
        <v>-2.8879947027963107E-2</v>
      </c>
      <c r="AE59" s="123" t="str">
        <f t="shared" si="15"/>
        <v/>
      </c>
      <c r="AF59" s="32">
        <v>99.966999999999999</v>
      </c>
    </row>
    <row r="60" spans="1:32" s="32" customFormat="1" ht="13.35" customHeight="1" outlineLevel="1">
      <c r="A60" s="72" t="s">
        <v>655</v>
      </c>
      <c r="B60" s="11" t="s">
        <v>215</v>
      </c>
      <c r="C60" s="11" t="s">
        <v>11</v>
      </c>
      <c r="D60" s="73">
        <v>0.05</v>
      </c>
      <c r="E60" s="74">
        <v>45597</v>
      </c>
      <c r="F60" s="12">
        <v>52145000</v>
      </c>
      <c r="G60" s="11" t="s">
        <v>2</v>
      </c>
      <c r="H60" s="69" t="str">
        <f>IF(OR(($G60=("Non Callable")),$G60=("Make Whole"),Inputs!$S$6&gt;E60),"Non Callable",MAX(Inputs!$S$6,G60))</f>
        <v>Non Callable</v>
      </c>
      <c r="I60" s="70" t="str">
        <f t="shared" si="0"/>
        <v>NA</v>
      </c>
      <c r="J60" s="67" t="str">
        <f>IF($I60="NA","NA",VLOOKUP(ROUNDUP(I60,0),Inputs!$N$6:$P$26,3,TRUE))</f>
        <v>NA</v>
      </c>
      <c r="K60" s="3" t="str">
        <f>IF($I60="NA","NA",VLOOKUP(ROUNDUP(I60,0),Inputs!$N$6:$O$26,2))</f>
        <v>NA</v>
      </c>
      <c r="L60" s="3" t="str">
        <f t="shared" si="1"/>
        <v>NA</v>
      </c>
      <c r="M60" s="5" t="str">
        <f t="shared" si="2"/>
        <v>NA</v>
      </c>
      <c r="N60" s="5" t="str">
        <f t="shared" si="3"/>
        <v>NA</v>
      </c>
      <c r="O60" s="5" t="str">
        <f>IF($I60= "NA","NA",(F60-N60)*Inputs!$S$7)</f>
        <v>NA</v>
      </c>
      <c r="P60" s="123" t="str">
        <f t="shared" si="16"/>
        <v>NA</v>
      </c>
      <c r="Q60" s="124" t="str">
        <f t="shared" si="5"/>
        <v>NA</v>
      </c>
      <c r="R60" s="7" t="str">
        <f t="shared" si="7"/>
        <v>YES</v>
      </c>
      <c r="S60" s="69" t="str">
        <f>IF(OR(($G60=("Non Callable")),$G60=("Make Whole"),Inputs!$S$6&gt;E60,R60="No"),"NA",Inputs!$S$6)</f>
        <v>NA</v>
      </c>
      <c r="T60" s="70" t="str">
        <f t="shared" si="8"/>
        <v>NA</v>
      </c>
      <c r="U60" s="67" t="str">
        <f>IF(S60="NA","NA",IF(T60&gt;0,T60*(Inputs!$S$11*12),0))</f>
        <v>NA</v>
      </c>
      <c r="V60" s="70" t="str">
        <f t="shared" si="9"/>
        <v>NA</v>
      </c>
      <c r="W60" s="67" t="str">
        <f>IF($V60="NA","NA",VLOOKUP(ROUNDUP(V60,0),Inputs!$N$6:$P$26,3,TRUE))</f>
        <v>NA</v>
      </c>
      <c r="X60" s="3" t="str">
        <f>IF($U60="NA","NA",VLOOKUP(ROUNDUP(V60,0),Inputs!$N$6:$O$26,2)+U60)</f>
        <v>NA</v>
      </c>
      <c r="Y60" s="3" t="str">
        <f t="shared" si="10"/>
        <v>NA</v>
      </c>
      <c r="Z60" s="5" t="str">
        <f t="shared" si="11"/>
        <v>NA</v>
      </c>
      <c r="AA60" s="5" t="str">
        <f t="shared" si="12"/>
        <v>NA</v>
      </c>
      <c r="AB60" s="5" t="str">
        <f>IF($U60= "NA","NA",(F60-AA60)*Inputs!$S$7)</f>
        <v>NA</v>
      </c>
      <c r="AC60" s="123" t="str">
        <f t="shared" si="13"/>
        <v>NA</v>
      </c>
      <c r="AD60" s="124" t="str">
        <f t="shared" si="14"/>
        <v>NA</v>
      </c>
      <c r="AE60" s="123" t="str">
        <f t="shared" si="15"/>
        <v/>
      </c>
      <c r="AF60" s="32" t="s">
        <v>744</v>
      </c>
    </row>
    <row r="61" spans="1:32" s="32" customFormat="1" ht="13.35" customHeight="1" outlineLevel="1">
      <c r="A61" s="72" t="s">
        <v>655</v>
      </c>
      <c r="B61" s="11" t="s">
        <v>216</v>
      </c>
      <c r="C61" s="11" t="s">
        <v>11</v>
      </c>
      <c r="D61" s="73">
        <v>0.05</v>
      </c>
      <c r="E61" s="74">
        <v>45962</v>
      </c>
      <c r="F61" s="12">
        <v>59230000</v>
      </c>
      <c r="G61" s="11" t="s">
        <v>2</v>
      </c>
      <c r="H61" s="69" t="str">
        <f>IF(OR(($G61=("Non Callable")),$G61=("Make Whole"),Inputs!$S$6&gt;E61),"Non Callable",MAX(Inputs!$S$6,G61))</f>
        <v>Non Callable</v>
      </c>
      <c r="I61" s="70" t="str">
        <f t="shared" si="0"/>
        <v>NA</v>
      </c>
      <c r="J61" s="67" t="str">
        <f>IF($I61="NA","NA",VLOOKUP(ROUNDUP(I61,0),Inputs!$N$6:$P$26,3,TRUE))</f>
        <v>NA</v>
      </c>
      <c r="K61" s="3" t="str">
        <f>IF($I61="NA","NA",VLOOKUP(ROUNDUP(I61,0),Inputs!$N$6:$O$26,2))</f>
        <v>NA</v>
      </c>
      <c r="L61" s="3" t="str">
        <f t="shared" si="1"/>
        <v>NA</v>
      </c>
      <c r="M61" s="5" t="str">
        <f t="shared" si="2"/>
        <v>NA</v>
      </c>
      <c r="N61" s="5" t="str">
        <f t="shared" si="3"/>
        <v>NA</v>
      </c>
      <c r="O61" s="5" t="str">
        <f>IF($I61= "NA","NA",(F61-N61)*Inputs!$S$7)</f>
        <v>NA</v>
      </c>
      <c r="P61" s="123" t="str">
        <f t="shared" si="16"/>
        <v>NA</v>
      </c>
      <c r="Q61" s="124" t="str">
        <f t="shared" si="5"/>
        <v>NA</v>
      </c>
      <c r="R61" s="7" t="str">
        <f t="shared" si="7"/>
        <v>YES</v>
      </c>
      <c r="S61" s="69" t="str">
        <f>IF(OR(($G61=("Non Callable")),$G61=("Make Whole"),Inputs!$S$6&gt;E61,R61="No"),"NA",Inputs!$S$6)</f>
        <v>NA</v>
      </c>
      <c r="T61" s="70" t="str">
        <f t="shared" si="8"/>
        <v>NA</v>
      </c>
      <c r="U61" s="67" t="str">
        <f>IF(S61="NA","NA",IF(T61&gt;0,T61*(Inputs!$S$11*12),0))</f>
        <v>NA</v>
      </c>
      <c r="V61" s="70" t="str">
        <f t="shared" si="9"/>
        <v>NA</v>
      </c>
      <c r="W61" s="67" t="str">
        <f>IF($V61="NA","NA",VLOOKUP(ROUNDUP(V61,0),Inputs!$N$6:$P$26,3,TRUE))</f>
        <v>NA</v>
      </c>
      <c r="X61" s="3" t="str">
        <f>IF($U61="NA","NA",VLOOKUP(ROUNDUP(V61,0),Inputs!$N$6:$O$26,2)+U61)</f>
        <v>NA</v>
      </c>
      <c r="Y61" s="3" t="str">
        <f t="shared" si="10"/>
        <v>NA</v>
      </c>
      <c r="Z61" s="5" t="str">
        <f t="shared" si="11"/>
        <v>NA</v>
      </c>
      <c r="AA61" s="5" t="str">
        <f t="shared" si="12"/>
        <v>NA</v>
      </c>
      <c r="AB61" s="5" t="str">
        <f>IF($U61= "NA","NA",(F61-AA61)*Inputs!$S$7)</f>
        <v>NA</v>
      </c>
      <c r="AC61" s="123" t="str">
        <f t="shared" si="13"/>
        <v>NA</v>
      </c>
      <c r="AD61" s="124" t="str">
        <f t="shared" si="14"/>
        <v>NA</v>
      </c>
      <c r="AE61" s="123" t="str">
        <f t="shared" si="15"/>
        <v/>
      </c>
      <c r="AF61" s="32" t="s">
        <v>744</v>
      </c>
    </row>
    <row r="62" spans="1:32" s="32" customFormat="1" ht="13.35" customHeight="1" outlineLevel="1">
      <c r="A62" s="72" t="s">
        <v>655</v>
      </c>
      <c r="B62" s="11" t="s">
        <v>217</v>
      </c>
      <c r="C62" s="11" t="s">
        <v>11</v>
      </c>
      <c r="D62" s="73">
        <v>0.05</v>
      </c>
      <c r="E62" s="74">
        <v>46327</v>
      </c>
      <c r="F62" s="12">
        <v>85680000</v>
      </c>
      <c r="G62" s="11" t="s">
        <v>2</v>
      </c>
      <c r="H62" s="69" t="str">
        <f>IF(OR(($G62=("Non Callable")),$G62=("Make Whole"),Inputs!$S$6&gt;E62),"Non Callable",MAX(Inputs!$S$6,G62))</f>
        <v>Non Callable</v>
      </c>
      <c r="I62" s="70" t="str">
        <f t="shared" si="0"/>
        <v>NA</v>
      </c>
      <c r="J62" s="67" t="str">
        <f>IF($I62="NA","NA",VLOOKUP(ROUNDUP(I62,0),Inputs!$N$6:$P$26,3,TRUE))</f>
        <v>NA</v>
      </c>
      <c r="K62" s="3" t="str">
        <f>IF($I62="NA","NA",VLOOKUP(ROUNDUP(I62,0),Inputs!$N$6:$O$26,2))</f>
        <v>NA</v>
      </c>
      <c r="L62" s="3" t="str">
        <f t="shared" si="1"/>
        <v>NA</v>
      </c>
      <c r="M62" s="5" t="str">
        <f t="shared" si="2"/>
        <v>NA</v>
      </c>
      <c r="N62" s="5" t="str">
        <f t="shared" si="3"/>
        <v>NA</v>
      </c>
      <c r="O62" s="5" t="str">
        <f>IF($I62= "NA","NA",(F62-N62)*Inputs!$S$7)</f>
        <v>NA</v>
      </c>
      <c r="P62" s="123" t="str">
        <f t="shared" si="16"/>
        <v>NA</v>
      </c>
      <c r="Q62" s="124" t="str">
        <f t="shared" si="5"/>
        <v>NA</v>
      </c>
      <c r="R62" s="7" t="str">
        <f t="shared" si="7"/>
        <v>YES</v>
      </c>
      <c r="S62" s="69" t="str">
        <f>IF(OR(($G62=("Non Callable")),$G62=("Make Whole"),Inputs!$S$6&gt;E62,R62="No"),"NA",Inputs!$S$6)</f>
        <v>NA</v>
      </c>
      <c r="T62" s="70" t="str">
        <f t="shared" si="8"/>
        <v>NA</v>
      </c>
      <c r="U62" s="67" t="str">
        <f>IF(S62="NA","NA",IF(T62&gt;0,T62*(Inputs!$S$11*12),0))</f>
        <v>NA</v>
      </c>
      <c r="V62" s="70" t="str">
        <f t="shared" si="9"/>
        <v>NA</v>
      </c>
      <c r="W62" s="67" t="str">
        <f>IF($V62="NA","NA",VLOOKUP(ROUNDUP(V62,0),Inputs!$N$6:$P$26,3,TRUE))</f>
        <v>NA</v>
      </c>
      <c r="X62" s="3" t="str">
        <f>IF($U62="NA","NA",VLOOKUP(ROUNDUP(V62,0),Inputs!$N$6:$O$26,2)+U62)</f>
        <v>NA</v>
      </c>
      <c r="Y62" s="3" t="str">
        <f t="shared" si="10"/>
        <v>NA</v>
      </c>
      <c r="Z62" s="5" t="str">
        <f t="shared" si="11"/>
        <v>NA</v>
      </c>
      <c r="AA62" s="5" t="str">
        <f t="shared" si="12"/>
        <v>NA</v>
      </c>
      <c r="AB62" s="5" t="str">
        <f>IF($U62= "NA","NA",(F62-AA62)*Inputs!$S$7)</f>
        <v>NA</v>
      </c>
      <c r="AC62" s="123" t="str">
        <f t="shared" si="13"/>
        <v>NA</v>
      </c>
      <c r="AD62" s="124" t="str">
        <f t="shared" si="14"/>
        <v>NA</v>
      </c>
      <c r="AE62" s="123" t="str">
        <f t="shared" si="15"/>
        <v/>
      </c>
      <c r="AF62" s="32" t="s">
        <v>744</v>
      </c>
    </row>
    <row r="63" spans="1:32" s="32" customFormat="1" ht="13.35" customHeight="1" outlineLevel="1">
      <c r="A63" s="72" t="s">
        <v>655</v>
      </c>
      <c r="B63" s="11" t="s">
        <v>218</v>
      </c>
      <c r="C63" s="11" t="s">
        <v>11</v>
      </c>
      <c r="D63" s="73">
        <v>0.05</v>
      </c>
      <c r="E63" s="74">
        <v>46692</v>
      </c>
      <c r="F63" s="12">
        <v>86390000</v>
      </c>
      <c r="G63" s="75">
        <v>46327</v>
      </c>
      <c r="H63" s="69">
        <f>IF(OR(($G63=("Non Callable")),$G63=("Make Whole"),Inputs!$S$6&gt;E63),"Non Callable",MAX(Inputs!$S$6,G63))</f>
        <v>46327</v>
      </c>
      <c r="I63" s="70">
        <f t="shared" si="0"/>
        <v>1</v>
      </c>
      <c r="J63" s="67">
        <f>IF($I63="NA","NA",VLOOKUP(ROUNDUP(I63,0),Inputs!$N$6:$P$26,3,TRUE))</f>
        <v>0.05</v>
      </c>
      <c r="K63" s="3">
        <f>IF($I63="NA","NA",VLOOKUP(ROUNDUP(I63,0),Inputs!$N$6:$O$26,2))</f>
        <v>3.0800000000000001E-2</v>
      </c>
      <c r="L63" s="3">
        <f t="shared" si="1"/>
        <v>1.0187600000000001</v>
      </c>
      <c r="M63" s="5">
        <f t="shared" si="2"/>
        <v>84799167.615532592</v>
      </c>
      <c r="N63" s="5">
        <f t="shared" si="3"/>
        <v>1590832.3844674081</v>
      </c>
      <c r="O63" s="5">
        <f>IF($I63= "NA","NA",(F63-N63)*Inputs!$S$7)</f>
        <v>847991.67615532596</v>
      </c>
      <c r="P63" s="123">
        <f t="shared" si="16"/>
        <v>742840.7083120821</v>
      </c>
      <c r="Q63" s="124">
        <f t="shared" si="5"/>
        <v>8.5986886018298656E-3</v>
      </c>
      <c r="R63" s="7" t="str">
        <f t="shared" si="7"/>
        <v>YES</v>
      </c>
      <c r="S63" s="69">
        <f>IF(OR(($G63=("Non Callable")),$G63=("Make Whole"),Inputs!$S$6&gt;E63,R63="No"),"NA",Inputs!$S$6)</f>
        <v>45266</v>
      </c>
      <c r="T63" s="70">
        <f t="shared" si="8"/>
        <v>2.9027777777777777</v>
      </c>
      <c r="U63" s="67">
        <f>IF(S63="NA","NA",IF(T63&gt;0,T63*(Inputs!$S$11*12),0))</f>
        <v>1.3933333333333334E-2</v>
      </c>
      <c r="V63" s="70">
        <f t="shared" si="9"/>
        <v>1</v>
      </c>
      <c r="W63" s="67">
        <f>IF($V63="NA","NA",VLOOKUP(ROUNDUP(V63,0),Inputs!$N$6:$P$26,3,TRUE))</f>
        <v>0.05</v>
      </c>
      <c r="X63" s="3">
        <f>IF($U63="NA","NA",VLOOKUP(ROUNDUP(V63,0),Inputs!$N$6:$O$26,2)+U63)</f>
        <v>4.4733333333333333E-2</v>
      </c>
      <c r="Y63" s="3">
        <f t="shared" si="10"/>
        <v>1.00509</v>
      </c>
      <c r="Z63" s="5">
        <f t="shared" si="11"/>
        <v>85952501.766011</v>
      </c>
      <c r="AA63" s="5">
        <f t="shared" si="12"/>
        <v>437498.23398900032</v>
      </c>
      <c r="AB63" s="5">
        <f>IF($U63= "NA","NA",(F63-AA63)*Inputs!$S$7)</f>
        <v>859525.01766011002</v>
      </c>
      <c r="AC63" s="123">
        <f t="shared" si="13"/>
        <v>-422026.7836711097</v>
      </c>
      <c r="AD63" s="124">
        <f t="shared" si="14"/>
        <v>-4.8851346645573529E-3</v>
      </c>
      <c r="AE63" s="123">
        <f t="shared" si="15"/>
        <v>1164867.4919831918</v>
      </c>
      <c r="AF63" s="32" t="s">
        <v>744</v>
      </c>
    </row>
    <row r="64" spans="1:32" s="32" customFormat="1" ht="13.35" customHeight="1" outlineLevel="1">
      <c r="A64" s="72" t="s">
        <v>655</v>
      </c>
      <c r="B64" s="11" t="s">
        <v>219</v>
      </c>
      <c r="C64" s="11" t="s">
        <v>11</v>
      </c>
      <c r="D64" s="73">
        <v>0.05</v>
      </c>
      <c r="E64" s="74">
        <v>47058</v>
      </c>
      <c r="F64" s="12">
        <v>51690000</v>
      </c>
      <c r="G64" s="75">
        <v>46327</v>
      </c>
      <c r="H64" s="69">
        <f>IF(OR(($G64=("Non Callable")),$G64=("Make Whole"),Inputs!$S$6&gt;E64),"Non Callable",MAX(Inputs!$S$6,G64))</f>
        <v>46327</v>
      </c>
      <c r="I64" s="70">
        <f t="shared" si="0"/>
        <v>2</v>
      </c>
      <c r="J64" s="67">
        <f>IF($I64="NA","NA",VLOOKUP(ROUNDUP(I64,0),Inputs!$N$6:$P$26,3,TRUE))</f>
        <v>0.05</v>
      </c>
      <c r="K64" s="3">
        <f>IF($I64="NA","NA",VLOOKUP(ROUNDUP(I64,0),Inputs!$N$6:$O$26,2))</f>
        <v>2.93E-2</v>
      </c>
      <c r="L64" s="3">
        <f t="shared" si="1"/>
        <v>1.03992</v>
      </c>
      <c r="M64" s="5">
        <f t="shared" si="2"/>
        <v>49705746.595891997</v>
      </c>
      <c r="N64" s="5">
        <f t="shared" si="3"/>
        <v>1984253.4041080028</v>
      </c>
      <c r="O64" s="5">
        <f>IF($I64= "NA","NA",(F64-N64)*Inputs!$S$7)</f>
        <v>497057.46595891996</v>
      </c>
      <c r="P64" s="123">
        <f t="shared" ref="P64:P104" si="17">IF($I64= "NA","NA",N64-O64)</f>
        <v>1487195.9381490829</v>
      </c>
      <c r="Q64" s="124">
        <f t="shared" si="5"/>
        <v>2.8771443957227374E-2</v>
      </c>
      <c r="R64" s="7" t="str">
        <f t="shared" si="7"/>
        <v>YES</v>
      </c>
      <c r="S64" s="69">
        <f>IF(OR(($G64=("Non Callable")),$G64=("Make Whole"),Inputs!$S$6&gt;E64,R64="No"),"NA",Inputs!$S$6)</f>
        <v>45266</v>
      </c>
      <c r="T64" s="70">
        <f t="shared" si="8"/>
        <v>2.9027777777777777</v>
      </c>
      <c r="U64" s="67">
        <f>IF(S64="NA","NA",IF(T64&gt;0,T64*(Inputs!$S$11*12),0))</f>
        <v>1.3933333333333334E-2</v>
      </c>
      <c r="V64" s="70">
        <f t="shared" si="9"/>
        <v>2</v>
      </c>
      <c r="W64" s="67">
        <f>IF($V64="NA","NA",VLOOKUP(ROUNDUP(V64,0),Inputs!$N$6:$P$26,3,TRUE))</f>
        <v>0.05</v>
      </c>
      <c r="X64" s="3">
        <f>IF($U64="NA","NA",VLOOKUP(ROUNDUP(V64,0),Inputs!$N$6:$O$26,2)+U64)</f>
        <v>4.3233333333333332E-2</v>
      </c>
      <c r="Y64" s="3">
        <f t="shared" si="10"/>
        <v>1.0128299999999999</v>
      </c>
      <c r="Z64" s="5">
        <f t="shared" si="11"/>
        <v>51035218.151121125</v>
      </c>
      <c r="AA64" s="5">
        <f t="shared" si="12"/>
        <v>654781.84887887537</v>
      </c>
      <c r="AB64" s="5">
        <f>IF($U64= "NA","NA",(F64-AA64)*Inputs!$S$7)</f>
        <v>510352.18151121127</v>
      </c>
      <c r="AC64" s="123">
        <f t="shared" si="13"/>
        <v>144429.66736766411</v>
      </c>
      <c r="AD64" s="124">
        <f t="shared" si="14"/>
        <v>2.7941510421293113E-3</v>
      </c>
      <c r="AE64" s="123">
        <f t="shared" si="15"/>
        <v>1342766.2707814188</v>
      </c>
      <c r="AF64" s="32" t="s">
        <v>744</v>
      </c>
    </row>
    <row r="65" spans="1:32" s="32" customFormat="1" ht="13.35" customHeight="1" outlineLevel="1">
      <c r="A65" s="72" t="s">
        <v>655</v>
      </c>
      <c r="B65" s="11" t="s">
        <v>220</v>
      </c>
      <c r="C65" s="11" t="s">
        <v>3</v>
      </c>
      <c r="D65" s="73">
        <v>0.05</v>
      </c>
      <c r="E65" s="74">
        <v>45383</v>
      </c>
      <c r="F65" s="12">
        <v>7905000</v>
      </c>
      <c r="G65" s="75" t="s">
        <v>2</v>
      </c>
      <c r="H65" s="69" t="str">
        <f>IF(OR(($G65=("Non Callable")),$G65=("Make Whole"),Inputs!$S$6&gt;E65),"Non Callable",MAX(Inputs!$S$6,G65))</f>
        <v>Non Callable</v>
      </c>
      <c r="I65" s="70" t="str">
        <f t="shared" si="0"/>
        <v>NA</v>
      </c>
      <c r="J65" s="67" t="str">
        <f>IF($I65="NA","NA",VLOOKUP(ROUNDUP(I65,0),Inputs!$N$6:$P$26,3,TRUE))</f>
        <v>NA</v>
      </c>
      <c r="K65" s="3" t="str">
        <f>IF($I65="NA","NA",VLOOKUP(ROUNDUP(I65,0),Inputs!$N$6:$O$26,2))</f>
        <v>NA</v>
      </c>
      <c r="L65" s="3" t="str">
        <f t="shared" si="1"/>
        <v>NA</v>
      </c>
      <c r="M65" s="5" t="str">
        <f t="shared" si="2"/>
        <v>NA</v>
      </c>
      <c r="N65" s="5" t="str">
        <f t="shared" si="3"/>
        <v>NA</v>
      </c>
      <c r="O65" s="5" t="str">
        <f>IF($I65= "NA","NA",(F65-N65)*Inputs!$S$7)</f>
        <v>NA</v>
      </c>
      <c r="P65" s="123" t="str">
        <f t="shared" si="17"/>
        <v>NA</v>
      </c>
      <c r="Q65" s="124" t="str">
        <f t="shared" si="5"/>
        <v>NA</v>
      </c>
      <c r="R65" s="7" t="str">
        <f t="shared" si="7"/>
        <v>YES</v>
      </c>
      <c r="S65" s="69" t="str">
        <f>IF(OR(($G65=("Non Callable")),$G65=("Make Whole"),Inputs!$S$6&gt;E65,R65="No"),"NA",Inputs!$S$6)</f>
        <v>NA</v>
      </c>
      <c r="T65" s="70" t="str">
        <f t="shared" si="8"/>
        <v>NA</v>
      </c>
      <c r="U65" s="67" t="str">
        <f>IF(S65="NA","NA",IF(T65&gt;0,T65*(Inputs!$S$11*12),0))</f>
        <v>NA</v>
      </c>
      <c r="V65" s="70" t="str">
        <f t="shared" si="9"/>
        <v>NA</v>
      </c>
      <c r="W65" s="67" t="str">
        <f>IF($V65="NA","NA",VLOOKUP(ROUNDUP(V65,0),Inputs!$N$6:$P$26,3,TRUE))</f>
        <v>NA</v>
      </c>
      <c r="X65" s="3" t="str">
        <f>IF($U65="NA","NA",VLOOKUP(ROUNDUP(V65,0),Inputs!$N$6:$O$26,2)+U65)</f>
        <v>NA</v>
      </c>
      <c r="Y65" s="3" t="str">
        <f t="shared" si="10"/>
        <v>NA</v>
      </c>
      <c r="Z65" s="5" t="str">
        <f t="shared" si="11"/>
        <v>NA</v>
      </c>
      <c r="AA65" s="5" t="str">
        <f t="shared" si="12"/>
        <v>NA</v>
      </c>
      <c r="AB65" s="5" t="str">
        <f>IF($U65= "NA","NA",(F65-AA65)*Inputs!$S$7)</f>
        <v>NA</v>
      </c>
      <c r="AC65" s="123" t="str">
        <f t="shared" si="13"/>
        <v>NA</v>
      </c>
      <c r="AD65" s="124" t="str">
        <f t="shared" si="14"/>
        <v>NA</v>
      </c>
      <c r="AE65" s="123" t="str">
        <f t="shared" si="15"/>
        <v/>
      </c>
      <c r="AF65" s="32">
        <v>99.933999999999997</v>
      </c>
    </row>
    <row r="66" spans="1:32" s="32" customFormat="1" ht="13.35" customHeight="1" outlineLevel="1">
      <c r="A66" s="72" t="s">
        <v>655</v>
      </c>
      <c r="B66" s="11" t="s">
        <v>221</v>
      </c>
      <c r="C66" s="11" t="s">
        <v>3</v>
      </c>
      <c r="D66" s="73">
        <v>0.05</v>
      </c>
      <c r="E66" s="74">
        <v>45748</v>
      </c>
      <c r="F66" s="12">
        <v>5740000</v>
      </c>
      <c r="G66" s="75" t="s">
        <v>2</v>
      </c>
      <c r="H66" s="69" t="str">
        <f>IF(OR(($G66=("Non Callable")),$G66=("Make Whole"),Inputs!$S$6&gt;E66),"Non Callable",MAX(Inputs!$S$6,G66))</f>
        <v>Non Callable</v>
      </c>
      <c r="I66" s="70" t="str">
        <f t="shared" si="0"/>
        <v>NA</v>
      </c>
      <c r="J66" s="67" t="str">
        <f>IF($I66="NA","NA",VLOOKUP(ROUNDUP(I66,0),Inputs!$N$6:$P$26,3,TRUE))</f>
        <v>NA</v>
      </c>
      <c r="K66" s="3" t="str">
        <f>IF($I66="NA","NA",VLOOKUP(ROUNDUP(I66,0),Inputs!$N$6:$O$26,2))</f>
        <v>NA</v>
      </c>
      <c r="L66" s="3" t="str">
        <f t="shared" si="1"/>
        <v>NA</v>
      </c>
      <c r="M66" s="5" t="str">
        <f t="shared" si="2"/>
        <v>NA</v>
      </c>
      <c r="N66" s="5" t="str">
        <f t="shared" si="3"/>
        <v>NA</v>
      </c>
      <c r="O66" s="5" t="str">
        <f>IF($I66= "NA","NA",(F66-N66)*Inputs!$S$7)</f>
        <v>NA</v>
      </c>
      <c r="P66" s="123" t="str">
        <f t="shared" si="17"/>
        <v>NA</v>
      </c>
      <c r="Q66" s="124" t="str">
        <f t="shared" si="5"/>
        <v>NA</v>
      </c>
      <c r="R66" s="7" t="str">
        <f t="shared" si="7"/>
        <v>YES</v>
      </c>
      <c r="S66" s="69" t="str">
        <f>IF(OR(($G66=("Non Callable")),$G66=("Make Whole"),Inputs!$S$6&gt;E66,R66="No"),"NA",Inputs!$S$6)</f>
        <v>NA</v>
      </c>
      <c r="T66" s="70" t="str">
        <f t="shared" si="8"/>
        <v>NA</v>
      </c>
      <c r="U66" s="67" t="str">
        <f>IF(S66="NA","NA",IF(T66&gt;0,T66*(Inputs!$S$11*12),0))</f>
        <v>NA</v>
      </c>
      <c r="V66" s="70" t="str">
        <f t="shared" si="9"/>
        <v>NA</v>
      </c>
      <c r="W66" s="67" t="str">
        <f>IF($V66="NA","NA",VLOOKUP(ROUNDUP(V66,0),Inputs!$N$6:$P$26,3,TRUE))</f>
        <v>NA</v>
      </c>
      <c r="X66" s="3" t="str">
        <f>IF($U66="NA","NA",VLOOKUP(ROUNDUP(V66,0),Inputs!$N$6:$O$26,2)+U66)</f>
        <v>NA</v>
      </c>
      <c r="Y66" s="3" t="str">
        <f t="shared" si="10"/>
        <v>NA</v>
      </c>
      <c r="Z66" s="5" t="str">
        <f t="shared" si="11"/>
        <v>NA</v>
      </c>
      <c r="AA66" s="5" t="str">
        <f t="shared" si="12"/>
        <v>NA</v>
      </c>
      <c r="AB66" s="5" t="str">
        <f>IF($U66= "NA","NA",(F66-AA66)*Inputs!$S$7)</f>
        <v>NA</v>
      </c>
      <c r="AC66" s="123" t="str">
        <f t="shared" si="13"/>
        <v>NA</v>
      </c>
      <c r="AD66" s="124" t="str">
        <f t="shared" si="14"/>
        <v>NA</v>
      </c>
      <c r="AE66" s="123" t="str">
        <f t="shared" si="15"/>
        <v/>
      </c>
      <c r="AF66" s="32">
        <v>102.735</v>
      </c>
    </row>
    <row r="67" spans="1:32" s="32" customFormat="1" ht="13.35" customHeight="1" outlineLevel="1">
      <c r="A67" s="72" t="s">
        <v>655</v>
      </c>
      <c r="B67" s="11" t="s">
        <v>222</v>
      </c>
      <c r="C67" s="11" t="s">
        <v>3</v>
      </c>
      <c r="D67" s="73">
        <v>0.05</v>
      </c>
      <c r="E67" s="74">
        <v>46113</v>
      </c>
      <c r="F67" s="12">
        <v>5570000</v>
      </c>
      <c r="G67" s="75" t="s">
        <v>2</v>
      </c>
      <c r="H67" s="69" t="str">
        <f>IF(OR(($G67=("Non Callable")),$G67=("Make Whole"),Inputs!$S$6&gt;E67),"Non Callable",MAX(Inputs!$S$6,G67))</f>
        <v>Non Callable</v>
      </c>
      <c r="I67" s="70" t="str">
        <f t="shared" si="0"/>
        <v>NA</v>
      </c>
      <c r="J67" s="67" t="str">
        <f>IF($I67="NA","NA",VLOOKUP(ROUNDUP(I67,0),Inputs!$N$6:$P$26,3,TRUE))</f>
        <v>NA</v>
      </c>
      <c r="K67" s="3" t="str">
        <f>IF($I67="NA","NA",VLOOKUP(ROUNDUP(I67,0),Inputs!$N$6:$O$26,2))</f>
        <v>NA</v>
      </c>
      <c r="L67" s="3" t="str">
        <f t="shared" si="1"/>
        <v>NA</v>
      </c>
      <c r="M67" s="5" t="str">
        <f t="shared" si="2"/>
        <v>NA</v>
      </c>
      <c r="N67" s="5" t="str">
        <f t="shared" si="3"/>
        <v>NA</v>
      </c>
      <c r="O67" s="5" t="str">
        <f>IF($I67= "NA","NA",(F67-N67)*Inputs!$S$7)</f>
        <v>NA</v>
      </c>
      <c r="P67" s="123" t="str">
        <f t="shared" si="17"/>
        <v>NA</v>
      </c>
      <c r="Q67" s="124" t="str">
        <f t="shared" si="5"/>
        <v>NA</v>
      </c>
      <c r="R67" s="7" t="str">
        <f t="shared" si="7"/>
        <v>YES</v>
      </c>
      <c r="S67" s="69" t="str">
        <f>IF(OR(($G67=("Non Callable")),$G67=("Make Whole"),Inputs!$S$6&gt;E67,R67="No"),"NA",Inputs!$S$6)</f>
        <v>NA</v>
      </c>
      <c r="T67" s="70" t="str">
        <f t="shared" si="8"/>
        <v>NA</v>
      </c>
      <c r="U67" s="67" t="str">
        <f>IF(S67="NA","NA",IF(T67&gt;0,T67*(Inputs!$S$11*12),0))</f>
        <v>NA</v>
      </c>
      <c r="V67" s="70" t="str">
        <f t="shared" si="9"/>
        <v>NA</v>
      </c>
      <c r="W67" s="67" t="str">
        <f>IF($V67="NA","NA",VLOOKUP(ROUNDUP(V67,0),Inputs!$N$6:$P$26,3,TRUE))</f>
        <v>NA</v>
      </c>
      <c r="X67" s="3" t="str">
        <f>IF($U67="NA","NA",VLOOKUP(ROUNDUP(V67,0),Inputs!$N$6:$O$26,2)+U67)</f>
        <v>NA</v>
      </c>
      <c r="Y67" s="3" t="str">
        <f t="shared" si="10"/>
        <v>NA</v>
      </c>
      <c r="Z67" s="5" t="str">
        <f t="shared" si="11"/>
        <v>NA</v>
      </c>
      <c r="AA67" s="5" t="str">
        <f t="shared" si="12"/>
        <v>NA</v>
      </c>
      <c r="AB67" s="5" t="str">
        <f>IF($U67= "NA","NA",(F67-AA67)*Inputs!$S$7)</f>
        <v>NA</v>
      </c>
      <c r="AC67" s="123" t="str">
        <f t="shared" si="13"/>
        <v>NA</v>
      </c>
      <c r="AD67" s="124" t="str">
        <f t="shared" si="14"/>
        <v>NA</v>
      </c>
      <c r="AE67" s="123" t="str">
        <f t="shared" si="15"/>
        <v/>
      </c>
      <c r="AF67" s="32">
        <v>105.098</v>
      </c>
    </row>
    <row r="68" spans="1:32" s="32" customFormat="1" ht="13.35" customHeight="1" outlineLevel="1">
      <c r="A68" s="72" t="s">
        <v>655</v>
      </c>
      <c r="B68" s="11" t="s">
        <v>223</v>
      </c>
      <c r="C68" s="11" t="s">
        <v>3</v>
      </c>
      <c r="D68" s="73">
        <v>0.05</v>
      </c>
      <c r="E68" s="74">
        <v>46478</v>
      </c>
      <c r="F68" s="12">
        <v>9430000</v>
      </c>
      <c r="G68" s="75" t="s">
        <v>2</v>
      </c>
      <c r="H68" s="69" t="str">
        <f>IF(OR(($G68=("Non Callable")),$G68=("Make Whole"),Inputs!$S$6&gt;E68),"Non Callable",MAX(Inputs!$S$6,G68))</f>
        <v>Non Callable</v>
      </c>
      <c r="I68" s="70" t="str">
        <f t="shared" si="0"/>
        <v>NA</v>
      </c>
      <c r="J68" s="67" t="str">
        <f>IF($I68="NA","NA",VLOOKUP(ROUNDUP(I68,0),Inputs!$N$6:$P$26,3,TRUE))</f>
        <v>NA</v>
      </c>
      <c r="K68" s="3" t="str">
        <f>IF($I68="NA","NA",VLOOKUP(ROUNDUP(I68,0),Inputs!$N$6:$O$26,2))</f>
        <v>NA</v>
      </c>
      <c r="L68" s="3" t="str">
        <f t="shared" si="1"/>
        <v>NA</v>
      </c>
      <c r="M68" s="5" t="str">
        <f t="shared" si="2"/>
        <v>NA</v>
      </c>
      <c r="N68" s="5" t="str">
        <f t="shared" si="3"/>
        <v>NA</v>
      </c>
      <c r="O68" s="5" t="str">
        <f>IF($I68= "NA","NA",(F68-N68)*Inputs!$S$7)</f>
        <v>NA</v>
      </c>
      <c r="P68" s="123" t="str">
        <f t="shared" si="17"/>
        <v>NA</v>
      </c>
      <c r="Q68" s="124" t="str">
        <f t="shared" si="5"/>
        <v>NA</v>
      </c>
      <c r="R68" s="7" t="str">
        <f t="shared" si="7"/>
        <v>YES</v>
      </c>
      <c r="S68" s="69" t="str">
        <f>IF(OR(($G68=("Non Callable")),$G68=("Make Whole"),Inputs!$S$6&gt;E68,R68="No"),"NA",Inputs!$S$6)</f>
        <v>NA</v>
      </c>
      <c r="T68" s="70" t="str">
        <f t="shared" si="8"/>
        <v>NA</v>
      </c>
      <c r="U68" s="67" t="str">
        <f>IF(S68="NA","NA",IF(T68&gt;0,T68*(Inputs!$S$11*12),0))</f>
        <v>NA</v>
      </c>
      <c r="V68" s="70" t="str">
        <f t="shared" si="9"/>
        <v>NA</v>
      </c>
      <c r="W68" s="67" t="str">
        <f>IF($V68="NA","NA",VLOOKUP(ROUNDUP(V68,0),Inputs!$N$6:$P$26,3,TRUE))</f>
        <v>NA</v>
      </c>
      <c r="X68" s="3" t="str">
        <f>IF($U68="NA","NA",VLOOKUP(ROUNDUP(V68,0),Inputs!$N$6:$O$26,2)+U68)</f>
        <v>NA</v>
      </c>
      <c r="Y68" s="3" t="str">
        <f t="shared" si="10"/>
        <v>NA</v>
      </c>
      <c r="Z68" s="5" t="str">
        <f t="shared" si="11"/>
        <v>NA</v>
      </c>
      <c r="AA68" s="5" t="str">
        <f t="shared" si="12"/>
        <v>NA</v>
      </c>
      <c r="AB68" s="5" t="str">
        <f>IF($U68= "NA","NA",(F68-AA68)*Inputs!$S$7)</f>
        <v>NA</v>
      </c>
      <c r="AC68" s="123" t="str">
        <f t="shared" si="13"/>
        <v>NA</v>
      </c>
      <c r="AD68" s="124" t="str">
        <f t="shared" si="14"/>
        <v>NA</v>
      </c>
      <c r="AE68" s="123" t="str">
        <f t="shared" si="15"/>
        <v/>
      </c>
      <c r="AF68" s="32" t="s">
        <v>744</v>
      </c>
    </row>
    <row r="69" spans="1:32" s="32" customFormat="1" ht="13.35" customHeight="1" outlineLevel="1">
      <c r="A69" s="72" t="s">
        <v>655</v>
      </c>
      <c r="B69" s="11" t="s">
        <v>224</v>
      </c>
      <c r="C69" s="11" t="s">
        <v>3</v>
      </c>
      <c r="D69" s="73">
        <v>0.05</v>
      </c>
      <c r="E69" s="74">
        <v>46844</v>
      </c>
      <c r="F69" s="12">
        <v>10430000</v>
      </c>
      <c r="G69" s="75">
        <v>46478</v>
      </c>
      <c r="H69" s="69">
        <f>IF(OR(($G69=("Non Callable")),$G69=("Make Whole"),Inputs!$S$6&gt;E69),"Non Callable",MAX(Inputs!$S$6,G69))</f>
        <v>46478</v>
      </c>
      <c r="I69" s="70">
        <f t="shared" si="0"/>
        <v>1</v>
      </c>
      <c r="J69" s="67">
        <f>IF($I69="NA","NA",VLOOKUP(ROUNDUP(I69,0),Inputs!$N$6:$P$26,3,TRUE))</f>
        <v>0.05</v>
      </c>
      <c r="K69" s="3">
        <f>IF($I69="NA","NA",VLOOKUP(ROUNDUP(I69,0),Inputs!$N$6:$O$26,2))</f>
        <v>3.0800000000000001E-2</v>
      </c>
      <c r="L69" s="3">
        <f t="shared" si="1"/>
        <v>1.0187600000000001</v>
      </c>
      <c r="M69" s="5">
        <f t="shared" si="2"/>
        <v>10237936.31473556</v>
      </c>
      <c r="N69" s="5">
        <f t="shared" si="3"/>
        <v>192063.68526444025</v>
      </c>
      <c r="O69" s="5">
        <f>IF($I69= "NA","NA",(F69-N69)*Inputs!$S$7)</f>
        <v>102379.3631473556</v>
      </c>
      <c r="P69" s="123">
        <f t="shared" si="17"/>
        <v>89684.322117084652</v>
      </c>
      <c r="Q69" s="124">
        <f t="shared" si="5"/>
        <v>8.5986886018297841E-3</v>
      </c>
      <c r="R69" s="7" t="str">
        <f t="shared" si="7"/>
        <v>YES</v>
      </c>
      <c r="S69" s="69">
        <f>IF(OR(($G69=("Non Callable")),$G69=("Make Whole"),Inputs!$S$6&gt;E69,R69="No"),"NA",Inputs!$S$6)</f>
        <v>45266</v>
      </c>
      <c r="T69" s="70">
        <f t="shared" si="8"/>
        <v>3.3194444444444446</v>
      </c>
      <c r="U69" s="67">
        <f>IF(S69="NA","NA",IF(T69&gt;0,T69*(Inputs!$S$11*12),0))</f>
        <v>1.5933333333333334E-2</v>
      </c>
      <c r="V69" s="70">
        <f t="shared" si="9"/>
        <v>1</v>
      </c>
      <c r="W69" s="67">
        <f>IF($V69="NA","NA",VLOOKUP(ROUNDUP(V69,0),Inputs!$N$6:$P$26,3,TRUE))</f>
        <v>0.05</v>
      </c>
      <c r="X69" s="3">
        <f>IF($U69="NA","NA",VLOOKUP(ROUNDUP(V69,0),Inputs!$N$6:$O$26,2)+U69)</f>
        <v>4.6733333333333335E-2</v>
      </c>
      <c r="Y69" s="3">
        <f t="shared" si="10"/>
        <v>1.00315</v>
      </c>
      <c r="Z69" s="5">
        <f t="shared" si="11"/>
        <v>10397248.666699896</v>
      </c>
      <c r="AA69" s="5">
        <f t="shared" si="12"/>
        <v>32751.333300104365</v>
      </c>
      <c r="AB69" s="5">
        <f>IF($U69= "NA","NA",(F69-AA69)*Inputs!$S$7)</f>
        <v>103972.48666699896</v>
      </c>
      <c r="AC69" s="123">
        <f t="shared" si="13"/>
        <v>-71221.153366894592</v>
      </c>
      <c r="AD69" s="124">
        <f t="shared" si="14"/>
        <v>-6.8284902556945918E-3</v>
      </c>
      <c r="AE69" s="123">
        <f t="shared" si="15"/>
        <v>160905.47548397924</v>
      </c>
      <c r="AF69" s="32">
        <v>105.798</v>
      </c>
    </row>
    <row r="70" spans="1:32" s="32" customFormat="1" ht="13.35" customHeight="1" outlineLevel="1">
      <c r="A70" s="72" t="s">
        <v>655</v>
      </c>
      <c r="B70" s="11" t="s">
        <v>225</v>
      </c>
      <c r="C70" s="11" t="s">
        <v>3</v>
      </c>
      <c r="D70" s="73">
        <v>0.05</v>
      </c>
      <c r="E70" s="74">
        <v>47209</v>
      </c>
      <c r="F70" s="12">
        <v>10950000</v>
      </c>
      <c r="G70" s="75">
        <v>46478</v>
      </c>
      <c r="H70" s="69">
        <f>IF(OR(($G70=("Non Callable")),$G70=("Make Whole"),Inputs!$S$6&gt;E70),"Non Callable",MAX(Inputs!$S$6,G70))</f>
        <v>46478</v>
      </c>
      <c r="I70" s="70">
        <f t="shared" si="0"/>
        <v>2</v>
      </c>
      <c r="J70" s="67">
        <f>IF($I70="NA","NA",VLOOKUP(ROUNDUP(I70,0),Inputs!$N$6:$P$26,3,TRUE))</f>
        <v>0.05</v>
      </c>
      <c r="K70" s="3">
        <f>IF($I70="NA","NA",VLOOKUP(ROUNDUP(I70,0),Inputs!$N$6:$O$26,2))</f>
        <v>2.93E-2</v>
      </c>
      <c r="L70" s="3">
        <f t="shared" si="1"/>
        <v>1.03992</v>
      </c>
      <c r="M70" s="5">
        <f t="shared" si="2"/>
        <v>10529656.127394415</v>
      </c>
      <c r="N70" s="5">
        <f t="shared" si="3"/>
        <v>420343.87260558456</v>
      </c>
      <c r="O70" s="5">
        <f>IF($I70= "NA","NA",(F70-N70)*Inputs!$S$7)</f>
        <v>105296.56127394416</v>
      </c>
      <c r="P70" s="123">
        <f t="shared" si="17"/>
        <v>315047.31133164041</v>
      </c>
      <c r="Q70" s="124">
        <f t="shared" si="5"/>
        <v>2.8771443957227433E-2</v>
      </c>
      <c r="R70" s="7" t="str">
        <f t="shared" si="7"/>
        <v>YES</v>
      </c>
      <c r="S70" s="69">
        <f>IF(OR(($G70=("Non Callable")),$G70=("Make Whole"),Inputs!$S$6&gt;E70,R70="No"),"NA",Inputs!$S$6)</f>
        <v>45266</v>
      </c>
      <c r="T70" s="70">
        <f t="shared" si="8"/>
        <v>3.3194444444444446</v>
      </c>
      <c r="U70" s="67">
        <f>IF(S70="NA","NA",IF(T70&gt;0,T70*(Inputs!$S$11*12),0))</f>
        <v>1.5933333333333334E-2</v>
      </c>
      <c r="V70" s="70">
        <f t="shared" si="9"/>
        <v>2</v>
      </c>
      <c r="W70" s="67">
        <f>IF($V70="NA","NA",VLOOKUP(ROUNDUP(V70,0),Inputs!$N$6:$P$26,3,TRUE))</f>
        <v>0.05</v>
      </c>
      <c r="X70" s="3">
        <f>IF($U70="NA","NA",VLOOKUP(ROUNDUP(V70,0),Inputs!$N$6:$O$26,2)+U70)</f>
        <v>4.5233333333333334E-2</v>
      </c>
      <c r="Y70" s="3">
        <f t="shared" si="10"/>
        <v>1.00901</v>
      </c>
      <c r="Z70" s="5">
        <f t="shared" si="11"/>
        <v>10852221.484425329</v>
      </c>
      <c r="AA70" s="5">
        <f t="shared" si="12"/>
        <v>97778.515574671328</v>
      </c>
      <c r="AB70" s="5">
        <f>IF($U70= "NA","NA",(F70-AA70)*Inputs!$S$7)</f>
        <v>108522.21484425329</v>
      </c>
      <c r="AC70" s="123">
        <f t="shared" si="13"/>
        <v>-10743.699269581964</v>
      </c>
      <c r="AD70" s="124">
        <f t="shared" si="14"/>
        <v>-9.8115975064675472E-4</v>
      </c>
      <c r="AE70" s="123">
        <f t="shared" si="15"/>
        <v>325791.0106012224</v>
      </c>
      <c r="AF70" s="32">
        <v>107.887</v>
      </c>
    </row>
    <row r="71" spans="1:32" s="32" customFormat="1" ht="13.35" customHeight="1" outlineLevel="1">
      <c r="A71" s="72" t="s">
        <v>655</v>
      </c>
      <c r="B71" s="11" t="s">
        <v>226</v>
      </c>
      <c r="C71" s="11" t="s">
        <v>3</v>
      </c>
      <c r="D71" s="73">
        <v>0.05</v>
      </c>
      <c r="E71" s="74">
        <v>47574</v>
      </c>
      <c r="F71" s="12">
        <v>11500000</v>
      </c>
      <c r="G71" s="75">
        <v>46478</v>
      </c>
      <c r="H71" s="69">
        <f>IF(OR(($G71=("Non Callable")),$G71=("Make Whole"),Inputs!$S$6&gt;E71),"Non Callable",MAX(Inputs!$S$6,G71))</f>
        <v>46478</v>
      </c>
      <c r="I71" s="70">
        <f t="shared" ref="I71:I134" si="18">IF(OR(H71="Non Callable",H71=E71),"NA",DAYS360(H71,E71)/360)</f>
        <v>3</v>
      </c>
      <c r="J71" s="67">
        <f>IF($I71="NA","NA",VLOOKUP(ROUNDUP(I71,0),Inputs!$N$6:$P$26,3,TRUE))</f>
        <v>0.05</v>
      </c>
      <c r="K71" s="3">
        <f>IF($I71="NA","NA",VLOOKUP(ROUNDUP(I71,0),Inputs!$N$6:$O$26,2))</f>
        <v>2.8899999999999999E-2</v>
      </c>
      <c r="L71" s="3">
        <f t="shared" ref="L71:L134" si="19">IF($I71="NA","NA",ROUNDDOWN(-PV(K71/2,I71*2,(F71*D71)/2,F71)/F71,5))</f>
        <v>1.0602100000000001</v>
      </c>
      <c r="M71" s="5">
        <f t="shared" ref="M71:M134" si="20">IF($I71="NA","NA",F71/L71)</f>
        <v>10846907.688099526</v>
      </c>
      <c r="N71" s="5">
        <f t="shared" ref="N71:N134" si="21">IF($I71="NA","NA",F71-M71)</f>
        <v>653092.31190047413</v>
      </c>
      <c r="O71" s="5">
        <f>IF($I71= "NA","NA",(F71-N71)*Inputs!$S$7)</f>
        <v>108469.07688099526</v>
      </c>
      <c r="P71" s="123">
        <f t="shared" si="17"/>
        <v>544623.23501947883</v>
      </c>
      <c r="Q71" s="124">
        <f t="shared" ref="Q71:Q134" si="22">IF($I71= "NA","NA",P71/F71)</f>
        <v>4.7358542175606852E-2</v>
      </c>
      <c r="R71" s="7" t="str">
        <f t="shared" si="7"/>
        <v>YES</v>
      </c>
      <c r="S71" s="69">
        <f>IF(OR(($G71=("Non Callable")),$G71=("Make Whole"),Inputs!$S$6&gt;E71,R71="No"),"NA",Inputs!$S$6)</f>
        <v>45266</v>
      </c>
      <c r="T71" s="70">
        <f t="shared" si="8"/>
        <v>3.3194444444444446</v>
      </c>
      <c r="U71" s="67">
        <f>IF(S71="NA","NA",IF(T71&gt;0,T71*(Inputs!$S$11*12),0))</f>
        <v>1.5933333333333334E-2</v>
      </c>
      <c r="V71" s="70">
        <f t="shared" si="9"/>
        <v>3</v>
      </c>
      <c r="W71" s="67">
        <f>IF($V71="NA","NA",VLOOKUP(ROUNDUP(V71,0),Inputs!$N$6:$P$26,3,TRUE))</f>
        <v>0.05</v>
      </c>
      <c r="X71" s="3">
        <f>IF($U71="NA","NA",VLOOKUP(ROUNDUP(V71,0),Inputs!$N$6:$O$26,2)+U71)</f>
        <v>4.4833333333333336E-2</v>
      </c>
      <c r="Y71" s="3">
        <f t="shared" si="10"/>
        <v>1.0143500000000001</v>
      </c>
      <c r="Z71" s="5">
        <f t="shared" si="11"/>
        <v>11337309.607137576</v>
      </c>
      <c r="AA71" s="5">
        <f t="shared" si="12"/>
        <v>162690.39286242425</v>
      </c>
      <c r="AB71" s="5">
        <f>IF($U71= "NA","NA",(F71-AA71)*Inputs!$S$7)</f>
        <v>113373.09607137577</v>
      </c>
      <c r="AC71" s="123">
        <f t="shared" si="13"/>
        <v>49317.296791048488</v>
      </c>
      <c r="AD71" s="124">
        <f t="shared" si="14"/>
        <v>4.2884605905259554E-3</v>
      </c>
      <c r="AE71" s="123">
        <f t="shared" si="15"/>
        <v>495305.93822843034</v>
      </c>
      <c r="AF71" s="32">
        <v>107.67700000000001</v>
      </c>
    </row>
    <row r="72" spans="1:32" s="32" customFormat="1" ht="13.35" customHeight="1" outlineLevel="1">
      <c r="A72" s="72" t="s">
        <v>655</v>
      </c>
      <c r="B72" s="11" t="s">
        <v>227</v>
      </c>
      <c r="C72" s="11" t="s">
        <v>3</v>
      </c>
      <c r="D72" s="73">
        <v>0.05</v>
      </c>
      <c r="E72" s="74">
        <v>47939</v>
      </c>
      <c r="F72" s="12">
        <v>12070000</v>
      </c>
      <c r="G72" s="75">
        <v>46478</v>
      </c>
      <c r="H72" s="69">
        <f>IF(OR(($G72=("Non Callable")),$G72=("Make Whole"),Inputs!$S$6&gt;E72),"Non Callable",MAX(Inputs!$S$6,G72))</f>
        <v>46478</v>
      </c>
      <c r="I72" s="70">
        <f t="shared" si="18"/>
        <v>4</v>
      </c>
      <c r="J72" s="67">
        <f>IF($I72="NA","NA",VLOOKUP(ROUNDUP(I72,0),Inputs!$N$6:$P$26,3,TRUE))</f>
        <v>0.05</v>
      </c>
      <c r="K72" s="3">
        <f>IF($I72="NA","NA",VLOOKUP(ROUNDUP(I72,0),Inputs!$N$6:$O$26,2))</f>
        <v>2.86E-2</v>
      </c>
      <c r="L72" s="3">
        <f t="shared" si="19"/>
        <v>1.0803400000000001</v>
      </c>
      <c r="M72" s="5">
        <f t="shared" si="20"/>
        <v>11172408.686154358</v>
      </c>
      <c r="N72" s="5">
        <f t="shared" si="21"/>
        <v>897591.31384564191</v>
      </c>
      <c r="O72" s="5">
        <f>IF($I72= "NA","NA",(F72-N72)*Inputs!$S$7)</f>
        <v>111724.08686154359</v>
      </c>
      <c r="P72" s="123">
        <f t="shared" si="17"/>
        <v>785867.22698409832</v>
      </c>
      <c r="Q72" s="124">
        <f t="shared" si="22"/>
        <v>6.51091323101987E-2</v>
      </c>
      <c r="R72" s="7" t="str">
        <f t="shared" ref="R72:R135" si="23">IF(H72&gt;G72,"NO","YES")</f>
        <v>YES</v>
      </c>
      <c r="S72" s="69">
        <f>IF(OR(($G72=("Non Callable")),$G72=("Make Whole"),Inputs!$S$6&gt;E72,R72="No"),"NA",Inputs!$S$6)</f>
        <v>45266</v>
      </c>
      <c r="T72" s="70">
        <f t="shared" ref="T72:T135" si="24">IF(S72&lt;=G72,IF(OR(S72="NA",S72=G72),"NA",DAYS360(S72,G72)/360),0)</f>
        <v>3.3194444444444446</v>
      </c>
      <c r="U72" s="67">
        <f>IF(S72="NA","NA",IF(T72&gt;0,T72*(Inputs!$S$11*12),0))</f>
        <v>1.5933333333333334E-2</v>
      </c>
      <c r="V72" s="70">
        <f t="shared" ref="V72:V135" si="25">IF(OR(H72="Non Callable",H72=E72),"NA",DAYS360(H72,E72)/360)</f>
        <v>4</v>
      </c>
      <c r="W72" s="67">
        <f>IF($V72="NA","NA",VLOOKUP(ROUNDUP(V72,0),Inputs!$N$6:$P$26,3,TRUE))</f>
        <v>0.05</v>
      </c>
      <c r="X72" s="3">
        <f>IF($U72="NA","NA",VLOOKUP(ROUNDUP(V72,0),Inputs!$N$6:$O$26,2)+U72)</f>
        <v>4.4533333333333334E-2</v>
      </c>
      <c r="Y72" s="3">
        <f t="shared" ref="Y72:Y135" si="26">IF($U72="NA","NA",ROUNDDOWN(-PV(X72/2,V72*2,(F72*D72)/2,F72)/F72,5))</f>
        <v>1.0198199999999999</v>
      </c>
      <c r="Z72" s="5">
        <f t="shared" ref="Z72:Z135" si="27">IF($U72="NA","NA",F72/Y72)</f>
        <v>11835421.937204605</v>
      </c>
      <c r="AA72" s="5">
        <f t="shared" ref="AA72:AA135" si="28">IF($U72="NA","NA",F72-Z72)</f>
        <v>234578.06279539503</v>
      </c>
      <c r="AB72" s="5">
        <f>IF($U72= "NA","NA",(F72-AA72)*Inputs!$S$7)</f>
        <v>118354.21937204605</v>
      </c>
      <c r="AC72" s="123">
        <f t="shared" ref="AC72:AC135" si="29">IF($U72= "NA","NA",AA72-AB72)</f>
        <v>116223.84342334898</v>
      </c>
      <c r="AD72" s="124">
        <f t="shared" ref="AD72:AD135" si="30">IF($U72= "NA","NA",AC72/F72)</f>
        <v>9.6291502421995846E-3</v>
      </c>
      <c r="AE72" s="123">
        <f t="shared" ref="AE72:AE135" si="31">IF(OR($P72="NA",R72="NO"),"",IF(P72&gt;0,P72-AC72,""))</f>
        <v>669643.38356074935</v>
      </c>
      <c r="AF72" s="32" t="s">
        <v>744</v>
      </c>
    </row>
    <row r="73" spans="1:32" s="32" customFormat="1" ht="13.35" customHeight="1" outlineLevel="1">
      <c r="A73" s="72" t="s">
        <v>655</v>
      </c>
      <c r="B73" s="11" t="s">
        <v>228</v>
      </c>
      <c r="C73" s="11" t="s">
        <v>3</v>
      </c>
      <c r="D73" s="73">
        <v>0.05</v>
      </c>
      <c r="E73" s="74">
        <v>48305</v>
      </c>
      <c r="F73" s="12">
        <v>12675000</v>
      </c>
      <c r="G73" s="75">
        <v>46478</v>
      </c>
      <c r="H73" s="69">
        <f>IF(OR(($G73=("Non Callable")),$G73=("Make Whole"),Inputs!$S$6&gt;E73),"Non Callable",MAX(Inputs!$S$6,G73))</f>
        <v>46478</v>
      </c>
      <c r="I73" s="70">
        <f t="shared" si="18"/>
        <v>5</v>
      </c>
      <c r="J73" s="67">
        <f>IF($I73="NA","NA",VLOOKUP(ROUNDUP(I73,0),Inputs!$N$6:$P$26,3,TRUE))</f>
        <v>0.05</v>
      </c>
      <c r="K73" s="3">
        <f>IF($I73="NA","NA",VLOOKUP(ROUNDUP(I73,0),Inputs!$N$6:$O$26,2))</f>
        <v>2.8300000000000002E-2</v>
      </c>
      <c r="L73" s="3">
        <f t="shared" si="19"/>
        <v>1.1005100000000001</v>
      </c>
      <c r="M73" s="5">
        <f t="shared" si="20"/>
        <v>11517387.393117735</v>
      </c>
      <c r="N73" s="5">
        <f t="shared" si="21"/>
        <v>1157612.6068822648</v>
      </c>
      <c r="O73" s="5">
        <f>IF($I73= "NA","NA",(F73-N73)*Inputs!$S$7)</f>
        <v>115173.87393117735</v>
      </c>
      <c r="P73" s="123">
        <f t="shared" si="17"/>
        <v>1042438.7329510875</v>
      </c>
      <c r="Q73" s="124">
        <f t="shared" si="22"/>
        <v>8.2243687017837283E-2</v>
      </c>
      <c r="R73" s="7" t="str">
        <f t="shared" si="23"/>
        <v>YES</v>
      </c>
      <c r="S73" s="69">
        <f>IF(OR(($G73=("Non Callable")),$G73=("Make Whole"),Inputs!$S$6&gt;E73,R73="No"),"NA",Inputs!$S$6)</f>
        <v>45266</v>
      </c>
      <c r="T73" s="70">
        <f t="shared" si="24"/>
        <v>3.3194444444444446</v>
      </c>
      <c r="U73" s="67">
        <f>IF(S73="NA","NA",IF(T73&gt;0,T73*(Inputs!$S$11*12),0))</f>
        <v>1.5933333333333334E-2</v>
      </c>
      <c r="V73" s="70">
        <f t="shared" si="25"/>
        <v>5</v>
      </c>
      <c r="W73" s="67">
        <f>IF($V73="NA","NA",VLOOKUP(ROUNDUP(V73,0),Inputs!$N$6:$P$26,3,TRUE))</f>
        <v>0.05</v>
      </c>
      <c r="X73" s="3">
        <f>IF($U73="NA","NA",VLOOKUP(ROUNDUP(V73,0),Inputs!$N$6:$O$26,2)+U73)</f>
        <v>4.4233333333333333E-2</v>
      </c>
      <c r="Y73" s="3">
        <f t="shared" si="26"/>
        <v>1.0256099999999999</v>
      </c>
      <c r="Z73" s="5">
        <f t="shared" si="27"/>
        <v>12358498.844590049</v>
      </c>
      <c r="AA73" s="5">
        <f t="shared" si="28"/>
        <v>316501.15540995076</v>
      </c>
      <c r="AB73" s="5">
        <f>IF($U73= "NA","NA",(F73-AA73)*Inputs!$S$7)</f>
        <v>123584.9884459005</v>
      </c>
      <c r="AC73" s="123">
        <f t="shared" si="29"/>
        <v>192916.16696405027</v>
      </c>
      <c r="AD73" s="124">
        <f t="shared" si="30"/>
        <v>1.5220210411364912E-2</v>
      </c>
      <c r="AE73" s="123">
        <f t="shared" si="31"/>
        <v>849522.56598703726</v>
      </c>
      <c r="AF73" s="32">
        <v>107.758</v>
      </c>
    </row>
    <row r="74" spans="1:32" s="32" customFormat="1" ht="13.35" customHeight="1" outlineLevel="1">
      <c r="A74" s="72" t="s">
        <v>655</v>
      </c>
      <c r="B74" s="11" t="s">
        <v>229</v>
      </c>
      <c r="C74" s="11" t="s">
        <v>3</v>
      </c>
      <c r="D74" s="73">
        <v>0.05</v>
      </c>
      <c r="E74" s="74">
        <v>48670</v>
      </c>
      <c r="F74" s="12">
        <v>13310000</v>
      </c>
      <c r="G74" s="75">
        <v>46478</v>
      </c>
      <c r="H74" s="69">
        <f>IF(OR(($G74=("Non Callable")),$G74=("Make Whole"),Inputs!$S$6&gt;E74),"Non Callable",MAX(Inputs!$S$6,G74))</f>
        <v>46478</v>
      </c>
      <c r="I74" s="70">
        <f t="shared" si="18"/>
        <v>6</v>
      </c>
      <c r="J74" s="67">
        <f>IF($I74="NA","NA",VLOOKUP(ROUNDUP(I74,0),Inputs!$N$6:$P$26,3,TRUE))</f>
        <v>0.05</v>
      </c>
      <c r="K74" s="3">
        <f>IF($I74="NA","NA",VLOOKUP(ROUNDUP(I74,0),Inputs!$N$6:$O$26,2))</f>
        <v>2.8699999999999996E-2</v>
      </c>
      <c r="L74" s="3">
        <f t="shared" si="19"/>
        <v>1.11663</v>
      </c>
      <c r="M74" s="5">
        <f t="shared" si="20"/>
        <v>11919794.381308043</v>
      </c>
      <c r="N74" s="5">
        <f t="shared" si="21"/>
        <v>1390205.6186919566</v>
      </c>
      <c r="O74" s="5">
        <f>IF($I74= "NA","NA",(F74-N74)*Inputs!$S$7)</f>
        <v>119197.94381308043</v>
      </c>
      <c r="P74" s="123">
        <f t="shared" si="17"/>
        <v>1271007.6748788762</v>
      </c>
      <c r="Q74" s="124">
        <f t="shared" si="22"/>
        <v>9.549268781960002E-2</v>
      </c>
      <c r="R74" s="7" t="str">
        <f t="shared" si="23"/>
        <v>YES</v>
      </c>
      <c r="S74" s="69">
        <f>IF(OR(($G74=("Non Callable")),$G74=("Make Whole"),Inputs!$S$6&gt;E74,R74="No"),"NA",Inputs!$S$6)</f>
        <v>45266</v>
      </c>
      <c r="T74" s="70">
        <f t="shared" si="24"/>
        <v>3.3194444444444446</v>
      </c>
      <c r="U74" s="67">
        <f>IF(S74="NA","NA",IF(T74&gt;0,T74*(Inputs!$S$11*12),0))</f>
        <v>1.5933333333333334E-2</v>
      </c>
      <c r="V74" s="70">
        <f t="shared" si="25"/>
        <v>6</v>
      </c>
      <c r="W74" s="67">
        <f>IF($V74="NA","NA",VLOOKUP(ROUNDUP(V74,0),Inputs!$N$6:$P$26,3,TRUE))</f>
        <v>0.05</v>
      </c>
      <c r="X74" s="3">
        <f>IF($U74="NA","NA",VLOOKUP(ROUNDUP(V74,0),Inputs!$N$6:$O$26,2)+U74)</f>
        <v>4.463333333333333E-2</v>
      </c>
      <c r="Y74" s="3">
        <f t="shared" si="26"/>
        <v>1.0279700000000001</v>
      </c>
      <c r="Z74" s="5">
        <f t="shared" si="27"/>
        <v>12947848.672626633</v>
      </c>
      <c r="AA74" s="5">
        <f t="shared" si="28"/>
        <v>362151.3273733668</v>
      </c>
      <c r="AB74" s="5">
        <f>IF($U74= "NA","NA",(F74-AA74)*Inputs!$S$7)</f>
        <v>129478.48672626633</v>
      </c>
      <c r="AC74" s="123">
        <f t="shared" si="29"/>
        <v>232672.84064710047</v>
      </c>
      <c r="AD74" s="124">
        <f t="shared" si="30"/>
        <v>1.7481054894598082E-2</v>
      </c>
      <c r="AE74" s="123">
        <f t="shared" si="31"/>
        <v>1038334.8342317757</v>
      </c>
      <c r="AF74" s="32">
        <v>107.605</v>
      </c>
    </row>
    <row r="75" spans="1:32" s="32" customFormat="1" ht="13.35" customHeight="1" outlineLevel="1">
      <c r="A75" s="72" t="s">
        <v>655</v>
      </c>
      <c r="B75" s="11" t="s">
        <v>230</v>
      </c>
      <c r="C75" s="11" t="s">
        <v>3</v>
      </c>
      <c r="D75" s="73">
        <v>0.05</v>
      </c>
      <c r="E75" s="74">
        <v>49035</v>
      </c>
      <c r="F75" s="12">
        <v>13975000</v>
      </c>
      <c r="G75" s="75">
        <v>46478</v>
      </c>
      <c r="H75" s="69">
        <f>IF(OR(($G75=("Non Callable")),$G75=("Make Whole"),Inputs!$S$6&gt;E75),"Non Callable",MAX(Inputs!$S$6,G75))</f>
        <v>46478</v>
      </c>
      <c r="I75" s="70">
        <f t="shared" si="18"/>
        <v>7</v>
      </c>
      <c r="J75" s="67">
        <f>IF($I75="NA","NA",VLOOKUP(ROUNDUP(I75,0),Inputs!$N$6:$P$26,3,TRUE))</f>
        <v>0.05</v>
      </c>
      <c r="K75" s="3">
        <f>IF($I75="NA","NA",VLOOKUP(ROUNDUP(I75,0),Inputs!$N$6:$O$26,2))</f>
        <v>2.8799999999999999E-2</v>
      </c>
      <c r="L75" s="3">
        <f t="shared" si="19"/>
        <v>1.1335299999999999</v>
      </c>
      <c r="M75" s="5">
        <f t="shared" si="20"/>
        <v>12328742.953428671</v>
      </c>
      <c r="N75" s="5">
        <f t="shared" si="21"/>
        <v>1646257.0465713292</v>
      </c>
      <c r="O75" s="5">
        <f>IF($I75= "NA","NA",(F75-N75)*Inputs!$S$7)</f>
        <v>123287.42953428671</v>
      </c>
      <c r="P75" s="123">
        <f t="shared" si="17"/>
        <v>1522969.6170370425</v>
      </c>
      <c r="Q75" s="124">
        <f t="shared" si="22"/>
        <v>0.10897814790962737</v>
      </c>
      <c r="R75" s="7" t="str">
        <f t="shared" si="23"/>
        <v>YES</v>
      </c>
      <c r="S75" s="69">
        <f>IF(OR(($G75=("Non Callable")),$G75=("Make Whole"),Inputs!$S$6&gt;E75,R75="No"),"NA",Inputs!$S$6)</f>
        <v>45266</v>
      </c>
      <c r="T75" s="70">
        <f t="shared" si="24"/>
        <v>3.3194444444444446</v>
      </c>
      <c r="U75" s="67">
        <f>IF(S75="NA","NA",IF(T75&gt;0,T75*(Inputs!$S$11*12),0))</f>
        <v>1.5933333333333334E-2</v>
      </c>
      <c r="V75" s="70">
        <f t="shared" si="25"/>
        <v>7</v>
      </c>
      <c r="W75" s="67">
        <f>IF($V75="NA","NA",VLOOKUP(ROUNDUP(V75,0),Inputs!$N$6:$P$26,3,TRUE))</f>
        <v>0.05</v>
      </c>
      <c r="X75" s="3">
        <f>IF($U75="NA","NA",VLOOKUP(ROUNDUP(V75,0),Inputs!$N$6:$O$26,2)+U75)</f>
        <v>4.4733333333333333E-2</v>
      </c>
      <c r="Y75" s="3">
        <f t="shared" si="26"/>
        <v>1.03135</v>
      </c>
      <c r="Z75" s="5">
        <f t="shared" si="27"/>
        <v>13550201.192611625</v>
      </c>
      <c r="AA75" s="5">
        <f t="shared" si="28"/>
        <v>424798.80738837458</v>
      </c>
      <c r="AB75" s="5">
        <f>IF($U75= "NA","NA",(F75-AA75)*Inputs!$S$7)</f>
        <v>135502.01192611625</v>
      </c>
      <c r="AC75" s="123">
        <f t="shared" si="29"/>
        <v>289296.79546225833</v>
      </c>
      <c r="AD75" s="124">
        <f t="shared" si="30"/>
        <v>2.070102293110972E-2</v>
      </c>
      <c r="AE75" s="123">
        <f t="shared" si="31"/>
        <v>1233672.8215747841</v>
      </c>
      <c r="AF75" s="32">
        <v>107.557</v>
      </c>
    </row>
    <row r="76" spans="1:32" s="32" customFormat="1" ht="13.35" customHeight="1" outlineLevel="1">
      <c r="A76" s="72" t="s">
        <v>655</v>
      </c>
      <c r="B76" s="11" t="s">
        <v>231</v>
      </c>
      <c r="C76" s="11" t="s">
        <v>3</v>
      </c>
      <c r="D76" s="73">
        <v>0.04</v>
      </c>
      <c r="E76" s="74">
        <v>49400</v>
      </c>
      <c r="F76" s="12">
        <v>14675000</v>
      </c>
      <c r="G76" s="75">
        <v>46478</v>
      </c>
      <c r="H76" s="69">
        <f>IF(OR(($G76=("Non Callable")),$G76=("Make Whole"),Inputs!$S$6&gt;E76),"Non Callable",MAX(Inputs!$S$6,G76))</f>
        <v>46478</v>
      </c>
      <c r="I76" s="70">
        <f t="shared" si="18"/>
        <v>8</v>
      </c>
      <c r="J76" s="67">
        <f>IF($I76="NA","NA",VLOOKUP(ROUNDUP(I76,0),Inputs!$N$6:$P$26,3,TRUE))</f>
        <v>0.05</v>
      </c>
      <c r="K76" s="3">
        <f>IF($I76="NA","NA",VLOOKUP(ROUNDUP(I76,0),Inputs!$N$6:$O$26,2))</f>
        <v>2.8899999999999995E-2</v>
      </c>
      <c r="L76" s="3">
        <f t="shared" si="19"/>
        <v>1.07877</v>
      </c>
      <c r="M76" s="5">
        <f t="shared" si="20"/>
        <v>13603455.787609963</v>
      </c>
      <c r="N76" s="5">
        <f t="shared" si="21"/>
        <v>1071544.2123900373</v>
      </c>
      <c r="O76" s="5">
        <f>IF($I76= "NA","NA",(F76-N76)*Inputs!$S$7)</f>
        <v>136034.55787609963</v>
      </c>
      <c r="P76" s="123">
        <f t="shared" si="17"/>
        <v>935509.65451393765</v>
      </c>
      <c r="Q76" s="124">
        <f t="shared" si="22"/>
        <v>6.3748528416622666E-2</v>
      </c>
      <c r="R76" s="7" t="str">
        <f t="shared" si="23"/>
        <v>YES</v>
      </c>
      <c r="S76" s="69">
        <f>IF(OR(($G76=("Non Callable")),$G76=("Make Whole"),Inputs!$S$6&gt;E76,R76="No"),"NA",Inputs!$S$6)</f>
        <v>45266</v>
      </c>
      <c r="T76" s="70">
        <f t="shared" si="24"/>
        <v>3.3194444444444446</v>
      </c>
      <c r="U76" s="67">
        <f>IF(S76="NA","NA",IF(T76&gt;0,T76*(Inputs!$S$11*12),0))</f>
        <v>1.5933333333333334E-2</v>
      </c>
      <c r="V76" s="70">
        <f t="shared" si="25"/>
        <v>8</v>
      </c>
      <c r="W76" s="67">
        <f>IF($V76="NA","NA",VLOOKUP(ROUNDUP(V76,0),Inputs!$N$6:$P$26,3,TRUE))</f>
        <v>0.05</v>
      </c>
      <c r="X76" s="3">
        <f>IF($U76="NA","NA",VLOOKUP(ROUNDUP(V76,0),Inputs!$N$6:$O$26,2)+U76)</f>
        <v>4.4833333333333329E-2</v>
      </c>
      <c r="Y76" s="3">
        <f t="shared" si="26"/>
        <v>0.96779999999999999</v>
      </c>
      <c r="Z76" s="5">
        <f t="shared" si="27"/>
        <v>15163256.871254392</v>
      </c>
      <c r="AA76" s="5">
        <f t="shared" si="28"/>
        <v>-488256.87125439197</v>
      </c>
      <c r="AB76" s="5">
        <f>IF($U76= "NA","NA",(F76-AA76)*Inputs!$S$7)</f>
        <v>151632.56871254393</v>
      </c>
      <c r="AC76" s="123">
        <f t="shared" si="29"/>
        <v>-639889.4399669359</v>
      </c>
      <c r="AD76" s="124">
        <f t="shared" si="30"/>
        <v>-4.3604050423641287E-2</v>
      </c>
      <c r="AE76" s="123">
        <f t="shared" si="31"/>
        <v>1575399.0944808736</v>
      </c>
      <c r="AF76" s="32">
        <v>102.676</v>
      </c>
    </row>
    <row r="77" spans="1:32" s="32" customFormat="1" ht="13.35" customHeight="1" outlineLevel="1">
      <c r="A77" s="72" t="s">
        <v>655</v>
      </c>
      <c r="B77" s="11" t="s">
        <v>232</v>
      </c>
      <c r="C77" s="11" t="s">
        <v>3</v>
      </c>
      <c r="D77" s="73">
        <v>0.05</v>
      </c>
      <c r="E77" s="74">
        <v>49766</v>
      </c>
      <c r="F77" s="12">
        <v>15260000</v>
      </c>
      <c r="G77" s="75">
        <v>46478</v>
      </c>
      <c r="H77" s="69">
        <f>IF(OR(($G77=("Non Callable")),$G77=("Make Whole"),Inputs!$S$6&gt;E77),"Non Callable",MAX(Inputs!$S$6,G77))</f>
        <v>46478</v>
      </c>
      <c r="I77" s="70">
        <f t="shared" si="18"/>
        <v>9</v>
      </c>
      <c r="J77" s="67">
        <f>IF($I77="NA","NA",VLOOKUP(ROUNDUP(I77,0),Inputs!$N$6:$P$26,3,TRUE))</f>
        <v>0.05</v>
      </c>
      <c r="K77" s="3">
        <f>IF($I77="NA","NA",VLOOKUP(ROUNDUP(I77,0),Inputs!$N$6:$O$26,2))</f>
        <v>2.9600000000000001E-2</v>
      </c>
      <c r="L77" s="3">
        <f t="shared" si="19"/>
        <v>1.1601399999999999</v>
      </c>
      <c r="M77" s="5">
        <f t="shared" si="20"/>
        <v>13153584.912165774</v>
      </c>
      <c r="N77" s="5">
        <f t="shared" si="21"/>
        <v>2106415.087834226</v>
      </c>
      <c r="O77" s="5">
        <f>IF($I77= "NA","NA",(F77-N77)*Inputs!$S$7)</f>
        <v>131535.84912165775</v>
      </c>
      <c r="P77" s="123">
        <f t="shared" si="17"/>
        <v>1974879.2387125683</v>
      </c>
      <c r="Q77" s="124">
        <f t="shared" si="22"/>
        <v>0.12941541538090226</v>
      </c>
      <c r="R77" s="7" t="str">
        <f t="shared" si="23"/>
        <v>YES</v>
      </c>
      <c r="S77" s="69">
        <f>IF(OR(($G77=("Non Callable")),$G77=("Make Whole"),Inputs!$S$6&gt;E77,R77="No"),"NA",Inputs!$S$6)</f>
        <v>45266</v>
      </c>
      <c r="T77" s="70">
        <f t="shared" si="24"/>
        <v>3.3194444444444446</v>
      </c>
      <c r="U77" s="67">
        <f>IF(S77="NA","NA",IF(T77&gt;0,T77*(Inputs!$S$11*12),0))</f>
        <v>1.5933333333333334E-2</v>
      </c>
      <c r="V77" s="70">
        <f t="shared" si="25"/>
        <v>9</v>
      </c>
      <c r="W77" s="67">
        <f>IF($V77="NA","NA",VLOOKUP(ROUNDUP(V77,0),Inputs!$N$6:$P$26,3,TRUE))</f>
        <v>0.05</v>
      </c>
      <c r="X77" s="3">
        <f>IF($U77="NA","NA",VLOOKUP(ROUNDUP(V77,0),Inputs!$N$6:$O$26,2)+U77)</f>
        <v>4.5533333333333335E-2</v>
      </c>
      <c r="Y77" s="3">
        <f t="shared" si="26"/>
        <v>1.03268</v>
      </c>
      <c r="Z77" s="5">
        <f t="shared" si="27"/>
        <v>14777084.866560793</v>
      </c>
      <c r="AA77" s="5">
        <f t="shared" si="28"/>
        <v>482915.13343920745</v>
      </c>
      <c r="AB77" s="5">
        <f>IF($U77= "NA","NA",(F77-AA77)*Inputs!$S$7)</f>
        <v>147770.84866560792</v>
      </c>
      <c r="AC77" s="123">
        <f t="shared" si="29"/>
        <v>335144.28477359953</v>
      </c>
      <c r="AD77" s="124">
        <f t="shared" si="30"/>
        <v>2.1962272920943614E-2</v>
      </c>
      <c r="AE77" s="123">
        <f t="shared" si="31"/>
        <v>1639734.9539389687</v>
      </c>
      <c r="AF77" s="32">
        <v>106.825</v>
      </c>
    </row>
    <row r="78" spans="1:32" s="32" customFormat="1" ht="13.35" customHeight="1" outlineLevel="1">
      <c r="A78" s="72" t="s">
        <v>655</v>
      </c>
      <c r="B78" s="11" t="s">
        <v>233</v>
      </c>
      <c r="C78" s="11" t="s">
        <v>3</v>
      </c>
      <c r="D78" s="73">
        <v>0.05</v>
      </c>
      <c r="E78" s="74">
        <v>50131</v>
      </c>
      <c r="F78" s="12">
        <v>16025000</v>
      </c>
      <c r="G78" s="75">
        <v>46478</v>
      </c>
      <c r="H78" s="69">
        <f>IF(OR(($G78=("Non Callable")),$G78=("Make Whole"),Inputs!$S$6&gt;E78),"Non Callable",MAX(Inputs!$S$6,G78))</f>
        <v>46478</v>
      </c>
      <c r="I78" s="70">
        <f t="shared" si="18"/>
        <v>10</v>
      </c>
      <c r="J78" s="67">
        <f>IF($I78="NA","NA",VLOOKUP(ROUNDUP(I78,0),Inputs!$N$6:$P$26,3,TRUE))</f>
        <v>0.05</v>
      </c>
      <c r="K78" s="3">
        <f>IF($I78="NA","NA",VLOOKUP(ROUNDUP(I78,0),Inputs!$N$6:$O$26,2))</f>
        <v>2.9600000000000001E-2</v>
      </c>
      <c r="L78" s="3">
        <f t="shared" si="19"/>
        <v>1.1754599999999999</v>
      </c>
      <c r="M78" s="5">
        <f t="shared" si="20"/>
        <v>13632960.713252684</v>
      </c>
      <c r="N78" s="5">
        <f t="shared" si="21"/>
        <v>2392039.2867473159</v>
      </c>
      <c r="O78" s="5">
        <f>IF($I78= "NA","NA",(F78-N78)*Inputs!$S$7)</f>
        <v>136329.60713252684</v>
      </c>
      <c r="P78" s="123">
        <f t="shared" si="17"/>
        <v>2255709.6796147889</v>
      </c>
      <c r="Q78" s="124">
        <f t="shared" si="22"/>
        <v>0.1407619144845422</v>
      </c>
      <c r="R78" s="7" t="str">
        <f t="shared" si="23"/>
        <v>YES</v>
      </c>
      <c r="S78" s="69">
        <f>IF(OR(($G78=("Non Callable")),$G78=("Make Whole"),Inputs!$S$6&gt;E78,R78="No"),"NA",Inputs!$S$6)</f>
        <v>45266</v>
      </c>
      <c r="T78" s="70">
        <f t="shared" si="24"/>
        <v>3.3194444444444446</v>
      </c>
      <c r="U78" s="67">
        <f>IF(S78="NA","NA",IF(T78&gt;0,T78*(Inputs!$S$11*12),0))</f>
        <v>1.5933333333333334E-2</v>
      </c>
      <c r="V78" s="70">
        <f t="shared" si="25"/>
        <v>10</v>
      </c>
      <c r="W78" s="67">
        <f>IF($V78="NA","NA",VLOOKUP(ROUNDUP(V78,0),Inputs!$N$6:$P$26,3,TRUE))</f>
        <v>0.05</v>
      </c>
      <c r="X78" s="3">
        <f>IF($U78="NA","NA",VLOOKUP(ROUNDUP(V78,0),Inputs!$N$6:$O$26,2)+U78)</f>
        <v>4.5533333333333335E-2</v>
      </c>
      <c r="Y78" s="3">
        <f t="shared" si="26"/>
        <v>1.03556</v>
      </c>
      <c r="Z78" s="5">
        <f t="shared" si="27"/>
        <v>15474718.992622349</v>
      </c>
      <c r="AA78" s="5">
        <f t="shared" si="28"/>
        <v>550281.00737765059</v>
      </c>
      <c r="AB78" s="5">
        <f>IF($U78= "NA","NA",(F78-AA78)*Inputs!$S$7)</f>
        <v>154747.18992622351</v>
      </c>
      <c r="AC78" s="123">
        <f t="shared" si="29"/>
        <v>395533.81745142711</v>
      </c>
      <c r="AD78" s="124">
        <f t="shared" si="30"/>
        <v>2.4682297500869085E-2</v>
      </c>
      <c r="AE78" s="123">
        <f t="shared" si="31"/>
        <v>1860175.8621633616</v>
      </c>
      <c r="AF78" s="32" t="s">
        <v>744</v>
      </c>
    </row>
    <row r="79" spans="1:32" s="32" customFormat="1" ht="13.35" customHeight="1" outlineLevel="1">
      <c r="A79" s="72" t="s">
        <v>655</v>
      </c>
      <c r="B79" s="11" t="s">
        <v>234</v>
      </c>
      <c r="C79" s="11" t="s">
        <v>3</v>
      </c>
      <c r="D79" s="73">
        <v>0.05</v>
      </c>
      <c r="E79" s="74">
        <v>50496</v>
      </c>
      <c r="F79" s="12">
        <v>16825000</v>
      </c>
      <c r="G79" s="75">
        <v>46478</v>
      </c>
      <c r="H79" s="69">
        <f>IF(OR(($G79=("Non Callable")),$G79=("Make Whole"),Inputs!$S$6&gt;E79),"Non Callable",MAX(Inputs!$S$6,G79))</f>
        <v>46478</v>
      </c>
      <c r="I79" s="70">
        <f t="shared" si="18"/>
        <v>11</v>
      </c>
      <c r="J79" s="67">
        <f>IF($I79="NA","NA",VLOOKUP(ROUNDUP(I79,0),Inputs!$N$6:$P$26,3,TRUE))</f>
        <v>0.05</v>
      </c>
      <c r="K79" s="3">
        <f>IF($I79="NA","NA",VLOOKUP(ROUNDUP(I79,0),Inputs!$N$6:$O$26,2))</f>
        <v>3.0800000000000001E-2</v>
      </c>
      <c r="L79" s="3">
        <f t="shared" si="19"/>
        <v>1.1779900000000001</v>
      </c>
      <c r="M79" s="5">
        <f t="shared" si="20"/>
        <v>14282803.758945322</v>
      </c>
      <c r="N79" s="5">
        <f t="shared" si="21"/>
        <v>2542196.2410546783</v>
      </c>
      <c r="O79" s="5">
        <f>IF($I79= "NA","NA",(F79-N79)*Inputs!$S$7)</f>
        <v>142828.03758945322</v>
      </c>
      <c r="P79" s="123">
        <f t="shared" si="17"/>
        <v>2399368.2034652252</v>
      </c>
      <c r="Q79" s="124">
        <f t="shared" si="22"/>
        <v>0.14260732264280684</v>
      </c>
      <c r="R79" s="7" t="str">
        <f t="shared" si="23"/>
        <v>YES</v>
      </c>
      <c r="S79" s="69">
        <f>IF(OR(($G79=("Non Callable")),$G79=("Make Whole"),Inputs!$S$6&gt;E79,R79="No"),"NA",Inputs!$S$6)</f>
        <v>45266</v>
      </c>
      <c r="T79" s="70">
        <f t="shared" si="24"/>
        <v>3.3194444444444446</v>
      </c>
      <c r="U79" s="67">
        <f>IF(S79="NA","NA",IF(T79&gt;0,T79*(Inputs!$S$11*12),0))</f>
        <v>1.5933333333333334E-2</v>
      </c>
      <c r="V79" s="70">
        <f t="shared" si="25"/>
        <v>11</v>
      </c>
      <c r="W79" s="67">
        <f>IF($V79="NA","NA",VLOOKUP(ROUNDUP(V79,0),Inputs!$N$6:$P$26,3,TRUE))</f>
        <v>0.05</v>
      </c>
      <c r="X79" s="3">
        <f>IF($U79="NA","NA",VLOOKUP(ROUNDUP(V79,0),Inputs!$N$6:$O$26,2)+U79)</f>
        <v>4.6733333333333335E-2</v>
      </c>
      <c r="Y79" s="3">
        <f t="shared" si="26"/>
        <v>1.0278400000000001</v>
      </c>
      <c r="Z79" s="5">
        <f t="shared" si="27"/>
        <v>16369279.265255291</v>
      </c>
      <c r="AA79" s="5">
        <f t="shared" si="28"/>
        <v>455720.73474470899</v>
      </c>
      <c r="AB79" s="5">
        <f>IF($U79= "NA","NA",(F79-AA79)*Inputs!$S$7)</f>
        <v>163692.79265255292</v>
      </c>
      <c r="AC79" s="123">
        <f t="shared" si="29"/>
        <v>292027.94209215604</v>
      </c>
      <c r="AD79" s="124">
        <f t="shared" si="30"/>
        <v>1.7356787048567968E-2</v>
      </c>
      <c r="AE79" s="123">
        <f t="shared" si="31"/>
        <v>2107340.2613730691</v>
      </c>
      <c r="AF79" s="32">
        <v>105.012</v>
      </c>
    </row>
    <row r="80" spans="1:32" s="32" customFormat="1" ht="13.35" customHeight="1" outlineLevel="1">
      <c r="A80" s="72" t="s">
        <v>655</v>
      </c>
      <c r="B80" s="11" t="s">
        <v>235</v>
      </c>
      <c r="C80" s="11" t="s">
        <v>3</v>
      </c>
      <c r="D80" s="73">
        <v>3.5000000000000003E-2</v>
      </c>
      <c r="E80" s="74">
        <v>45383</v>
      </c>
      <c r="F80" s="12">
        <v>790000</v>
      </c>
      <c r="G80" s="75" t="s">
        <v>2</v>
      </c>
      <c r="H80" s="69" t="str">
        <f>IF(OR(($G80=("Non Callable")),$G80=("Make Whole"),Inputs!$S$6&gt;E80),"Non Callable",MAX(Inputs!$S$6,G80))</f>
        <v>Non Callable</v>
      </c>
      <c r="I80" s="70" t="str">
        <f t="shared" si="18"/>
        <v>NA</v>
      </c>
      <c r="J80" s="67" t="str">
        <f>IF($I80="NA","NA",VLOOKUP(ROUNDUP(I80,0),Inputs!$N$6:$P$26,3,TRUE))</f>
        <v>NA</v>
      </c>
      <c r="K80" s="3" t="str">
        <f>IF($I80="NA","NA",VLOOKUP(ROUNDUP(I80,0),Inputs!$N$6:$O$26,2))</f>
        <v>NA</v>
      </c>
      <c r="L80" s="3" t="str">
        <f t="shared" si="19"/>
        <v>NA</v>
      </c>
      <c r="M80" s="5" t="str">
        <f t="shared" si="20"/>
        <v>NA</v>
      </c>
      <c r="N80" s="5" t="str">
        <f t="shared" si="21"/>
        <v>NA</v>
      </c>
      <c r="O80" s="5" t="str">
        <f>IF($I80= "NA","NA",(F80-N80)*Inputs!$S$7)</f>
        <v>NA</v>
      </c>
      <c r="P80" s="123" t="str">
        <f t="shared" si="17"/>
        <v>NA</v>
      </c>
      <c r="Q80" s="124" t="str">
        <f t="shared" si="22"/>
        <v>NA</v>
      </c>
      <c r="R80" s="7" t="str">
        <f t="shared" si="23"/>
        <v>YES</v>
      </c>
      <c r="S80" s="69" t="str">
        <f>IF(OR(($G80=("Non Callable")),$G80=("Make Whole"),Inputs!$S$6&gt;E80,R80="No"),"NA",Inputs!$S$6)</f>
        <v>NA</v>
      </c>
      <c r="T80" s="70" t="str">
        <f t="shared" si="24"/>
        <v>NA</v>
      </c>
      <c r="U80" s="67" t="str">
        <f>IF(S80="NA","NA",IF(T80&gt;0,T80*(Inputs!$S$11*12),0))</f>
        <v>NA</v>
      </c>
      <c r="V80" s="70" t="str">
        <f t="shared" si="25"/>
        <v>NA</v>
      </c>
      <c r="W80" s="67" t="str">
        <f>IF($V80="NA","NA",VLOOKUP(ROUNDUP(V80,0),Inputs!$N$6:$P$26,3,TRUE))</f>
        <v>NA</v>
      </c>
      <c r="X80" s="3" t="str">
        <f>IF($U80="NA","NA",VLOOKUP(ROUNDUP(V80,0),Inputs!$N$6:$O$26,2)+U80)</f>
        <v>NA</v>
      </c>
      <c r="Y80" s="3" t="str">
        <f t="shared" si="26"/>
        <v>NA</v>
      </c>
      <c r="Z80" s="5" t="str">
        <f t="shared" si="27"/>
        <v>NA</v>
      </c>
      <c r="AA80" s="5" t="str">
        <f t="shared" si="28"/>
        <v>NA</v>
      </c>
      <c r="AB80" s="5" t="str">
        <f>IF($U80= "NA","NA",(F80-AA80)*Inputs!$S$7)</f>
        <v>NA</v>
      </c>
      <c r="AC80" s="123" t="str">
        <f t="shared" si="29"/>
        <v>NA</v>
      </c>
      <c r="AD80" s="124" t="str">
        <f t="shared" si="30"/>
        <v>NA</v>
      </c>
      <c r="AE80" s="123" t="str">
        <f t="shared" si="31"/>
        <v/>
      </c>
      <c r="AF80" s="32">
        <v>100.17</v>
      </c>
    </row>
    <row r="81" spans="1:32" s="32" customFormat="1" ht="13.35" customHeight="1" outlineLevel="1">
      <c r="A81" s="72" t="s">
        <v>655</v>
      </c>
      <c r="B81" s="11" t="s">
        <v>236</v>
      </c>
      <c r="C81" s="11" t="s">
        <v>3</v>
      </c>
      <c r="D81" s="73">
        <v>3.5000000000000003E-2</v>
      </c>
      <c r="E81" s="74">
        <v>45748</v>
      </c>
      <c r="F81" s="12">
        <v>3375000</v>
      </c>
      <c r="G81" s="75" t="s">
        <v>2</v>
      </c>
      <c r="H81" s="69" t="str">
        <f>IF(OR(($G81=("Non Callable")),$G81=("Make Whole"),Inputs!$S$6&gt;E81),"Non Callable",MAX(Inputs!$S$6,G81))</f>
        <v>Non Callable</v>
      </c>
      <c r="I81" s="70" t="str">
        <f t="shared" si="18"/>
        <v>NA</v>
      </c>
      <c r="J81" s="67" t="str">
        <f>IF($I81="NA","NA",VLOOKUP(ROUNDUP(I81,0),Inputs!$N$6:$P$26,3,TRUE))</f>
        <v>NA</v>
      </c>
      <c r="K81" s="3" t="str">
        <f>IF($I81="NA","NA",VLOOKUP(ROUNDUP(I81,0),Inputs!$N$6:$O$26,2))</f>
        <v>NA</v>
      </c>
      <c r="L81" s="3" t="str">
        <f t="shared" si="19"/>
        <v>NA</v>
      </c>
      <c r="M81" s="5" t="str">
        <f t="shared" si="20"/>
        <v>NA</v>
      </c>
      <c r="N81" s="5" t="str">
        <f t="shared" si="21"/>
        <v>NA</v>
      </c>
      <c r="O81" s="5" t="str">
        <f>IF($I81= "NA","NA",(F81-N81)*Inputs!$S$7)</f>
        <v>NA</v>
      </c>
      <c r="P81" s="123" t="str">
        <f t="shared" si="17"/>
        <v>NA</v>
      </c>
      <c r="Q81" s="124" t="str">
        <f t="shared" si="22"/>
        <v>NA</v>
      </c>
      <c r="R81" s="7" t="str">
        <f t="shared" si="23"/>
        <v>YES</v>
      </c>
      <c r="S81" s="69" t="str">
        <f>IF(OR(($G81=("Non Callable")),$G81=("Make Whole"),Inputs!$S$6&gt;E81,R81="No"),"NA",Inputs!$S$6)</f>
        <v>NA</v>
      </c>
      <c r="T81" s="70" t="str">
        <f t="shared" si="24"/>
        <v>NA</v>
      </c>
      <c r="U81" s="67" t="str">
        <f>IF(S81="NA","NA",IF(T81&gt;0,T81*(Inputs!$S$11*12),0))</f>
        <v>NA</v>
      </c>
      <c r="V81" s="70" t="str">
        <f t="shared" si="25"/>
        <v>NA</v>
      </c>
      <c r="W81" s="67" t="str">
        <f>IF($V81="NA","NA",VLOOKUP(ROUNDUP(V81,0),Inputs!$N$6:$P$26,3,TRUE))</f>
        <v>NA</v>
      </c>
      <c r="X81" s="3" t="str">
        <f>IF($U81="NA","NA",VLOOKUP(ROUNDUP(V81,0),Inputs!$N$6:$O$26,2)+U81)</f>
        <v>NA</v>
      </c>
      <c r="Y81" s="3" t="str">
        <f t="shared" si="26"/>
        <v>NA</v>
      </c>
      <c r="Z81" s="5" t="str">
        <f t="shared" si="27"/>
        <v>NA</v>
      </c>
      <c r="AA81" s="5" t="str">
        <f t="shared" si="28"/>
        <v>NA</v>
      </c>
      <c r="AB81" s="5" t="str">
        <f>IF($U81= "NA","NA",(F81-AA81)*Inputs!$S$7)</f>
        <v>NA</v>
      </c>
      <c r="AC81" s="123" t="str">
        <f t="shared" si="29"/>
        <v>NA</v>
      </c>
      <c r="AD81" s="124" t="str">
        <f t="shared" si="30"/>
        <v>NA</v>
      </c>
      <c r="AE81" s="123" t="str">
        <f t="shared" si="31"/>
        <v/>
      </c>
      <c r="AF81" s="32">
        <v>100.886</v>
      </c>
    </row>
    <row r="82" spans="1:32" s="32" customFormat="1" ht="13.35" customHeight="1" outlineLevel="1">
      <c r="A82" s="72" t="s">
        <v>655</v>
      </c>
      <c r="B82" s="11" t="s">
        <v>237</v>
      </c>
      <c r="C82" s="11" t="s">
        <v>3</v>
      </c>
      <c r="D82" s="73">
        <v>3.5000000000000003E-2</v>
      </c>
      <c r="E82" s="74">
        <v>46113</v>
      </c>
      <c r="F82" s="12">
        <v>3950000</v>
      </c>
      <c r="G82" s="75" t="s">
        <v>2</v>
      </c>
      <c r="H82" s="69" t="str">
        <f>IF(OR(($G82=("Non Callable")),$G82=("Make Whole"),Inputs!$S$6&gt;E82),"Non Callable",MAX(Inputs!$S$6,G82))</f>
        <v>Non Callable</v>
      </c>
      <c r="I82" s="70" t="str">
        <f t="shared" si="18"/>
        <v>NA</v>
      </c>
      <c r="J82" s="67" t="str">
        <f>IF($I82="NA","NA",VLOOKUP(ROUNDUP(I82,0),Inputs!$N$6:$P$26,3,TRUE))</f>
        <v>NA</v>
      </c>
      <c r="K82" s="3" t="str">
        <f>IF($I82="NA","NA",VLOOKUP(ROUNDUP(I82,0),Inputs!$N$6:$O$26,2))</f>
        <v>NA</v>
      </c>
      <c r="L82" s="3" t="str">
        <f t="shared" si="19"/>
        <v>NA</v>
      </c>
      <c r="M82" s="5" t="str">
        <f t="shared" si="20"/>
        <v>NA</v>
      </c>
      <c r="N82" s="5" t="str">
        <f t="shared" si="21"/>
        <v>NA</v>
      </c>
      <c r="O82" s="5" t="str">
        <f>IF($I82= "NA","NA",(F82-N82)*Inputs!$S$7)</f>
        <v>NA</v>
      </c>
      <c r="P82" s="123" t="str">
        <f t="shared" si="17"/>
        <v>NA</v>
      </c>
      <c r="Q82" s="124" t="str">
        <f t="shared" si="22"/>
        <v>NA</v>
      </c>
      <c r="R82" s="7" t="str">
        <f t="shared" si="23"/>
        <v>YES</v>
      </c>
      <c r="S82" s="69" t="str">
        <f>IF(OR(($G82=("Non Callable")),$G82=("Make Whole"),Inputs!$S$6&gt;E82,R82="No"),"NA",Inputs!$S$6)</f>
        <v>NA</v>
      </c>
      <c r="T82" s="70" t="str">
        <f t="shared" si="24"/>
        <v>NA</v>
      </c>
      <c r="U82" s="67" t="str">
        <f>IF(S82="NA","NA",IF(T82&gt;0,T82*(Inputs!$S$11*12),0))</f>
        <v>NA</v>
      </c>
      <c r="V82" s="70" t="str">
        <f t="shared" si="25"/>
        <v>NA</v>
      </c>
      <c r="W82" s="67" t="str">
        <f>IF($V82="NA","NA",VLOOKUP(ROUNDUP(V82,0),Inputs!$N$6:$P$26,3,TRUE))</f>
        <v>NA</v>
      </c>
      <c r="X82" s="3" t="str">
        <f>IF($U82="NA","NA",VLOOKUP(ROUNDUP(V82,0),Inputs!$N$6:$O$26,2)+U82)</f>
        <v>NA</v>
      </c>
      <c r="Y82" s="3" t="str">
        <f t="shared" si="26"/>
        <v>NA</v>
      </c>
      <c r="Z82" s="5" t="str">
        <f t="shared" si="27"/>
        <v>NA</v>
      </c>
      <c r="AA82" s="5" t="str">
        <f t="shared" si="28"/>
        <v>NA</v>
      </c>
      <c r="AB82" s="5" t="str">
        <f>IF($U82= "NA","NA",(F82-AA82)*Inputs!$S$7)</f>
        <v>NA</v>
      </c>
      <c r="AC82" s="123" t="str">
        <f t="shared" si="29"/>
        <v>NA</v>
      </c>
      <c r="AD82" s="124" t="str">
        <f t="shared" si="30"/>
        <v>NA</v>
      </c>
      <c r="AE82" s="123" t="str">
        <f t="shared" si="31"/>
        <v/>
      </c>
      <c r="AF82" s="32">
        <v>101.827</v>
      </c>
    </row>
    <row r="83" spans="1:32" s="32" customFormat="1" ht="13.35" customHeight="1" outlineLevel="1">
      <c r="A83" s="72" t="s">
        <v>655</v>
      </c>
      <c r="B83" s="11" t="s">
        <v>238</v>
      </c>
      <c r="C83" s="11" t="s">
        <v>3</v>
      </c>
      <c r="D83" s="73">
        <v>3.5000000000000003E-2</v>
      </c>
      <c r="E83" s="74">
        <v>46478</v>
      </c>
      <c r="F83" s="12">
        <v>510000</v>
      </c>
      <c r="G83" s="75" t="s">
        <v>2</v>
      </c>
      <c r="H83" s="69" t="str">
        <f>IF(OR(($G83=("Non Callable")),$G83=("Make Whole"),Inputs!$S$6&gt;E83),"Non Callable",MAX(Inputs!$S$6,G83))</f>
        <v>Non Callable</v>
      </c>
      <c r="I83" s="70" t="str">
        <f t="shared" si="18"/>
        <v>NA</v>
      </c>
      <c r="J83" s="67" t="str">
        <f>IF($I83="NA","NA",VLOOKUP(ROUNDUP(I83,0),Inputs!$N$6:$P$26,3,TRUE))</f>
        <v>NA</v>
      </c>
      <c r="K83" s="3" t="str">
        <f>IF($I83="NA","NA",VLOOKUP(ROUNDUP(I83,0),Inputs!$N$6:$O$26,2))</f>
        <v>NA</v>
      </c>
      <c r="L83" s="3" t="str">
        <f t="shared" si="19"/>
        <v>NA</v>
      </c>
      <c r="M83" s="5" t="str">
        <f t="shared" si="20"/>
        <v>NA</v>
      </c>
      <c r="N83" s="5" t="str">
        <f t="shared" si="21"/>
        <v>NA</v>
      </c>
      <c r="O83" s="5" t="str">
        <f>IF($I83= "NA","NA",(F83-N83)*Inputs!$S$7)</f>
        <v>NA</v>
      </c>
      <c r="P83" s="123" t="str">
        <f t="shared" si="17"/>
        <v>NA</v>
      </c>
      <c r="Q83" s="124" t="str">
        <f t="shared" si="22"/>
        <v>NA</v>
      </c>
      <c r="R83" s="7" t="str">
        <f t="shared" si="23"/>
        <v>YES</v>
      </c>
      <c r="S83" s="69" t="str">
        <f>IF(OR(($G83=("Non Callable")),$G83=("Make Whole"),Inputs!$S$6&gt;E83,R83="No"),"NA",Inputs!$S$6)</f>
        <v>NA</v>
      </c>
      <c r="T83" s="70" t="str">
        <f t="shared" si="24"/>
        <v>NA</v>
      </c>
      <c r="U83" s="67" t="str">
        <f>IF(S83="NA","NA",IF(T83&gt;0,T83*(Inputs!$S$11*12),0))</f>
        <v>NA</v>
      </c>
      <c r="V83" s="70" t="str">
        <f t="shared" si="25"/>
        <v>NA</v>
      </c>
      <c r="W83" s="67" t="str">
        <f>IF($V83="NA","NA",VLOOKUP(ROUNDUP(V83,0),Inputs!$N$6:$P$26,3,TRUE))</f>
        <v>NA</v>
      </c>
      <c r="X83" s="3" t="str">
        <f>IF($U83="NA","NA",VLOOKUP(ROUNDUP(V83,0),Inputs!$N$6:$O$26,2)+U83)</f>
        <v>NA</v>
      </c>
      <c r="Y83" s="3" t="str">
        <f t="shared" si="26"/>
        <v>NA</v>
      </c>
      <c r="Z83" s="5" t="str">
        <f t="shared" si="27"/>
        <v>NA</v>
      </c>
      <c r="AA83" s="5" t="str">
        <f t="shared" si="28"/>
        <v>NA</v>
      </c>
      <c r="AB83" s="5" t="str">
        <f>IF($U83= "NA","NA",(F83-AA83)*Inputs!$S$7)</f>
        <v>NA</v>
      </c>
      <c r="AC83" s="123" t="str">
        <f t="shared" si="29"/>
        <v>NA</v>
      </c>
      <c r="AD83" s="124" t="str">
        <f t="shared" si="30"/>
        <v>NA</v>
      </c>
      <c r="AE83" s="123" t="str">
        <f t="shared" si="31"/>
        <v/>
      </c>
      <c r="AF83" s="32">
        <v>103.004</v>
      </c>
    </row>
    <row r="84" spans="1:32" s="32" customFormat="1" ht="13.35" customHeight="1" outlineLevel="1">
      <c r="A84" s="72" t="s">
        <v>655</v>
      </c>
      <c r="B84" s="11" t="s">
        <v>239</v>
      </c>
      <c r="C84" s="11" t="s">
        <v>8</v>
      </c>
      <c r="D84" s="73">
        <v>3.1260000000000003E-2</v>
      </c>
      <c r="E84" s="74">
        <v>45413</v>
      </c>
      <c r="F84" s="76">
        <v>955000</v>
      </c>
      <c r="G84" s="11" t="s">
        <v>63</v>
      </c>
      <c r="H84" s="69" t="str">
        <f>IF(OR(($G84=("Non Callable")),$G84=("Make Whole"),Inputs!$S$6&gt;E84),"Non Callable",MAX(Inputs!$S$6,G84))</f>
        <v>Non Callable</v>
      </c>
      <c r="I84" s="70" t="str">
        <f t="shared" si="18"/>
        <v>NA</v>
      </c>
      <c r="J84" s="67" t="str">
        <f>IF($I84="NA","NA",VLOOKUP(ROUNDUP(I84,0),Inputs!$N$6:$P$26,3,TRUE))</f>
        <v>NA</v>
      </c>
      <c r="K84" s="3" t="str">
        <f>IF($I84="NA","NA",VLOOKUP(ROUNDUP(I84,0),Inputs!$N$6:$O$26,2))</f>
        <v>NA</v>
      </c>
      <c r="L84" s="3" t="str">
        <f t="shared" si="19"/>
        <v>NA</v>
      </c>
      <c r="M84" s="5" t="str">
        <f t="shared" si="20"/>
        <v>NA</v>
      </c>
      <c r="N84" s="5" t="str">
        <f t="shared" si="21"/>
        <v>NA</v>
      </c>
      <c r="O84" s="5" t="str">
        <f>IF($I84= "NA","NA",(F84-N84)*Inputs!$S$7)</f>
        <v>NA</v>
      </c>
      <c r="P84" s="123" t="str">
        <f t="shared" si="17"/>
        <v>NA</v>
      </c>
      <c r="Q84" s="124" t="str">
        <f t="shared" si="22"/>
        <v>NA</v>
      </c>
      <c r="R84" s="7" t="str">
        <f t="shared" si="23"/>
        <v>NO</v>
      </c>
      <c r="S84" s="69" t="str">
        <f>IF(OR(($G84=("Non Callable")),$G84=("Make Whole"),Inputs!$S$6&gt;E84,R84="No"),"NA",Inputs!$S$6)</f>
        <v>NA</v>
      </c>
      <c r="T84" s="70">
        <f t="shared" si="24"/>
        <v>0</v>
      </c>
      <c r="U84" s="67" t="str">
        <f>IF(S84="NA","NA",IF(T84&gt;0,T84*(Inputs!$S$11*12),0))</f>
        <v>NA</v>
      </c>
      <c r="V84" s="70" t="str">
        <f t="shared" si="25"/>
        <v>NA</v>
      </c>
      <c r="W84" s="67" t="str">
        <f>IF($V84="NA","NA",VLOOKUP(ROUNDUP(V84,0),Inputs!$N$6:$P$26,3,TRUE))</f>
        <v>NA</v>
      </c>
      <c r="X84" s="3" t="str">
        <f>IF($U84="NA","NA",VLOOKUP(ROUNDUP(V84,0),Inputs!$N$6:$O$26,2)+U84)</f>
        <v>NA</v>
      </c>
      <c r="Y84" s="3" t="str">
        <f t="shared" si="26"/>
        <v>NA</v>
      </c>
      <c r="Z84" s="5" t="str">
        <f t="shared" si="27"/>
        <v>NA</v>
      </c>
      <c r="AA84" s="5" t="str">
        <f t="shared" si="28"/>
        <v>NA</v>
      </c>
      <c r="AB84" s="5" t="str">
        <f>IF($U84= "NA","NA",(F84-AA84)*Inputs!$S$7)</f>
        <v>NA</v>
      </c>
      <c r="AC84" s="123" t="str">
        <f t="shared" si="29"/>
        <v>NA</v>
      </c>
      <c r="AD84" s="124" t="str">
        <f t="shared" si="30"/>
        <v>NA</v>
      </c>
      <c r="AE84" s="123" t="str">
        <f t="shared" si="31"/>
        <v/>
      </c>
      <c r="AF84" s="32">
        <v>98.941999999999993</v>
      </c>
    </row>
    <row r="85" spans="1:32" s="32" customFormat="1" ht="13.35" customHeight="1" outlineLevel="1">
      <c r="A85" s="72" t="s">
        <v>655</v>
      </c>
      <c r="B85" s="11" t="s">
        <v>240</v>
      </c>
      <c r="C85" s="11" t="s">
        <v>8</v>
      </c>
      <c r="D85" s="73">
        <v>3.3070000000000002E-2</v>
      </c>
      <c r="E85" s="74">
        <v>45778</v>
      </c>
      <c r="F85" s="76">
        <v>985000</v>
      </c>
      <c r="G85" s="11" t="s">
        <v>63</v>
      </c>
      <c r="H85" s="69" t="str">
        <f>IF(OR(($G85=("Non Callable")),$G85=("Make Whole"),Inputs!$S$6&gt;E85),"Non Callable",MAX(Inputs!$S$6,G85))</f>
        <v>Non Callable</v>
      </c>
      <c r="I85" s="70" t="str">
        <f t="shared" si="18"/>
        <v>NA</v>
      </c>
      <c r="J85" s="67" t="str">
        <f>IF($I85="NA","NA",VLOOKUP(ROUNDUP(I85,0),Inputs!$N$6:$P$26,3,TRUE))</f>
        <v>NA</v>
      </c>
      <c r="K85" s="3" t="str">
        <f>IF($I85="NA","NA",VLOOKUP(ROUNDUP(I85,0),Inputs!$N$6:$O$26,2))</f>
        <v>NA</v>
      </c>
      <c r="L85" s="3" t="str">
        <f t="shared" si="19"/>
        <v>NA</v>
      </c>
      <c r="M85" s="5" t="str">
        <f t="shared" si="20"/>
        <v>NA</v>
      </c>
      <c r="N85" s="5" t="str">
        <f t="shared" si="21"/>
        <v>NA</v>
      </c>
      <c r="O85" s="5" t="str">
        <f>IF($I85= "NA","NA",(F85-N85)*Inputs!$S$7)</f>
        <v>NA</v>
      </c>
      <c r="P85" s="123" t="str">
        <f t="shared" si="17"/>
        <v>NA</v>
      </c>
      <c r="Q85" s="124" t="str">
        <f t="shared" si="22"/>
        <v>NA</v>
      </c>
      <c r="R85" s="7" t="str">
        <f t="shared" si="23"/>
        <v>NO</v>
      </c>
      <c r="S85" s="69" t="str">
        <f>IF(OR(($G85=("Non Callable")),$G85=("Make Whole"),Inputs!$S$6&gt;E85,R85="No"),"NA",Inputs!$S$6)</f>
        <v>NA</v>
      </c>
      <c r="T85" s="70">
        <f t="shared" si="24"/>
        <v>0</v>
      </c>
      <c r="U85" s="67" t="str">
        <f>IF(S85="NA","NA",IF(T85&gt;0,T85*(Inputs!$S$11*12),0))</f>
        <v>NA</v>
      </c>
      <c r="V85" s="70" t="str">
        <f t="shared" si="25"/>
        <v>NA</v>
      </c>
      <c r="W85" s="67" t="str">
        <f>IF($V85="NA","NA",VLOOKUP(ROUNDUP(V85,0),Inputs!$N$6:$P$26,3,TRUE))</f>
        <v>NA</v>
      </c>
      <c r="X85" s="3" t="str">
        <f>IF($U85="NA","NA",VLOOKUP(ROUNDUP(V85,0),Inputs!$N$6:$O$26,2)+U85)</f>
        <v>NA</v>
      </c>
      <c r="Y85" s="3" t="str">
        <f t="shared" si="26"/>
        <v>NA</v>
      </c>
      <c r="Z85" s="5" t="str">
        <f t="shared" si="27"/>
        <v>NA</v>
      </c>
      <c r="AA85" s="5" t="str">
        <f t="shared" si="28"/>
        <v>NA</v>
      </c>
      <c r="AB85" s="5" t="str">
        <f>IF($U85= "NA","NA",(F85-AA85)*Inputs!$S$7)</f>
        <v>NA</v>
      </c>
      <c r="AC85" s="123" t="str">
        <f t="shared" si="29"/>
        <v>NA</v>
      </c>
      <c r="AD85" s="124" t="str">
        <f t="shared" si="30"/>
        <v>NA</v>
      </c>
      <c r="AE85" s="123" t="str">
        <f t="shared" si="31"/>
        <v/>
      </c>
      <c r="AF85" s="32">
        <v>97.049000000000007</v>
      </c>
    </row>
    <row r="86" spans="1:32" s="32" customFormat="1" ht="13.35" customHeight="1" outlineLevel="1">
      <c r="A86" s="72" t="s">
        <v>655</v>
      </c>
      <c r="B86" s="11" t="s">
        <v>241</v>
      </c>
      <c r="C86" s="11" t="s">
        <v>8</v>
      </c>
      <c r="D86" s="73">
        <v>3.4070000000000003E-2</v>
      </c>
      <c r="E86" s="74">
        <v>46143</v>
      </c>
      <c r="F86" s="76">
        <v>1020000</v>
      </c>
      <c r="G86" s="11" t="s">
        <v>63</v>
      </c>
      <c r="H86" s="69" t="str">
        <f>IF(OR(($G86=("Non Callable")),$G86=("Make Whole"),Inputs!$S$6&gt;E86),"Non Callable",MAX(Inputs!$S$6,G86))</f>
        <v>Non Callable</v>
      </c>
      <c r="I86" s="70" t="str">
        <f t="shared" si="18"/>
        <v>NA</v>
      </c>
      <c r="J86" s="67" t="str">
        <f>IF($I86="NA","NA",VLOOKUP(ROUNDUP(I86,0),Inputs!$N$6:$P$26,3,TRUE))</f>
        <v>NA</v>
      </c>
      <c r="K86" s="3" t="str">
        <f>IF($I86="NA","NA",VLOOKUP(ROUNDUP(I86,0),Inputs!$N$6:$O$26,2))</f>
        <v>NA</v>
      </c>
      <c r="L86" s="3" t="str">
        <f t="shared" si="19"/>
        <v>NA</v>
      </c>
      <c r="M86" s="5" t="str">
        <f t="shared" si="20"/>
        <v>NA</v>
      </c>
      <c r="N86" s="5" t="str">
        <f t="shared" si="21"/>
        <v>NA</v>
      </c>
      <c r="O86" s="5" t="str">
        <f>IF($I86= "NA","NA",(F86-N86)*Inputs!$S$7)</f>
        <v>NA</v>
      </c>
      <c r="P86" s="123" t="str">
        <f t="shared" si="17"/>
        <v>NA</v>
      </c>
      <c r="Q86" s="124" t="str">
        <f t="shared" si="22"/>
        <v>NA</v>
      </c>
      <c r="R86" s="7" t="str">
        <f t="shared" si="23"/>
        <v>NO</v>
      </c>
      <c r="S86" s="69" t="str">
        <f>IF(OR(($G86=("Non Callable")),$G86=("Make Whole"),Inputs!$S$6&gt;E86,R86="No"),"NA",Inputs!$S$6)</f>
        <v>NA</v>
      </c>
      <c r="T86" s="70">
        <f t="shared" si="24"/>
        <v>0</v>
      </c>
      <c r="U86" s="67" t="str">
        <f>IF(S86="NA","NA",IF(T86&gt;0,T86*(Inputs!$S$11*12),0))</f>
        <v>NA</v>
      </c>
      <c r="V86" s="70" t="str">
        <f t="shared" si="25"/>
        <v>NA</v>
      </c>
      <c r="W86" s="67" t="str">
        <f>IF($V86="NA","NA",VLOOKUP(ROUNDUP(V86,0),Inputs!$N$6:$P$26,3,TRUE))</f>
        <v>NA</v>
      </c>
      <c r="X86" s="3" t="str">
        <f>IF($U86="NA","NA",VLOOKUP(ROUNDUP(V86,0),Inputs!$N$6:$O$26,2)+U86)</f>
        <v>NA</v>
      </c>
      <c r="Y86" s="3" t="str">
        <f t="shared" si="26"/>
        <v>NA</v>
      </c>
      <c r="Z86" s="5" t="str">
        <f t="shared" si="27"/>
        <v>NA</v>
      </c>
      <c r="AA86" s="5" t="str">
        <f t="shared" si="28"/>
        <v>NA</v>
      </c>
      <c r="AB86" s="5" t="str">
        <f>IF($U86= "NA","NA",(F86-AA86)*Inputs!$S$7)</f>
        <v>NA</v>
      </c>
      <c r="AC86" s="123" t="str">
        <f t="shared" si="29"/>
        <v>NA</v>
      </c>
      <c r="AD86" s="124" t="str">
        <f t="shared" si="30"/>
        <v>NA</v>
      </c>
      <c r="AE86" s="123" t="str">
        <f t="shared" si="31"/>
        <v/>
      </c>
      <c r="AF86" s="32">
        <v>95.94</v>
      </c>
    </row>
    <row r="87" spans="1:32" s="32" customFormat="1" ht="13.35" customHeight="1" outlineLevel="1">
      <c r="A87" s="72" t="s">
        <v>655</v>
      </c>
      <c r="B87" s="11" t="s">
        <v>242</v>
      </c>
      <c r="C87" s="11" t="s">
        <v>8</v>
      </c>
      <c r="D87" s="73">
        <v>3.5069999999999997E-2</v>
      </c>
      <c r="E87" s="74">
        <v>46508</v>
      </c>
      <c r="F87" s="76">
        <v>1055000</v>
      </c>
      <c r="G87" s="11" t="s">
        <v>63</v>
      </c>
      <c r="H87" s="69" t="str">
        <f>IF(OR(($G87=("Non Callable")),$G87=("Make Whole"),Inputs!$S$6&gt;E87),"Non Callable",MAX(Inputs!$S$6,G87))</f>
        <v>Non Callable</v>
      </c>
      <c r="I87" s="70" t="str">
        <f t="shared" si="18"/>
        <v>NA</v>
      </c>
      <c r="J87" s="67" t="str">
        <f>IF($I87="NA","NA",VLOOKUP(ROUNDUP(I87,0),Inputs!$N$6:$P$26,3,TRUE))</f>
        <v>NA</v>
      </c>
      <c r="K87" s="3" t="str">
        <f>IF($I87="NA","NA",VLOOKUP(ROUNDUP(I87,0),Inputs!$N$6:$O$26,2))</f>
        <v>NA</v>
      </c>
      <c r="L87" s="3" t="str">
        <f t="shared" si="19"/>
        <v>NA</v>
      </c>
      <c r="M87" s="5" t="str">
        <f t="shared" si="20"/>
        <v>NA</v>
      </c>
      <c r="N87" s="5" t="str">
        <f t="shared" si="21"/>
        <v>NA</v>
      </c>
      <c r="O87" s="5" t="str">
        <f>IF($I87= "NA","NA",(F87-N87)*Inputs!$S$7)</f>
        <v>NA</v>
      </c>
      <c r="P87" s="123" t="str">
        <f t="shared" si="17"/>
        <v>NA</v>
      </c>
      <c r="Q87" s="124" t="str">
        <f t="shared" si="22"/>
        <v>NA</v>
      </c>
      <c r="R87" s="7" t="str">
        <f t="shared" si="23"/>
        <v>NO</v>
      </c>
      <c r="S87" s="69" t="str">
        <f>IF(OR(($G87=("Non Callable")),$G87=("Make Whole"),Inputs!$S$6&gt;E87,R87="No"),"NA",Inputs!$S$6)</f>
        <v>NA</v>
      </c>
      <c r="T87" s="70">
        <f t="shared" si="24"/>
        <v>0</v>
      </c>
      <c r="U87" s="67" t="str">
        <f>IF(S87="NA","NA",IF(T87&gt;0,T87*(Inputs!$S$11*12),0))</f>
        <v>NA</v>
      </c>
      <c r="V87" s="70" t="str">
        <f t="shared" si="25"/>
        <v>NA</v>
      </c>
      <c r="W87" s="67" t="str">
        <f>IF($V87="NA","NA",VLOOKUP(ROUNDUP(V87,0),Inputs!$N$6:$P$26,3,TRUE))</f>
        <v>NA</v>
      </c>
      <c r="X87" s="3" t="str">
        <f>IF($U87="NA","NA",VLOOKUP(ROUNDUP(V87,0),Inputs!$N$6:$O$26,2)+U87)</f>
        <v>NA</v>
      </c>
      <c r="Y87" s="3" t="str">
        <f t="shared" si="26"/>
        <v>NA</v>
      </c>
      <c r="Z87" s="5" t="str">
        <f t="shared" si="27"/>
        <v>NA</v>
      </c>
      <c r="AA87" s="5" t="str">
        <f t="shared" si="28"/>
        <v>NA</v>
      </c>
      <c r="AB87" s="5" t="str">
        <f>IF($U87= "NA","NA",(F87-AA87)*Inputs!$S$7)</f>
        <v>NA</v>
      </c>
      <c r="AC87" s="123" t="str">
        <f t="shared" si="29"/>
        <v>NA</v>
      </c>
      <c r="AD87" s="124" t="str">
        <f t="shared" si="30"/>
        <v>NA</v>
      </c>
      <c r="AE87" s="123" t="str">
        <f t="shared" si="31"/>
        <v/>
      </c>
      <c r="AF87" s="32">
        <v>95.129000000000005</v>
      </c>
    </row>
    <row r="88" spans="1:32" s="32" customFormat="1" ht="13.35" customHeight="1" outlineLevel="1">
      <c r="A88" s="72" t="s">
        <v>655</v>
      </c>
      <c r="B88" s="11" t="s">
        <v>243</v>
      </c>
      <c r="C88" s="11" t="s">
        <v>8</v>
      </c>
      <c r="D88" s="73">
        <v>3.6569999999999998E-2</v>
      </c>
      <c r="E88" s="74">
        <v>46874</v>
      </c>
      <c r="F88" s="76">
        <v>1090000</v>
      </c>
      <c r="G88" s="11" t="s">
        <v>63</v>
      </c>
      <c r="H88" s="69" t="str">
        <f>IF(OR(($G88=("Non Callable")),$G88=("Make Whole"),Inputs!$S$6&gt;E88),"Non Callable",MAX(Inputs!$S$6,G88))</f>
        <v>Non Callable</v>
      </c>
      <c r="I88" s="70" t="str">
        <f t="shared" si="18"/>
        <v>NA</v>
      </c>
      <c r="J88" s="67" t="str">
        <f>IF($I88="NA","NA",VLOOKUP(ROUNDUP(I88,0),Inputs!$N$6:$P$26,3,TRUE))</f>
        <v>NA</v>
      </c>
      <c r="K88" s="3" t="str">
        <f>IF($I88="NA","NA",VLOOKUP(ROUNDUP(I88,0),Inputs!$N$6:$O$26,2))</f>
        <v>NA</v>
      </c>
      <c r="L88" s="3" t="str">
        <f t="shared" si="19"/>
        <v>NA</v>
      </c>
      <c r="M88" s="5" t="str">
        <f t="shared" si="20"/>
        <v>NA</v>
      </c>
      <c r="N88" s="5" t="str">
        <f t="shared" si="21"/>
        <v>NA</v>
      </c>
      <c r="O88" s="5" t="str">
        <f>IF($I88= "NA","NA",(F88-N88)*Inputs!$S$7)</f>
        <v>NA</v>
      </c>
      <c r="P88" s="123" t="str">
        <f t="shared" si="17"/>
        <v>NA</v>
      </c>
      <c r="Q88" s="124" t="str">
        <f t="shared" si="22"/>
        <v>NA</v>
      </c>
      <c r="R88" s="7" t="str">
        <f t="shared" si="23"/>
        <v>NO</v>
      </c>
      <c r="S88" s="69" t="str">
        <f>IF(OR(($G88=("Non Callable")),$G88=("Make Whole"),Inputs!$S$6&gt;E88,R88="No"),"NA",Inputs!$S$6)</f>
        <v>NA</v>
      </c>
      <c r="T88" s="70">
        <f t="shared" si="24"/>
        <v>0</v>
      </c>
      <c r="U88" s="67" t="str">
        <f>IF(S88="NA","NA",IF(T88&gt;0,T88*(Inputs!$S$11*12),0))</f>
        <v>NA</v>
      </c>
      <c r="V88" s="70" t="str">
        <f t="shared" si="25"/>
        <v>NA</v>
      </c>
      <c r="W88" s="67" t="str">
        <f>IF($V88="NA","NA",VLOOKUP(ROUNDUP(V88,0),Inputs!$N$6:$P$26,3,TRUE))</f>
        <v>NA</v>
      </c>
      <c r="X88" s="3" t="str">
        <f>IF($U88="NA","NA",VLOOKUP(ROUNDUP(V88,0),Inputs!$N$6:$O$26,2)+U88)</f>
        <v>NA</v>
      </c>
      <c r="Y88" s="3" t="str">
        <f t="shared" si="26"/>
        <v>NA</v>
      </c>
      <c r="Z88" s="5" t="str">
        <f t="shared" si="27"/>
        <v>NA</v>
      </c>
      <c r="AA88" s="5" t="str">
        <f t="shared" si="28"/>
        <v>NA</v>
      </c>
      <c r="AB88" s="5" t="str">
        <f>IF($U88= "NA","NA",(F88-AA88)*Inputs!$S$7)</f>
        <v>NA</v>
      </c>
      <c r="AC88" s="123" t="str">
        <f t="shared" si="29"/>
        <v>NA</v>
      </c>
      <c r="AD88" s="124" t="str">
        <f t="shared" si="30"/>
        <v>NA</v>
      </c>
      <c r="AE88" s="123" t="str">
        <f t="shared" si="31"/>
        <v/>
      </c>
      <c r="AF88" s="32">
        <v>94.58</v>
      </c>
    </row>
    <row r="89" spans="1:32" s="32" customFormat="1" ht="13.35" customHeight="1" outlineLevel="1">
      <c r="A89" s="72" t="s">
        <v>655</v>
      </c>
      <c r="B89" s="11" t="s">
        <v>244</v>
      </c>
      <c r="C89" s="11" t="s">
        <v>8</v>
      </c>
      <c r="D89" s="73">
        <v>3.7569999999999999E-2</v>
      </c>
      <c r="E89" s="74">
        <v>47239</v>
      </c>
      <c r="F89" s="76">
        <v>1130000</v>
      </c>
      <c r="G89" s="11" t="s">
        <v>63</v>
      </c>
      <c r="H89" s="69" t="str">
        <f>IF(OR(($G89=("Non Callable")),$G89=("Make Whole"),Inputs!$S$6&gt;E89),"Non Callable",MAX(Inputs!$S$6,G89))</f>
        <v>Non Callable</v>
      </c>
      <c r="I89" s="70" t="str">
        <f t="shared" si="18"/>
        <v>NA</v>
      </c>
      <c r="J89" s="67" t="str">
        <f>IF($I89="NA","NA",VLOOKUP(ROUNDUP(I89,0),Inputs!$N$6:$P$26,3,TRUE))</f>
        <v>NA</v>
      </c>
      <c r="K89" s="3" t="str">
        <f>IF($I89="NA","NA",VLOOKUP(ROUNDUP(I89,0),Inputs!$N$6:$O$26,2))</f>
        <v>NA</v>
      </c>
      <c r="L89" s="3" t="str">
        <f t="shared" si="19"/>
        <v>NA</v>
      </c>
      <c r="M89" s="5" t="str">
        <f t="shared" si="20"/>
        <v>NA</v>
      </c>
      <c r="N89" s="5" t="str">
        <f t="shared" si="21"/>
        <v>NA</v>
      </c>
      <c r="O89" s="5" t="str">
        <f>IF($I89= "NA","NA",(F89-N89)*Inputs!$S$7)</f>
        <v>NA</v>
      </c>
      <c r="P89" s="123" t="str">
        <f t="shared" si="17"/>
        <v>NA</v>
      </c>
      <c r="Q89" s="124" t="str">
        <f t="shared" si="22"/>
        <v>NA</v>
      </c>
      <c r="R89" s="7" t="str">
        <f t="shared" si="23"/>
        <v>NO</v>
      </c>
      <c r="S89" s="69" t="str">
        <f>IF(OR(($G89=("Non Callable")),$G89=("Make Whole"),Inputs!$S$6&gt;E89,R89="No"),"NA",Inputs!$S$6)</f>
        <v>NA</v>
      </c>
      <c r="T89" s="70">
        <f t="shared" si="24"/>
        <v>0</v>
      </c>
      <c r="U89" s="67" t="str">
        <f>IF(S89="NA","NA",IF(T89&gt;0,T89*(Inputs!$S$11*12),0))</f>
        <v>NA</v>
      </c>
      <c r="V89" s="70" t="str">
        <f t="shared" si="25"/>
        <v>NA</v>
      </c>
      <c r="W89" s="67" t="str">
        <f>IF($V89="NA","NA",VLOOKUP(ROUNDUP(V89,0),Inputs!$N$6:$P$26,3,TRUE))</f>
        <v>NA</v>
      </c>
      <c r="X89" s="3" t="str">
        <f>IF($U89="NA","NA",VLOOKUP(ROUNDUP(V89,0),Inputs!$N$6:$O$26,2)+U89)</f>
        <v>NA</v>
      </c>
      <c r="Y89" s="3" t="str">
        <f t="shared" si="26"/>
        <v>NA</v>
      </c>
      <c r="Z89" s="5" t="str">
        <f t="shared" si="27"/>
        <v>NA</v>
      </c>
      <c r="AA89" s="5" t="str">
        <f t="shared" si="28"/>
        <v>NA</v>
      </c>
      <c r="AB89" s="5" t="str">
        <f>IF($U89= "NA","NA",(F89-AA89)*Inputs!$S$7)</f>
        <v>NA</v>
      </c>
      <c r="AC89" s="123" t="str">
        <f t="shared" si="29"/>
        <v>NA</v>
      </c>
      <c r="AD89" s="124" t="str">
        <f t="shared" si="30"/>
        <v>NA</v>
      </c>
      <c r="AE89" s="123" t="str">
        <f t="shared" si="31"/>
        <v/>
      </c>
      <c r="AF89" s="32">
        <v>93.977999999999994</v>
      </c>
    </row>
    <row r="90" spans="1:32" s="32" customFormat="1" ht="13.35" customHeight="1" outlineLevel="1">
      <c r="A90" s="72" t="s">
        <v>655</v>
      </c>
      <c r="B90" s="11" t="s">
        <v>245</v>
      </c>
      <c r="C90" s="11" t="s">
        <v>8</v>
      </c>
      <c r="D90" s="73">
        <v>3.857E-2</v>
      </c>
      <c r="E90" s="74">
        <v>47604</v>
      </c>
      <c r="F90" s="76">
        <v>1175000</v>
      </c>
      <c r="G90" s="11" t="s">
        <v>63</v>
      </c>
      <c r="H90" s="69" t="str">
        <f>IF(OR(($G90=("Non Callable")),$G90=("Make Whole"),Inputs!$S$6&gt;E90),"Non Callable",MAX(Inputs!$S$6,G90))</f>
        <v>Non Callable</v>
      </c>
      <c r="I90" s="70" t="str">
        <f t="shared" si="18"/>
        <v>NA</v>
      </c>
      <c r="J90" s="67" t="str">
        <f>IF($I90="NA","NA",VLOOKUP(ROUNDUP(I90,0),Inputs!$N$6:$P$26,3,TRUE))</f>
        <v>NA</v>
      </c>
      <c r="K90" s="3" t="str">
        <f>IF($I90="NA","NA",VLOOKUP(ROUNDUP(I90,0),Inputs!$N$6:$O$26,2))</f>
        <v>NA</v>
      </c>
      <c r="L90" s="3" t="str">
        <f t="shared" si="19"/>
        <v>NA</v>
      </c>
      <c r="M90" s="5" t="str">
        <f t="shared" si="20"/>
        <v>NA</v>
      </c>
      <c r="N90" s="5" t="str">
        <f t="shared" si="21"/>
        <v>NA</v>
      </c>
      <c r="O90" s="5" t="str">
        <f>IF($I90= "NA","NA",(F90-N90)*Inputs!$S$7)</f>
        <v>NA</v>
      </c>
      <c r="P90" s="123" t="str">
        <f t="shared" si="17"/>
        <v>NA</v>
      </c>
      <c r="Q90" s="124" t="str">
        <f t="shared" si="22"/>
        <v>NA</v>
      </c>
      <c r="R90" s="7" t="str">
        <f t="shared" si="23"/>
        <v>NO</v>
      </c>
      <c r="S90" s="69" t="str">
        <f>IF(OR(($G90=("Non Callable")),$G90=("Make Whole"),Inputs!$S$6&gt;E90,R90="No"),"NA",Inputs!$S$6)</f>
        <v>NA</v>
      </c>
      <c r="T90" s="70">
        <f t="shared" si="24"/>
        <v>0</v>
      </c>
      <c r="U90" s="67" t="str">
        <f>IF(S90="NA","NA",IF(T90&gt;0,T90*(Inputs!$S$11*12),0))</f>
        <v>NA</v>
      </c>
      <c r="V90" s="70" t="str">
        <f t="shared" si="25"/>
        <v>NA</v>
      </c>
      <c r="W90" s="67" t="str">
        <f>IF($V90="NA","NA",VLOOKUP(ROUNDUP(V90,0),Inputs!$N$6:$P$26,3,TRUE))</f>
        <v>NA</v>
      </c>
      <c r="X90" s="3" t="str">
        <f>IF($U90="NA","NA",VLOOKUP(ROUNDUP(V90,0),Inputs!$N$6:$O$26,2)+U90)</f>
        <v>NA</v>
      </c>
      <c r="Y90" s="3" t="str">
        <f t="shared" si="26"/>
        <v>NA</v>
      </c>
      <c r="Z90" s="5" t="str">
        <f t="shared" si="27"/>
        <v>NA</v>
      </c>
      <c r="AA90" s="5" t="str">
        <f t="shared" si="28"/>
        <v>NA</v>
      </c>
      <c r="AB90" s="5" t="str">
        <f>IF($U90= "NA","NA",(F90-AA90)*Inputs!$S$7)</f>
        <v>NA</v>
      </c>
      <c r="AC90" s="123" t="str">
        <f t="shared" si="29"/>
        <v>NA</v>
      </c>
      <c r="AD90" s="124" t="str">
        <f t="shared" si="30"/>
        <v>NA</v>
      </c>
      <c r="AE90" s="123" t="str">
        <f t="shared" si="31"/>
        <v/>
      </c>
      <c r="AF90" s="32">
        <v>93.417000000000002</v>
      </c>
    </row>
    <row r="91" spans="1:32" s="32" customFormat="1" ht="13.35" customHeight="1" outlineLevel="1">
      <c r="A91" s="72" t="s">
        <v>655</v>
      </c>
      <c r="B91" s="11" t="s">
        <v>246</v>
      </c>
      <c r="C91" s="11" t="s">
        <v>8</v>
      </c>
      <c r="D91" s="73">
        <v>3.9070000000000001E-2</v>
      </c>
      <c r="E91" s="74">
        <v>47969</v>
      </c>
      <c r="F91" s="76">
        <v>1220000</v>
      </c>
      <c r="G91" s="11" t="s">
        <v>63</v>
      </c>
      <c r="H91" s="69" t="str">
        <f>IF(OR(($G91=("Non Callable")),$G91=("Make Whole"),Inputs!$S$6&gt;E91),"Non Callable",MAX(Inputs!$S$6,G91))</f>
        <v>Non Callable</v>
      </c>
      <c r="I91" s="70" t="str">
        <f t="shared" si="18"/>
        <v>NA</v>
      </c>
      <c r="J91" s="67" t="str">
        <f>IF($I91="NA","NA",VLOOKUP(ROUNDUP(I91,0),Inputs!$N$6:$P$26,3,TRUE))</f>
        <v>NA</v>
      </c>
      <c r="K91" s="3" t="str">
        <f>IF($I91="NA","NA",VLOOKUP(ROUNDUP(I91,0),Inputs!$N$6:$O$26,2))</f>
        <v>NA</v>
      </c>
      <c r="L91" s="3" t="str">
        <f t="shared" si="19"/>
        <v>NA</v>
      </c>
      <c r="M91" s="5" t="str">
        <f t="shared" si="20"/>
        <v>NA</v>
      </c>
      <c r="N91" s="5" t="str">
        <f t="shared" si="21"/>
        <v>NA</v>
      </c>
      <c r="O91" s="5" t="str">
        <f>IF($I91= "NA","NA",(F91-N91)*Inputs!$S$7)</f>
        <v>NA</v>
      </c>
      <c r="P91" s="123" t="str">
        <f t="shared" si="17"/>
        <v>NA</v>
      </c>
      <c r="Q91" s="124" t="str">
        <f t="shared" si="22"/>
        <v>NA</v>
      </c>
      <c r="R91" s="7" t="str">
        <f t="shared" si="23"/>
        <v>NO</v>
      </c>
      <c r="S91" s="69" t="str">
        <f>IF(OR(($G91=("Non Callable")),$G91=("Make Whole"),Inputs!$S$6&gt;E91,R91="No"),"NA",Inputs!$S$6)</f>
        <v>NA</v>
      </c>
      <c r="T91" s="70">
        <f t="shared" si="24"/>
        <v>0</v>
      </c>
      <c r="U91" s="67" t="str">
        <f>IF(S91="NA","NA",IF(T91&gt;0,T91*(Inputs!$S$11*12),0))</f>
        <v>NA</v>
      </c>
      <c r="V91" s="70" t="str">
        <f t="shared" si="25"/>
        <v>NA</v>
      </c>
      <c r="W91" s="67" t="str">
        <f>IF($V91="NA","NA",VLOOKUP(ROUNDUP(V91,0),Inputs!$N$6:$P$26,3,TRUE))</f>
        <v>NA</v>
      </c>
      <c r="X91" s="3" t="str">
        <f>IF($U91="NA","NA",VLOOKUP(ROUNDUP(V91,0),Inputs!$N$6:$O$26,2)+U91)</f>
        <v>NA</v>
      </c>
      <c r="Y91" s="3" t="str">
        <f t="shared" si="26"/>
        <v>NA</v>
      </c>
      <c r="Z91" s="5" t="str">
        <f t="shared" si="27"/>
        <v>NA</v>
      </c>
      <c r="AA91" s="5" t="str">
        <f t="shared" si="28"/>
        <v>NA</v>
      </c>
      <c r="AB91" s="5" t="str">
        <f>IF($U91= "NA","NA",(F91-AA91)*Inputs!$S$7)</f>
        <v>NA</v>
      </c>
      <c r="AC91" s="123" t="str">
        <f t="shared" si="29"/>
        <v>NA</v>
      </c>
      <c r="AD91" s="124" t="str">
        <f t="shared" si="30"/>
        <v>NA</v>
      </c>
      <c r="AE91" s="123" t="str">
        <f t="shared" si="31"/>
        <v/>
      </c>
      <c r="AF91" s="32">
        <v>90.879000000000005</v>
      </c>
    </row>
    <row r="92" spans="1:32" s="32" customFormat="1" ht="13.35" customHeight="1" outlineLevel="1">
      <c r="A92" s="72" t="s">
        <v>655</v>
      </c>
      <c r="B92" s="11" t="s">
        <v>247</v>
      </c>
      <c r="C92" s="11" t="s">
        <v>8</v>
      </c>
      <c r="D92" s="73">
        <v>4.0070000000000001E-2</v>
      </c>
      <c r="E92" s="74">
        <v>48335</v>
      </c>
      <c r="F92" s="76">
        <v>1265000</v>
      </c>
      <c r="G92" s="11" t="s">
        <v>63</v>
      </c>
      <c r="H92" s="69" t="str">
        <f>IF(OR(($G92=("Non Callable")),$G92=("Make Whole"),Inputs!$S$6&gt;E92),"Non Callable",MAX(Inputs!$S$6,G92))</f>
        <v>Non Callable</v>
      </c>
      <c r="I92" s="70" t="str">
        <f t="shared" si="18"/>
        <v>NA</v>
      </c>
      <c r="J92" s="67" t="str">
        <f>IF($I92="NA","NA",VLOOKUP(ROUNDUP(I92,0),Inputs!$N$6:$P$26,3,TRUE))</f>
        <v>NA</v>
      </c>
      <c r="K92" s="3" t="str">
        <f>IF($I92="NA","NA",VLOOKUP(ROUNDUP(I92,0),Inputs!$N$6:$O$26,2))</f>
        <v>NA</v>
      </c>
      <c r="L92" s="3" t="str">
        <f t="shared" si="19"/>
        <v>NA</v>
      </c>
      <c r="M92" s="5" t="str">
        <f t="shared" si="20"/>
        <v>NA</v>
      </c>
      <c r="N92" s="5" t="str">
        <f t="shared" si="21"/>
        <v>NA</v>
      </c>
      <c r="O92" s="5" t="str">
        <f>IF($I92= "NA","NA",(F92-N92)*Inputs!$S$7)</f>
        <v>NA</v>
      </c>
      <c r="P92" s="123" t="str">
        <f t="shared" si="17"/>
        <v>NA</v>
      </c>
      <c r="Q92" s="124" t="str">
        <f t="shared" si="22"/>
        <v>NA</v>
      </c>
      <c r="R92" s="7" t="str">
        <f t="shared" si="23"/>
        <v>NO</v>
      </c>
      <c r="S92" s="69" t="str">
        <f>IF(OR(($G92=("Non Callable")),$G92=("Make Whole"),Inputs!$S$6&gt;E92,R92="No"),"NA",Inputs!$S$6)</f>
        <v>NA</v>
      </c>
      <c r="T92" s="70">
        <f t="shared" si="24"/>
        <v>0</v>
      </c>
      <c r="U92" s="67" t="str">
        <f>IF(S92="NA","NA",IF(T92&gt;0,T92*(Inputs!$S$11*12),0))</f>
        <v>NA</v>
      </c>
      <c r="V92" s="70" t="str">
        <f t="shared" si="25"/>
        <v>NA</v>
      </c>
      <c r="W92" s="67" t="str">
        <f>IF($V92="NA","NA",VLOOKUP(ROUNDUP(V92,0),Inputs!$N$6:$P$26,3,TRUE))</f>
        <v>NA</v>
      </c>
      <c r="X92" s="3" t="str">
        <f>IF($U92="NA","NA",VLOOKUP(ROUNDUP(V92,0),Inputs!$N$6:$O$26,2)+U92)</f>
        <v>NA</v>
      </c>
      <c r="Y92" s="3" t="str">
        <f t="shared" si="26"/>
        <v>NA</v>
      </c>
      <c r="Z92" s="5" t="str">
        <f t="shared" si="27"/>
        <v>NA</v>
      </c>
      <c r="AA92" s="5" t="str">
        <f t="shared" si="28"/>
        <v>NA</v>
      </c>
      <c r="AB92" s="5" t="str">
        <f>IF($U92= "NA","NA",(F92-AA92)*Inputs!$S$7)</f>
        <v>NA</v>
      </c>
      <c r="AC92" s="123" t="str">
        <f t="shared" si="29"/>
        <v>NA</v>
      </c>
      <c r="AD92" s="124" t="str">
        <f t="shared" si="30"/>
        <v>NA</v>
      </c>
      <c r="AE92" s="123" t="str">
        <f t="shared" si="31"/>
        <v/>
      </c>
      <c r="AF92" s="32">
        <v>92.218000000000004</v>
      </c>
    </row>
    <row r="93" spans="1:32" s="32" customFormat="1" ht="13.35" customHeight="1" outlineLevel="1">
      <c r="A93" s="72" t="s">
        <v>655</v>
      </c>
      <c r="B93" s="11" t="s">
        <v>248</v>
      </c>
      <c r="C93" s="11" t="s">
        <v>9</v>
      </c>
      <c r="D93" s="73">
        <v>0.03</v>
      </c>
      <c r="E93" s="74">
        <v>45413</v>
      </c>
      <c r="F93" s="12">
        <v>3785000</v>
      </c>
      <c r="G93" s="11" t="s">
        <v>2</v>
      </c>
      <c r="H93" s="69" t="str">
        <f>IF(OR(($G93=("Non Callable")),$G93=("Make Whole"),Inputs!$S$6&gt;E93),"Non Callable",MAX(Inputs!$S$6,G93))</f>
        <v>Non Callable</v>
      </c>
      <c r="I93" s="70" t="str">
        <f t="shared" si="18"/>
        <v>NA</v>
      </c>
      <c r="J93" s="67" t="str">
        <f>IF($I93="NA","NA",VLOOKUP(ROUNDUP(I93,0),Inputs!$N$6:$P$26,3,TRUE))</f>
        <v>NA</v>
      </c>
      <c r="K93" s="3" t="str">
        <f>IF($I93="NA","NA",VLOOKUP(ROUNDUP(I93,0),Inputs!$N$6:$O$26,2))</f>
        <v>NA</v>
      </c>
      <c r="L93" s="3" t="str">
        <f t="shared" si="19"/>
        <v>NA</v>
      </c>
      <c r="M93" s="5" t="str">
        <f t="shared" si="20"/>
        <v>NA</v>
      </c>
      <c r="N93" s="5" t="str">
        <f t="shared" si="21"/>
        <v>NA</v>
      </c>
      <c r="O93" s="5" t="str">
        <f>IF($I93= "NA","NA",(F93-N93)*Inputs!$S$7)</f>
        <v>NA</v>
      </c>
      <c r="P93" s="123" t="str">
        <f t="shared" si="17"/>
        <v>NA</v>
      </c>
      <c r="Q93" s="124" t="str">
        <f t="shared" si="22"/>
        <v>NA</v>
      </c>
      <c r="R93" s="7" t="str">
        <f t="shared" si="23"/>
        <v>YES</v>
      </c>
      <c r="S93" s="69" t="str">
        <f>IF(OR(($G93=("Non Callable")),$G93=("Make Whole"),Inputs!$S$6&gt;E93,R93="No"),"NA",Inputs!$S$6)</f>
        <v>NA</v>
      </c>
      <c r="T93" s="70" t="str">
        <f t="shared" si="24"/>
        <v>NA</v>
      </c>
      <c r="U93" s="67" t="str">
        <f>IF(S93="NA","NA",IF(T93&gt;0,T93*(Inputs!$S$11*12),0))</f>
        <v>NA</v>
      </c>
      <c r="V93" s="70" t="str">
        <f t="shared" si="25"/>
        <v>NA</v>
      </c>
      <c r="W93" s="67" t="str">
        <f>IF($V93="NA","NA",VLOOKUP(ROUNDUP(V93,0),Inputs!$N$6:$P$26,3,TRUE))</f>
        <v>NA</v>
      </c>
      <c r="X93" s="3" t="str">
        <f>IF($U93="NA","NA",VLOOKUP(ROUNDUP(V93,0),Inputs!$N$6:$O$26,2)+U93)</f>
        <v>NA</v>
      </c>
      <c r="Y93" s="3" t="str">
        <f t="shared" si="26"/>
        <v>NA</v>
      </c>
      <c r="Z93" s="5" t="str">
        <f t="shared" si="27"/>
        <v>NA</v>
      </c>
      <c r="AA93" s="5" t="str">
        <f t="shared" si="28"/>
        <v>NA</v>
      </c>
      <c r="AB93" s="5" t="str">
        <f>IF($U93= "NA","NA",(F93-AA93)*Inputs!$S$7)</f>
        <v>NA</v>
      </c>
      <c r="AC93" s="123" t="str">
        <f t="shared" si="29"/>
        <v>NA</v>
      </c>
      <c r="AD93" s="124" t="str">
        <f t="shared" si="30"/>
        <v>NA</v>
      </c>
      <c r="AE93" s="123" t="str">
        <f t="shared" si="31"/>
        <v/>
      </c>
      <c r="AF93" s="32" t="s">
        <v>744</v>
      </c>
    </row>
    <row r="94" spans="1:32" s="32" customFormat="1" ht="13.35" customHeight="1" outlineLevel="1">
      <c r="A94" s="72" t="s">
        <v>655</v>
      </c>
      <c r="B94" s="11" t="s">
        <v>249</v>
      </c>
      <c r="C94" s="11" t="s">
        <v>9</v>
      </c>
      <c r="D94" s="73">
        <v>0.03</v>
      </c>
      <c r="E94" s="74">
        <v>45778</v>
      </c>
      <c r="F94" s="12">
        <v>3900000</v>
      </c>
      <c r="G94" s="11" t="s">
        <v>2</v>
      </c>
      <c r="H94" s="69" t="str">
        <f>IF(OR(($G94=("Non Callable")),$G94=("Make Whole"),Inputs!$S$6&gt;E94),"Non Callable",MAX(Inputs!$S$6,G94))</f>
        <v>Non Callable</v>
      </c>
      <c r="I94" s="70" t="str">
        <f t="shared" si="18"/>
        <v>NA</v>
      </c>
      <c r="J94" s="67" t="str">
        <f>IF($I94="NA","NA",VLOOKUP(ROUNDUP(I94,0),Inputs!$N$6:$P$26,3,TRUE))</f>
        <v>NA</v>
      </c>
      <c r="K94" s="3" t="str">
        <f>IF($I94="NA","NA",VLOOKUP(ROUNDUP(I94,0),Inputs!$N$6:$O$26,2))</f>
        <v>NA</v>
      </c>
      <c r="L94" s="3" t="str">
        <f t="shared" si="19"/>
        <v>NA</v>
      </c>
      <c r="M94" s="5" t="str">
        <f t="shared" si="20"/>
        <v>NA</v>
      </c>
      <c r="N94" s="5" t="str">
        <f t="shared" si="21"/>
        <v>NA</v>
      </c>
      <c r="O94" s="5" t="str">
        <f>IF($I94= "NA","NA",(F94-N94)*Inputs!$S$7)</f>
        <v>NA</v>
      </c>
      <c r="P94" s="123" t="str">
        <f t="shared" si="17"/>
        <v>NA</v>
      </c>
      <c r="Q94" s="124" t="str">
        <f t="shared" si="22"/>
        <v>NA</v>
      </c>
      <c r="R94" s="7" t="str">
        <f t="shared" si="23"/>
        <v>YES</v>
      </c>
      <c r="S94" s="69" t="str">
        <f>IF(OR(($G94=("Non Callable")),$G94=("Make Whole"),Inputs!$S$6&gt;E94,R94="No"),"NA",Inputs!$S$6)</f>
        <v>NA</v>
      </c>
      <c r="T94" s="70" t="str">
        <f t="shared" si="24"/>
        <v>NA</v>
      </c>
      <c r="U94" s="67" t="str">
        <f>IF(S94="NA","NA",IF(T94&gt;0,T94*(Inputs!$S$11*12),0))</f>
        <v>NA</v>
      </c>
      <c r="V94" s="70" t="str">
        <f t="shared" si="25"/>
        <v>NA</v>
      </c>
      <c r="W94" s="67" t="str">
        <f>IF($V94="NA","NA",VLOOKUP(ROUNDUP(V94,0),Inputs!$N$6:$P$26,3,TRUE))</f>
        <v>NA</v>
      </c>
      <c r="X94" s="3" t="str">
        <f>IF($U94="NA","NA",VLOOKUP(ROUNDUP(V94,0),Inputs!$N$6:$O$26,2)+U94)</f>
        <v>NA</v>
      </c>
      <c r="Y94" s="3" t="str">
        <f t="shared" si="26"/>
        <v>NA</v>
      </c>
      <c r="Z94" s="5" t="str">
        <f t="shared" si="27"/>
        <v>NA</v>
      </c>
      <c r="AA94" s="5" t="str">
        <f t="shared" si="28"/>
        <v>NA</v>
      </c>
      <c r="AB94" s="5" t="str">
        <f>IF($U94= "NA","NA",(F94-AA94)*Inputs!$S$7)</f>
        <v>NA</v>
      </c>
      <c r="AC94" s="123" t="str">
        <f t="shared" si="29"/>
        <v>NA</v>
      </c>
      <c r="AD94" s="124" t="str">
        <f t="shared" si="30"/>
        <v>NA</v>
      </c>
      <c r="AE94" s="123" t="str">
        <f t="shared" si="31"/>
        <v/>
      </c>
      <c r="AF94" s="32">
        <v>100.29900000000001</v>
      </c>
    </row>
    <row r="95" spans="1:32" s="32" customFormat="1" ht="13.35" customHeight="1" outlineLevel="1">
      <c r="A95" s="72" t="s">
        <v>655</v>
      </c>
      <c r="B95" s="11" t="s">
        <v>250</v>
      </c>
      <c r="C95" s="11" t="s">
        <v>9</v>
      </c>
      <c r="D95" s="73">
        <v>0.05</v>
      </c>
      <c r="E95" s="74">
        <v>46143</v>
      </c>
      <c r="F95" s="12">
        <v>3265000</v>
      </c>
      <c r="G95" s="11" t="s">
        <v>2</v>
      </c>
      <c r="H95" s="69" t="str">
        <f>IF(OR(($G95=("Non Callable")),$G95=("Make Whole"),Inputs!$S$6&gt;E95),"Non Callable",MAX(Inputs!$S$6,G95))</f>
        <v>Non Callable</v>
      </c>
      <c r="I95" s="70" t="str">
        <f t="shared" si="18"/>
        <v>NA</v>
      </c>
      <c r="J95" s="67" t="str">
        <f>IF($I95="NA","NA",VLOOKUP(ROUNDUP(I95,0),Inputs!$N$6:$P$26,3,TRUE))</f>
        <v>NA</v>
      </c>
      <c r="K95" s="3" t="str">
        <f>IF($I95="NA","NA",VLOOKUP(ROUNDUP(I95,0),Inputs!$N$6:$O$26,2))</f>
        <v>NA</v>
      </c>
      <c r="L95" s="3" t="str">
        <f t="shared" si="19"/>
        <v>NA</v>
      </c>
      <c r="M95" s="5" t="str">
        <f t="shared" si="20"/>
        <v>NA</v>
      </c>
      <c r="N95" s="5" t="str">
        <f t="shared" si="21"/>
        <v>NA</v>
      </c>
      <c r="O95" s="5" t="str">
        <f>IF($I95= "NA","NA",(F95-N95)*Inputs!$S$7)</f>
        <v>NA</v>
      </c>
      <c r="P95" s="123" t="str">
        <f t="shared" si="17"/>
        <v>NA</v>
      </c>
      <c r="Q95" s="124" t="str">
        <f t="shared" si="22"/>
        <v>NA</v>
      </c>
      <c r="R95" s="7" t="str">
        <f t="shared" si="23"/>
        <v>YES</v>
      </c>
      <c r="S95" s="69" t="str">
        <f>IF(OR(($G95=("Non Callable")),$G95=("Make Whole"),Inputs!$S$6&gt;E95,R95="No"),"NA",Inputs!$S$6)</f>
        <v>NA</v>
      </c>
      <c r="T95" s="70" t="str">
        <f t="shared" si="24"/>
        <v>NA</v>
      </c>
      <c r="U95" s="67" t="str">
        <f>IF(S95="NA","NA",IF(T95&gt;0,T95*(Inputs!$S$11*12),0))</f>
        <v>NA</v>
      </c>
      <c r="V95" s="70" t="str">
        <f t="shared" si="25"/>
        <v>NA</v>
      </c>
      <c r="W95" s="67" t="str">
        <f>IF($V95="NA","NA",VLOOKUP(ROUNDUP(V95,0),Inputs!$N$6:$P$26,3,TRUE))</f>
        <v>NA</v>
      </c>
      <c r="X95" s="3" t="str">
        <f>IF($U95="NA","NA",VLOOKUP(ROUNDUP(V95,0),Inputs!$N$6:$O$26,2)+U95)</f>
        <v>NA</v>
      </c>
      <c r="Y95" s="3" t="str">
        <f t="shared" si="26"/>
        <v>NA</v>
      </c>
      <c r="Z95" s="5" t="str">
        <f t="shared" si="27"/>
        <v>NA</v>
      </c>
      <c r="AA95" s="5" t="str">
        <f t="shared" si="28"/>
        <v>NA</v>
      </c>
      <c r="AB95" s="5" t="str">
        <f>IF($U95= "NA","NA",(F95-AA95)*Inputs!$S$7)</f>
        <v>NA</v>
      </c>
      <c r="AC95" s="123" t="str">
        <f t="shared" si="29"/>
        <v>NA</v>
      </c>
      <c r="AD95" s="124" t="str">
        <f t="shared" si="30"/>
        <v>NA</v>
      </c>
      <c r="AE95" s="123" t="str">
        <f t="shared" si="31"/>
        <v/>
      </c>
      <c r="AF95" s="32">
        <v>105.31100000000001</v>
      </c>
    </row>
    <row r="96" spans="1:32" s="32" customFormat="1" ht="13.35" customHeight="1" outlineLevel="1">
      <c r="A96" s="72" t="s">
        <v>655</v>
      </c>
      <c r="B96" s="11" t="s">
        <v>251</v>
      </c>
      <c r="C96" s="11" t="s">
        <v>9</v>
      </c>
      <c r="D96" s="73">
        <v>0.03</v>
      </c>
      <c r="E96" s="74">
        <v>46508</v>
      </c>
      <c r="F96" s="12">
        <v>2200000</v>
      </c>
      <c r="G96" s="11" t="s">
        <v>2</v>
      </c>
      <c r="H96" s="69" t="str">
        <f>IF(OR(($G96=("Non Callable")),$G96=("Make Whole"),Inputs!$S$6&gt;E96),"Non Callable",MAX(Inputs!$S$6,G96))</f>
        <v>Non Callable</v>
      </c>
      <c r="I96" s="70" t="str">
        <f t="shared" si="18"/>
        <v>NA</v>
      </c>
      <c r="J96" s="67" t="str">
        <f>IF($I96="NA","NA",VLOOKUP(ROUNDUP(I96,0),Inputs!$N$6:$P$26,3,TRUE))</f>
        <v>NA</v>
      </c>
      <c r="K96" s="3" t="str">
        <f>IF($I96="NA","NA",VLOOKUP(ROUNDUP(I96,0),Inputs!$N$6:$O$26,2))</f>
        <v>NA</v>
      </c>
      <c r="L96" s="3" t="str">
        <f t="shared" si="19"/>
        <v>NA</v>
      </c>
      <c r="M96" s="5" t="str">
        <f t="shared" si="20"/>
        <v>NA</v>
      </c>
      <c r="N96" s="5" t="str">
        <f t="shared" si="21"/>
        <v>NA</v>
      </c>
      <c r="O96" s="5" t="str">
        <f>IF($I96= "NA","NA",(F96-N96)*Inputs!$S$7)</f>
        <v>NA</v>
      </c>
      <c r="P96" s="123" t="str">
        <f t="shared" si="17"/>
        <v>NA</v>
      </c>
      <c r="Q96" s="124" t="str">
        <f t="shared" si="22"/>
        <v>NA</v>
      </c>
      <c r="R96" s="7" t="str">
        <f t="shared" si="23"/>
        <v>YES</v>
      </c>
      <c r="S96" s="69" t="str">
        <f>IF(OR(($G96=("Non Callable")),$G96=("Make Whole"),Inputs!$S$6&gt;E96,R96="No"),"NA",Inputs!$S$6)</f>
        <v>NA</v>
      </c>
      <c r="T96" s="70" t="str">
        <f t="shared" si="24"/>
        <v>NA</v>
      </c>
      <c r="U96" s="67" t="str">
        <f>IF(S96="NA","NA",IF(T96&gt;0,T96*(Inputs!$S$11*12),0))</f>
        <v>NA</v>
      </c>
      <c r="V96" s="70" t="str">
        <f t="shared" si="25"/>
        <v>NA</v>
      </c>
      <c r="W96" s="67" t="str">
        <f>IF($V96="NA","NA",VLOOKUP(ROUNDUP(V96,0),Inputs!$N$6:$P$26,3,TRUE))</f>
        <v>NA</v>
      </c>
      <c r="X96" s="3" t="str">
        <f>IF($U96="NA","NA",VLOOKUP(ROUNDUP(V96,0),Inputs!$N$6:$O$26,2)+U96)</f>
        <v>NA</v>
      </c>
      <c r="Y96" s="3" t="str">
        <f t="shared" si="26"/>
        <v>NA</v>
      </c>
      <c r="Z96" s="5" t="str">
        <f t="shared" si="27"/>
        <v>NA</v>
      </c>
      <c r="AA96" s="5" t="str">
        <f t="shared" si="28"/>
        <v>NA</v>
      </c>
      <c r="AB96" s="5" t="str">
        <f>IF($U96= "NA","NA",(F96-AA96)*Inputs!$S$7)</f>
        <v>NA</v>
      </c>
      <c r="AC96" s="123" t="str">
        <f t="shared" si="29"/>
        <v>NA</v>
      </c>
      <c r="AD96" s="124" t="str">
        <f t="shared" si="30"/>
        <v>NA</v>
      </c>
      <c r="AE96" s="123" t="str">
        <f t="shared" si="31"/>
        <v/>
      </c>
      <c r="AF96" s="32">
        <v>101.502</v>
      </c>
    </row>
    <row r="97" spans="1:32" s="32" customFormat="1" ht="13.35" customHeight="1" outlineLevel="1">
      <c r="A97" s="72" t="s">
        <v>655</v>
      </c>
      <c r="B97" s="11" t="s">
        <v>252</v>
      </c>
      <c r="C97" s="11" t="s">
        <v>9</v>
      </c>
      <c r="D97" s="73">
        <v>0.05</v>
      </c>
      <c r="E97" s="74">
        <v>46874</v>
      </c>
      <c r="F97" s="12">
        <v>4365000</v>
      </c>
      <c r="G97" s="75">
        <v>46508</v>
      </c>
      <c r="H97" s="69">
        <f>IF(OR(($G97=("Non Callable")),$G97=("Make Whole"),Inputs!$S$6&gt;E97),"Non Callable",MAX(Inputs!$S$6,G97))</f>
        <v>46508</v>
      </c>
      <c r="I97" s="70">
        <f t="shared" si="18"/>
        <v>1</v>
      </c>
      <c r="J97" s="67">
        <f>IF($I97="NA","NA",VLOOKUP(ROUNDUP(I97,0),Inputs!$N$6:$P$26,3,TRUE))</f>
        <v>0.05</v>
      </c>
      <c r="K97" s="3">
        <f>IF($I97="NA","NA",VLOOKUP(ROUNDUP(I97,0),Inputs!$N$6:$O$26,2))</f>
        <v>3.0800000000000001E-2</v>
      </c>
      <c r="L97" s="3">
        <f t="shared" si="19"/>
        <v>1.0187600000000001</v>
      </c>
      <c r="M97" s="5">
        <f t="shared" si="20"/>
        <v>4284620.5190623887</v>
      </c>
      <c r="N97" s="5">
        <f t="shared" si="21"/>
        <v>80379.480937611312</v>
      </c>
      <c r="O97" s="5">
        <f>IF($I97= "NA","NA",(F97-N97)*Inputs!$S$7)</f>
        <v>42846.205190623885</v>
      </c>
      <c r="P97" s="123">
        <f t="shared" si="17"/>
        <v>37533.275746987427</v>
      </c>
      <c r="Q97" s="124">
        <f t="shared" si="22"/>
        <v>8.5986886018298795E-3</v>
      </c>
      <c r="R97" s="7" t="str">
        <f t="shared" si="23"/>
        <v>YES</v>
      </c>
      <c r="S97" s="69">
        <f>IF(OR(($G97=("Non Callable")),$G97=("Make Whole"),Inputs!$S$6&gt;E97,R97="No"),"NA",Inputs!$S$6)</f>
        <v>45266</v>
      </c>
      <c r="T97" s="70">
        <f t="shared" si="24"/>
        <v>3.4027777777777777</v>
      </c>
      <c r="U97" s="67">
        <f>IF(S97="NA","NA",IF(T97&gt;0,T97*(Inputs!$S$11*12),0))</f>
        <v>1.6333333333333335E-2</v>
      </c>
      <c r="V97" s="70">
        <f t="shared" si="25"/>
        <v>1</v>
      </c>
      <c r="W97" s="67">
        <f>IF($V97="NA","NA",VLOOKUP(ROUNDUP(V97,0),Inputs!$N$6:$P$26,3,TRUE))</f>
        <v>0.05</v>
      </c>
      <c r="X97" s="3">
        <f>IF($U97="NA","NA",VLOOKUP(ROUNDUP(V97,0),Inputs!$N$6:$O$26,2)+U97)</f>
        <v>4.7133333333333333E-2</v>
      </c>
      <c r="Y97" s="3">
        <f t="shared" si="26"/>
        <v>1.0027600000000001</v>
      </c>
      <c r="Z97" s="5">
        <f t="shared" si="27"/>
        <v>4352985.7593043195</v>
      </c>
      <c r="AA97" s="5">
        <f t="shared" si="28"/>
        <v>12014.240695680492</v>
      </c>
      <c r="AB97" s="5">
        <f>IF($U97= "NA","NA",(F97-AA97)*Inputs!$S$7)</f>
        <v>43529.857593043198</v>
      </c>
      <c r="AC97" s="123">
        <f t="shared" si="29"/>
        <v>-31515.616897362706</v>
      </c>
      <c r="AD97" s="124">
        <f t="shared" si="30"/>
        <v>-7.2200725996249037E-3</v>
      </c>
      <c r="AE97" s="123">
        <f t="shared" si="31"/>
        <v>69048.892644350126</v>
      </c>
      <c r="AF97" s="32" t="s">
        <v>744</v>
      </c>
    </row>
    <row r="98" spans="1:32" s="32" customFormat="1" ht="13.35" customHeight="1" outlineLevel="1">
      <c r="A98" s="72" t="s">
        <v>655</v>
      </c>
      <c r="B98" s="11" t="s">
        <v>253</v>
      </c>
      <c r="C98" s="11" t="s">
        <v>9</v>
      </c>
      <c r="D98" s="73">
        <v>0.05</v>
      </c>
      <c r="E98" s="74">
        <v>47239</v>
      </c>
      <c r="F98" s="12">
        <v>4585000</v>
      </c>
      <c r="G98" s="75">
        <v>46508</v>
      </c>
      <c r="H98" s="69">
        <f>IF(OR(($G98=("Non Callable")),$G98=("Make Whole"),Inputs!$S$6&gt;E98),"Non Callable",MAX(Inputs!$S$6,G98))</f>
        <v>46508</v>
      </c>
      <c r="I98" s="70">
        <f t="shared" si="18"/>
        <v>2</v>
      </c>
      <c r="J98" s="67">
        <f>IF($I98="NA","NA",VLOOKUP(ROUNDUP(I98,0),Inputs!$N$6:$P$26,3,TRUE))</f>
        <v>0.05</v>
      </c>
      <c r="K98" s="3">
        <f>IF($I98="NA","NA",VLOOKUP(ROUNDUP(I98,0),Inputs!$N$6:$O$26,2))</f>
        <v>2.93E-2</v>
      </c>
      <c r="L98" s="3">
        <f t="shared" si="19"/>
        <v>1.03992</v>
      </c>
      <c r="M98" s="5">
        <f t="shared" si="20"/>
        <v>4408992.9994614972</v>
      </c>
      <c r="N98" s="5">
        <f t="shared" si="21"/>
        <v>176007.00053850282</v>
      </c>
      <c r="O98" s="5">
        <f>IF($I98= "NA","NA",(F98-N98)*Inputs!$S$7)</f>
        <v>44089.929994614969</v>
      </c>
      <c r="P98" s="123">
        <f t="shared" si="17"/>
        <v>131917.07054388785</v>
      </c>
      <c r="Q98" s="124">
        <f t="shared" si="22"/>
        <v>2.8771443957227447E-2</v>
      </c>
      <c r="R98" s="7" t="str">
        <f t="shared" si="23"/>
        <v>YES</v>
      </c>
      <c r="S98" s="69">
        <f>IF(OR(($G98=("Non Callable")),$G98=("Make Whole"),Inputs!$S$6&gt;E98,R98="No"),"NA",Inputs!$S$6)</f>
        <v>45266</v>
      </c>
      <c r="T98" s="70">
        <f t="shared" si="24"/>
        <v>3.4027777777777777</v>
      </c>
      <c r="U98" s="67">
        <f>IF(S98="NA","NA",IF(T98&gt;0,T98*(Inputs!$S$11*12),0))</f>
        <v>1.6333333333333335E-2</v>
      </c>
      <c r="V98" s="70">
        <f t="shared" si="25"/>
        <v>2</v>
      </c>
      <c r="W98" s="67">
        <f>IF($V98="NA","NA",VLOOKUP(ROUNDUP(V98,0),Inputs!$N$6:$P$26,3,TRUE))</f>
        <v>0.05</v>
      </c>
      <c r="X98" s="3">
        <f>IF($U98="NA","NA",VLOOKUP(ROUNDUP(V98,0),Inputs!$N$6:$O$26,2)+U98)</f>
        <v>4.5633333333333331E-2</v>
      </c>
      <c r="Y98" s="3">
        <f t="shared" si="26"/>
        <v>1.0082500000000001</v>
      </c>
      <c r="Z98" s="5">
        <f t="shared" si="27"/>
        <v>4547483.263079593</v>
      </c>
      <c r="AA98" s="5">
        <f t="shared" si="28"/>
        <v>37516.736920407042</v>
      </c>
      <c r="AB98" s="5">
        <f>IF($U98= "NA","NA",(F98-AA98)*Inputs!$S$7)</f>
        <v>45474.832630795929</v>
      </c>
      <c r="AC98" s="123">
        <f t="shared" si="29"/>
        <v>-7958.0957103888868</v>
      </c>
      <c r="AD98" s="124">
        <f t="shared" si="30"/>
        <v>-1.7356806347631161E-3</v>
      </c>
      <c r="AE98" s="123">
        <f t="shared" si="31"/>
        <v>139875.16625427673</v>
      </c>
      <c r="AF98" s="32" t="s">
        <v>744</v>
      </c>
    </row>
    <row r="99" spans="1:32" s="32" customFormat="1" ht="13.35" customHeight="1" outlineLevel="1">
      <c r="A99" s="72" t="s">
        <v>655</v>
      </c>
      <c r="B99" s="11" t="s">
        <v>254</v>
      </c>
      <c r="C99" s="11" t="s">
        <v>9</v>
      </c>
      <c r="D99" s="73">
        <v>0.05</v>
      </c>
      <c r="E99" s="74">
        <v>47604</v>
      </c>
      <c r="F99" s="12">
        <v>4815000</v>
      </c>
      <c r="G99" s="75">
        <v>46508</v>
      </c>
      <c r="H99" s="69">
        <f>IF(OR(($G99=("Non Callable")),$G99=("Make Whole"),Inputs!$S$6&gt;E99),"Non Callable",MAX(Inputs!$S$6,G99))</f>
        <v>46508</v>
      </c>
      <c r="I99" s="70">
        <f t="shared" si="18"/>
        <v>3</v>
      </c>
      <c r="J99" s="67">
        <f>IF($I99="NA","NA",VLOOKUP(ROUNDUP(I99,0),Inputs!$N$6:$P$26,3,TRUE))</f>
        <v>0.05</v>
      </c>
      <c r="K99" s="3">
        <f>IF($I99="NA","NA",VLOOKUP(ROUNDUP(I99,0),Inputs!$N$6:$O$26,2))</f>
        <v>2.8899999999999999E-2</v>
      </c>
      <c r="L99" s="3">
        <f t="shared" si="19"/>
        <v>1.0602100000000001</v>
      </c>
      <c r="M99" s="5">
        <f t="shared" si="20"/>
        <v>4541553.088539063</v>
      </c>
      <c r="N99" s="5">
        <f t="shared" si="21"/>
        <v>273446.911460937</v>
      </c>
      <c r="O99" s="5">
        <f>IF($I99= "NA","NA",(F99-N99)*Inputs!$S$7)</f>
        <v>45415.530885390632</v>
      </c>
      <c r="P99" s="123">
        <f t="shared" si="17"/>
        <v>228031.38057554635</v>
      </c>
      <c r="Q99" s="124">
        <f t="shared" si="22"/>
        <v>4.735854217560672E-2</v>
      </c>
      <c r="R99" s="7" t="str">
        <f t="shared" si="23"/>
        <v>YES</v>
      </c>
      <c r="S99" s="69">
        <f>IF(OR(($G99=("Non Callable")),$G99=("Make Whole"),Inputs!$S$6&gt;E99,R99="No"),"NA",Inputs!$S$6)</f>
        <v>45266</v>
      </c>
      <c r="T99" s="70">
        <f t="shared" si="24"/>
        <v>3.4027777777777777</v>
      </c>
      <c r="U99" s="67">
        <f>IF(S99="NA","NA",IF(T99&gt;0,T99*(Inputs!$S$11*12),0))</f>
        <v>1.6333333333333335E-2</v>
      </c>
      <c r="V99" s="70">
        <f t="shared" si="25"/>
        <v>3</v>
      </c>
      <c r="W99" s="67">
        <f>IF($V99="NA","NA",VLOOKUP(ROUNDUP(V99,0),Inputs!$N$6:$P$26,3,TRUE))</f>
        <v>0.05</v>
      </c>
      <c r="X99" s="3">
        <f>IF($U99="NA","NA",VLOOKUP(ROUNDUP(V99,0),Inputs!$N$6:$O$26,2)+U99)</f>
        <v>4.5233333333333334E-2</v>
      </c>
      <c r="Y99" s="3">
        <f t="shared" si="26"/>
        <v>1.0132300000000001</v>
      </c>
      <c r="Z99" s="5">
        <f t="shared" si="27"/>
        <v>4752129.3289776258</v>
      </c>
      <c r="AA99" s="5">
        <f t="shared" si="28"/>
        <v>62870.671022374183</v>
      </c>
      <c r="AB99" s="5">
        <f>IF($U99= "NA","NA",(F99-AA99)*Inputs!$S$7)</f>
        <v>47521.293289776258</v>
      </c>
      <c r="AC99" s="123">
        <f t="shared" si="29"/>
        <v>15349.377732597924</v>
      </c>
      <c r="AD99" s="124">
        <f t="shared" si="30"/>
        <v>3.1878250742674815E-3</v>
      </c>
      <c r="AE99" s="123">
        <f t="shared" si="31"/>
        <v>212682.00284294842</v>
      </c>
      <c r="AF99" s="32" t="s">
        <v>744</v>
      </c>
    </row>
    <row r="100" spans="1:32" s="32" customFormat="1" ht="13.35" customHeight="1" outlineLevel="1">
      <c r="A100" s="72" t="s">
        <v>655</v>
      </c>
      <c r="B100" s="11" t="s">
        <v>255</v>
      </c>
      <c r="C100" s="11" t="s">
        <v>9</v>
      </c>
      <c r="D100" s="73">
        <v>0.05</v>
      </c>
      <c r="E100" s="74">
        <v>47969</v>
      </c>
      <c r="F100" s="12">
        <v>5055000</v>
      </c>
      <c r="G100" s="75">
        <v>46508</v>
      </c>
      <c r="H100" s="69">
        <f>IF(OR(($G100=("Non Callable")),$G100=("Make Whole"),Inputs!$S$6&gt;E100),"Non Callable",MAX(Inputs!$S$6,G100))</f>
        <v>46508</v>
      </c>
      <c r="I100" s="70">
        <f t="shared" si="18"/>
        <v>4</v>
      </c>
      <c r="J100" s="67">
        <f>IF($I100="NA","NA",VLOOKUP(ROUNDUP(I100,0),Inputs!$N$6:$P$26,3,TRUE))</f>
        <v>0.05</v>
      </c>
      <c r="K100" s="3">
        <f>IF($I100="NA","NA",VLOOKUP(ROUNDUP(I100,0),Inputs!$N$6:$O$26,2))</f>
        <v>2.86E-2</v>
      </c>
      <c r="L100" s="3">
        <f t="shared" si="19"/>
        <v>1.0803400000000001</v>
      </c>
      <c r="M100" s="5">
        <f t="shared" si="20"/>
        <v>4679082.5110613322</v>
      </c>
      <c r="N100" s="5">
        <f t="shared" si="21"/>
        <v>375917.48893866781</v>
      </c>
      <c r="O100" s="5">
        <f>IF($I100= "NA","NA",(F100-N100)*Inputs!$S$7)</f>
        <v>46790.825110613325</v>
      </c>
      <c r="P100" s="123">
        <f t="shared" si="17"/>
        <v>329126.6638280545</v>
      </c>
      <c r="Q100" s="124">
        <f t="shared" si="22"/>
        <v>6.5109132310198714E-2</v>
      </c>
      <c r="R100" s="7" t="str">
        <f t="shared" si="23"/>
        <v>YES</v>
      </c>
      <c r="S100" s="69">
        <f>IF(OR(($G100=("Non Callable")),$G100=("Make Whole"),Inputs!$S$6&gt;E100,R100="No"),"NA",Inputs!$S$6)</f>
        <v>45266</v>
      </c>
      <c r="T100" s="70">
        <f t="shared" si="24"/>
        <v>3.4027777777777777</v>
      </c>
      <c r="U100" s="67">
        <f>IF(S100="NA","NA",IF(T100&gt;0,T100*(Inputs!$S$11*12),0))</f>
        <v>1.6333333333333335E-2</v>
      </c>
      <c r="V100" s="70">
        <f t="shared" si="25"/>
        <v>4</v>
      </c>
      <c r="W100" s="67">
        <f>IF($V100="NA","NA",VLOOKUP(ROUNDUP(V100,0),Inputs!$N$6:$P$26,3,TRUE))</f>
        <v>0.05</v>
      </c>
      <c r="X100" s="3">
        <f>IF($U100="NA","NA",VLOOKUP(ROUNDUP(V100,0),Inputs!$N$6:$O$26,2)+U100)</f>
        <v>4.4933333333333339E-2</v>
      </c>
      <c r="Y100" s="3">
        <f t="shared" si="26"/>
        <v>1.0183599999999999</v>
      </c>
      <c r="Z100" s="5">
        <f t="shared" si="27"/>
        <v>4963863.4667504616</v>
      </c>
      <c r="AA100" s="5">
        <f t="shared" si="28"/>
        <v>91136.533249538392</v>
      </c>
      <c r="AB100" s="5">
        <f>IF($U100= "NA","NA",(F100-AA100)*Inputs!$S$7)</f>
        <v>49638.634667504615</v>
      </c>
      <c r="AC100" s="123">
        <f t="shared" si="29"/>
        <v>41497.898582033777</v>
      </c>
      <c r="AD100" s="124">
        <f t="shared" si="30"/>
        <v>8.2092776621233987E-3</v>
      </c>
      <c r="AE100" s="123">
        <f t="shared" si="31"/>
        <v>287628.76524602075</v>
      </c>
      <c r="AF100" s="32">
        <v>107.974</v>
      </c>
    </row>
    <row r="101" spans="1:32" s="32" customFormat="1" ht="13.35" customHeight="1" outlineLevel="1">
      <c r="A101" s="72" t="s">
        <v>655</v>
      </c>
      <c r="B101" s="11" t="s">
        <v>256</v>
      </c>
      <c r="C101" s="11" t="s">
        <v>9</v>
      </c>
      <c r="D101" s="73">
        <v>0.05</v>
      </c>
      <c r="E101" s="74">
        <v>48335</v>
      </c>
      <c r="F101" s="12">
        <v>3680000</v>
      </c>
      <c r="G101" s="75">
        <v>46508</v>
      </c>
      <c r="H101" s="69">
        <f>IF(OR(($G101=("Non Callable")),$G101=("Make Whole"),Inputs!$S$6&gt;E101),"Non Callable",MAX(Inputs!$S$6,G101))</f>
        <v>46508</v>
      </c>
      <c r="I101" s="70">
        <f t="shared" si="18"/>
        <v>5</v>
      </c>
      <c r="J101" s="67">
        <f>IF($I101="NA","NA",VLOOKUP(ROUNDUP(I101,0),Inputs!$N$6:$P$26,3,TRUE))</f>
        <v>0.05</v>
      </c>
      <c r="K101" s="3">
        <f>IF($I101="NA","NA",VLOOKUP(ROUNDUP(I101,0),Inputs!$N$6:$O$26,2))</f>
        <v>2.8300000000000002E-2</v>
      </c>
      <c r="L101" s="3">
        <f t="shared" si="19"/>
        <v>1.1005100000000001</v>
      </c>
      <c r="M101" s="5">
        <f t="shared" si="20"/>
        <v>3343904.1898756027</v>
      </c>
      <c r="N101" s="5">
        <f t="shared" si="21"/>
        <v>336095.81012439728</v>
      </c>
      <c r="O101" s="5">
        <f>IF($I101= "NA","NA",(F101-N101)*Inputs!$S$7)</f>
        <v>33439.041898756026</v>
      </c>
      <c r="P101" s="123">
        <f t="shared" si="17"/>
        <v>302656.76822564122</v>
      </c>
      <c r="Q101" s="124">
        <f t="shared" si="22"/>
        <v>8.2243687017837283E-2</v>
      </c>
      <c r="R101" s="7" t="str">
        <f t="shared" si="23"/>
        <v>YES</v>
      </c>
      <c r="S101" s="69">
        <f>IF(OR(($G101=("Non Callable")),$G101=("Make Whole"),Inputs!$S$6&gt;E101,R101="No"),"NA",Inputs!$S$6)</f>
        <v>45266</v>
      </c>
      <c r="T101" s="70">
        <f t="shared" si="24"/>
        <v>3.4027777777777777</v>
      </c>
      <c r="U101" s="67">
        <f>IF(S101="NA","NA",IF(T101&gt;0,T101*(Inputs!$S$11*12),0))</f>
        <v>1.6333333333333335E-2</v>
      </c>
      <c r="V101" s="70">
        <f t="shared" si="25"/>
        <v>5</v>
      </c>
      <c r="W101" s="67">
        <f>IF($V101="NA","NA",VLOOKUP(ROUNDUP(V101,0),Inputs!$N$6:$P$26,3,TRUE))</f>
        <v>0.05</v>
      </c>
      <c r="X101" s="3">
        <f>IF($U101="NA","NA",VLOOKUP(ROUNDUP(V101,0),Inputs!$N$6:$O$26,2)+U101)</f>
        <v>4.4633333333333337E-2</v>
      </c>
      <c r="Y101" s="3">
        <f t="shared" si="26"/>
        <v>1.0238100000000001</v>
      </c>
      <c r="Z101" s="5">
        <f t="shared" si="27"/>
        <v>3594416.932829333</v>
      </c>
      <c r="AA101" s="5">
        <f t="shared" si="28"/>
        <v>85583.067170666996</v>
      </c>
      <c r="AB101" s="5">
        <f>IF($U101= "NA","NA",(F101-AA101)*Inputs!$S$7)</f>
        <v>35944.169328293334</v>
      </c>
      <c r="AC101" s="123">
        <f t="shared" si="29"/>
        <v>49638.897842373663</v>
      </c>
      <c r="AD101" s="124">
        <f t="shared" si="30"/>
        <v>1.3488830935427626E-2</v>
      </c>
      <c r="AE101" s="123">
        <f t="shared" si="31"/>
        <v>253017.87038326755</v>
      </c>
      <c r="AF101" s="32">
        <v>107.937</v>
      </c>
    </row>
    <row r="102" spans="1:32" s="32" customFormat="1" ht="13.35" customHeight="1" outlineLevel="1">
      <c r="A102" s="72" t="s">
        <v>655</v>
      </c>
      <c r="B102" s="11" t="s">
        <v>257</v>
      </c>
      <c r="C102" s="11" t="s">
        <v>9</v>
      </c>
      <c r="D102" s="73">
        <v>0.05</v>
      </c>
      <c r="E102" s="74">
        <v>48700</v>
      </c>
      <c r="F102" s="12">
        <v>5550000</v>
      </c>
      <c r="G102" s="75">
        <v>46508</v>
      </c>
      <c r="H102" s="69">
        <f>IF(OR(($G102=("Non Callable")),$G102=("Make Whole"),Inputs!$S$6&gt;E102),"Non Callable",MAX(Inputs!$S$6,G102))</f>
        <v>46508</v>
      </c>
      <c r="I102" s="70">
        <f t="shared" si="18"/>
        <v>6</v>
      </c>
      <c r="J102" s="67">
        <f>IF($I102="NA","NA",VLOOKUP(ROUNDUP(I102,0),Inputs!$N$6:$P$26,3,TRUE))</f>
        <v>0.05</v>
      </c>
      <c r="K102" s="3">
        <f>IF($I102="NA","NA",VLOOKUP(ROUNDUP(I102,0),Inputs!$N$6:$O$26,2))</f>
        <v>2.8699999999999996E-2</v>
      </c>
      <c r="L102" s="3">
        <f t="shared" si="19"/>
        <v>1.11663</v>
      </c>
      <c r="M102" s="5">
        <f t="shared" si="20"/>
        <v>4970312.4580210093</v>
      </c>
      <c r="N102" s="5">
        <f t="shared" si="21"/>
        <v>579687.54197899066</v>
      </c>
      <c r="O102" s="5">
        <f>IF($I102= "NA","NA",(F102-N102)*Inputs!$S$7)</f>
        <v>49703.124580210097</v>
      </c>
      <c r="P102" s="123">
        <f t="shared" si="17"/>
        <v>529984.41739878058</v>
      </c>
      <c r="Q102" s="124">
        <f t="shared" si="22"/>
        <v>9.5492687819600103E-2</v>
      </c>
      <c r="R102" s="7" t="str">
        <f t="shared" si="23"/>
        <v>YES</v>
      </c>
      <c r="S102" s="69">
        <f>IF(OR(($G102=("Non Callable")),$G102=("Make Whole"),Inputs!$S$6&gt;E102,R102="No"),"NA",Inputs!$S$6)</f>
        <v>45266</v>
      </c>
      <c r="T102" s="70">
        <f t="shared" si="24"/>
        <v>3.4027777777777777</v>
      </c>
      <c r="U102" s="67">
        <f>IF(S102="NA","NA",IF(T102&gt;0,T102*(Inputs!$S$11*12),0))</f>
        <v>1.6333333333333335E-2</v>
      </c>
      <c r="V102" s="70">
        <f t="shared" si="25"/>
        <v>6</v>
      </c>
      <c r="W102" s="67">
        <f>IF($V102="NA","NA",VLOOKUP(ROUNDUP(V102,0),Inputs!$N$6:$P$26,3,TRUE))</f>
        <v>0.05</v>
      </c>
      <c r="X102" s="3">
        <f>IF($U102="NA","NA",VLOOKUP(ROUNDUP(V102,0),Inputs!$N$6:$O$26,2)+U102)</f>
        <v>4.5033333333333328E-2</v>
      </c>
      <c r="Y102" s="3">
        <f t="shared" si="26"/>
        <v>1.02586</v>
      </c>
      <c r="Z102" s="5">
        <f t="shared" si="27"/>
        <v>5410094.9447293002</v>
      </c>
      <c r="AA102" s="5">
        <f t="shared" si="28"/>
        <v>139905.05527069978</v>
      </c>
      <c r="AB102" s="5">
        <f>IF($U102= "NA","NA",(F102-AA102)*Inputs!$S$7)</f>
        <v>54100.949447293002</v>
      </c>
      <c r="AC102" s="123">
        <f t="shared" si="29"/>
        <v>85804.105823406775</v>
      </c>
      <c r="AD102" s="124">
        <f t="shared" si="30"/>
        <v>1.546019924746068E-2</v>
      </c>
      <c r="AE102" s="123">
        <f t="shared" si="31"/>
        <v>444180.31157537381</v>
      </c>
      <c r="AF102" s="32">
        <v>107.88500000000001</v>
      </c>
    </row>
    <row r="103" spans="1:32" s="32" customFormat="1" ht="13.35" customHeight="1" outlineLevel="1">
      <c r="A103" s="72" t="s">
        <v>655</v>
      </c>
      <c r="B103" s="11" t="s">
        <v>258</v>
      </c>
      <c r="C103" s="11" t="s">
        <v>9</v>
      </c>
      <c r="D103" s="73">
        <v>0.05</v>
      </c>
      <c r="E103" s="74">
        <v>49065</v>
      </c>
      <c r="F103" s="12">
        <v>5825000</v>
      </c>
      <c r="G103" s="75">
        <v>46508</v>
      </c>
      <c r="H103" s="69">
        <f>IF(OR(($G103=("Non Callable")),$G103=("Make Whole"),Inputs!$S$6&gt;E103),"Non Callable",MAX(Inputs!$S$6,G103))</f>
        <v>46508</v>
      </c>
      <c r="I103" s="70">
        <f t="shared" si="18"/>
        <v>7</v>
      </c>
      <c r="J103" s="67">
        <f>IF($I103="NA","NA",VLOOKUP(ROUNDUP(I103,0),Inputs!$N$6:$P$26,3,TRUE))</f>
        <v>0.05</v>
      </c>
      <c r="K103" s="3">
        <f>IF($I103="NA","NA",VLOOKUP(ROUNDUP(I103,0),Inputs!$N$6:$O$26,2))</f>
        <v>2.8799999999999999E-2</v>
      </c>
      <c r="L103" s="3">
        <f t="shared" si="19"/>
        <v>1.1335299999999999</v>
      </c>
      <c r="M103" s="5">
        <f t="shared" si="20"/>
        <v>5138814.1469568517</v>
      </c>
      <c r="N103" s="5">
        <f t="shared" si="21"/>
        <v>686185.85304314829</v>
      </c>
      <c r="O103" s="5">
        <f>IF($I103= "NA","NA",(F103-N103)*Inputs!$S$7)</f>
        <v>51388.141469568516</v>
      </c>
      <c r="P103" s="123">
        <f t="shared" si="17"/>
        <v>634797.71157357981</v>
      </c>
      <c r="Q103" s="124">
        <f t="shared" si="22"/>
        <v>0.10897814790962744</v>
      </c>
      <c r="R103" s="7" t="str">
        <f t="shared" si="23"/>
        <v>YES</v>
      </c>
      <c r="S103" s="69">
        <f>IF(OR(($G103=("Non Callable")),$G103=("Make Whole"),Inputs!$S$6&gt;E103,R103="No"),"NA",Inputs!$S$6)</f>
        <v>45266</v>
      </c>
      <c r="T103" s="70">
        <f t="shared" si="24"/>
        <v>3.4027777777777777</v>
      </c>
      <c r="U103" s="67">
        <f>IF(S103="NA","NA",IF(T103&gt;0,T103*(Inputs!$S$11*12),0))</f>
        <v>1.6333333333333335E-2</v>
      </c>
      <c r="V103" s="70">
        <f t="shared" si="25"/>
        <v>7</v>
      </c>
      <c r="W103" s="67">
        <f>IF($V103="NA","NA",VLOOKUP(ROUNDUP(V103,0),Inputs!$N$6:$P$26,3,TRUE))</f>
        <v>0.05</v>
      </c>
      <c r="X103" s="3">
        <f>IF($U103="NA","NA",VLOOKUP(ROUNDUP(V103,0),Inputs!$N$6:$O$26,2)+U103)</f>
        <v>4.5133333333333331E-2</v>
      </c>
      <c r="Y103" s="3">
        <f t="shared" si="26"/>
        <v>1.0289299999999999</v>
      </c>
      <c r="Z103" s="5">
        <f t="shared" si="27"/>
        <v>5661220.8799432423</v>
      </c>
      <c r="AA103" s="5">
        <f t="shared" si="28"/>
        <v>163779.1200567577</v>
      </c>
      <c r="AB103" s="5">
        <f>IF($U103= "NA","NA",(F103-AA103)*Inputs!$S$7)</f>
        <v>56612.208799432425</v>
      </c>
      <c r="AC103" s="123">
        <f t="shared" si="29"/>
        <v>107166.91125732528</v>
      </c>
      <c r="AD103" s="124">
        <f t="shared" si="30"/>
        <v>1.8397753005549404E-2</v>
      </c>
      <c r="AE103" s="123">
        <f t="shared" si="31"/>
        <v>527630.80031625449</v>
      </c>
      <c r="AF103" s="32">
        <v>107.682</v>
      </c>
    </row>
    <row r="104" spans="1:32" s="32" customFormat="1" ht="13.35" customHeight="1" outlineLevel="1">
      <c r="A104" s="72" t="s">
        <v>655</v>
      </c>
      <c r="B104" s="11" t="s">
        <v>259</v>
      </c>
      <c r="C104" s="11" t="s">
        <v>9</v>
      </c>
      <c r="D104" s="73">
        <v>0.05</v>
      </c>
      <c r="E104" s="74">
        <v>49430</v>
      </c>
      <c r="F104" s="12">
        <v>6115000</v>
      </c>
      <c r="G104" s="75">
        <v>46508</v>
      </c>
      <c r="H104" s="69">
        <f>IF(OR(($G104=("Non Callable")),$G104=("Make Whole"),Inputs!$S$6&gt;E104),"Non Callable",MAX(Inputs!$S$6,G104))</f>
        <v>46508</v>
      </c>
      <c r="I104" s="70">
        <f t="shared" si="18"/>
        <v>8</v>
      </c>
      <c r="J104" s="67">
        <f>IF($I104="NA","NA",VLOOKUP(ROUNDUP(I104,0),Inputs!$N$6:$P$26,3,TRUE))</f>
        <v>0.05</v>
      </c>
      <c r="K104" s="3">
        <f>IF($I104="NA","NA",VLOOKUP(ROUNDUP(I104,0),Inputs!$N$6:$O$26,2))</f>
        <v>2.8899999999999995E-2</v>
      </c>
      <c r="L104" s="3">
        <f t="shared" si="19"/>
        <v>1.14974</v>
      </c>
      <c r="M104" s="5">
        <f t="shared" si="20"/>
        <v>5318593.769026041</v>
      </c>
      <c r="N104" s="5">
        <f t="shared" si="21"/>
        <v>796406.23097395897</v>
      </c>
      <c r="O104" s="5">
        <f>IF($I104= "NA","NA",(F104-N104)*Inputs!$S$7)</f>
        <v>53185.937690260413</v>
      </c>
      <c r="P104" s="123">
        <f t="shared" si="17"/>
        <v>743220.29328369861</v>
      </c>
      <c r="Q104" s="124">
        <f t="shared" si="22"/>
        <v>0.12154052220502022</v>
      </c>
      <c r="R104" s="7" t="str">
        <f t="shared" si="23"/>
        <v>YES</v>
      </c>
      <c r="S104" s="69">
        <f>IF(OR(($G104=("Non Callable")),$G104=("Make Whole"),Inputs!$S$6&gt;E104,R104="No"),"NA",Inputs!$S$6)</f>
        <v>45266</v>
      </c>
      <c r="T104" s="70">
        <f t="shared" si="24"/>
        <v>3.4027777777777777</v>
      </c>
      <c r="U104" s="67">
        <f>IF(S104="NA","NA",IF(T104&gt;0,T104*(Inputs!$S$11*12),0))</f>
        <v>1.6333333333333335E-2</v>
      </c>
      <c r="V104" s="70">
        <f t="shared" si="25"/>
        <v>8</v>
      </c>
      <c r="W104" s="67">
        <f>IF($V104="NA","NA",VLOOKUP(ROUNDUP(V104,0),Inputs!$N$6:$P$26,3,TRUE))</f>
        <v>0.05</v>
      </c>
      <c r="X104" s="3">
        <f>IF($U104="NA","NA",VLOOKUP(ROUNDUP(V104,0),Inputs!$N$6:$O$26,2)+U104)</f>
        <v>4.5233333333333334E-2</v>
      </c>
      <c r="Y104" s="3">
        <f t="shared" si="26"/>
        <v>1.03169</v>
      </c>
      <c r="Z104" s="5">
        <f t="shared" si="27"/>
        <v>5927168.0446645794</v>
      </c>
      <c r="AA104" s="5">
        <f t="shared" si="28"/>
        <v>187831.95533542056</v>
      </c>
      <c r="AB104" s="5">
        <f>IF($U104= "NA","NA",(F104-AA104)*Inputs!$S$7)</f>
        <v>59271.680446645798</v>
      </c>
      <c r="AC104" s="123">
        <f t="shared" si="29"/>
        <v>128560.27488877476</v>
      </c>
      <c r="AD104" s="124">
        <f t="shared" si="30"/>
        <v>2.1023757136349103E-2</v>
      </c>
      <c r="AE104" s="123">
        <f t="shared" si="31"/>
        <v>614660.01839492389</v>
      </c>
      <c r="AF104" s="32">
        <v>107.39100000000001</v>
      </c>
    </row>
    <row r="105" spans="1:32" s="32" customFormat="1" ht="13.35" customHeight="1" outlineLevel="1">
      <c r="A105" s="72" t="s">
        <v>655</v>
      </c>
      <c r="B105" s="11" t="s">
        <v>260</v>
      </c>
      <c r="C105" s="11" t="s">
        <v>9</v>
      </c>
      <c r="D105" s="73">
        <v>0.05</v>
      </c>
      <c r="E105" s="74">
        <v>49796</v>
      </c>
      <c r="F105" s="12">
        <v>6425000</v>
      </c>
      <c r="G105" s="75">
        <v>46508</v>
      </c>
      <c r="H105" s="69">
        <f>IF(OR(($G105=("Non Callable")),$G105=("Make Whole"),Inputs!$S$6&gt;E105),"Non Callable",MAX(Inputs!$S$6,G105))</f>
        <v>46508</v>
      </c>
      <c r="I105" s="70">
        <f t="shared" si="18"/>
        <v>9</v>
      </c>
      <c r="J105" s="67">
        <f>IF($I105="NA","NA",VLOOKUP(ROUNDUP(I105,0),Inputs!$N$6:$P$26,3,TRUE))</f>
        <v>0.05</v>
      </c>
      <c r="K105" s="3">
        <f>IF($I105="NA","NA",VLOOKUP(ROUNDUP(I105,0),Inputs!$N$6:$O$26,2))</f>
        <v>2.9600000000000001E-2</v>
      </c>
      <c r="L105" s="3">
        <f t="shared" si="19"/>
        <v>1.1601399999999999</v>
      </c>
      <c r="M105" s="5">
        <f t="shared" si="20"/>
        <v>5538124.7090868345</v>
      </c>
      <c r="N105" s="5">
        <f t="shared" si="21"/>
        <v>886875.29091316555</v>
      </c>
      <c r="O105" s="5">
        <f>IF($I105= "NA","NA",(F105-N105)*Inputs!$S$7)</f>
        <v>55381.247090868346</v>
      </c>
      <c r="P105" s="123">
        <f t="shared" ref="P105:P144" si="32">IF($I105= "NA","NA",N105-O105)</f>
        <v>831494.04382229724</v>
      </c>
      <c r="Q105" s="124">
        <f t="shared" si="22"/>
        <v>0.12941541538090229</v>
      </c>
      <c r="R105" s="7" t="str">
        <f t="shared" si="23"/>
        <v>YES</v>
      </c>
      <c r="S105" s="69">
        <f>IF(OR(($G105=("Non Callable")),$G105=("Make Whole"),Inputs!$S$6&gt;E105,R105="No"),"NA",Inputs!$S$6)</f>
        <v>45266</v>
      </c>
      <c r="T105" s="70">
        <f t="shared" si="24"/>
        <v>3.4027777777777777</v>
      </c>
      <c r="U105" s="67">
        <f>IF(S105="NA","NA",IF(T105&gt;0,T105*(Inputs!$S$11*12),0))</f>
        <v>1.6333333333333335E-2</v>
      </c>
      <c r="V105" s="70">
        <f t="shared" si="25"/>
        <v>9</v>
      </c>
      <c r="W105" s="67">
        <f>IF($V105="NA","NA",VLOOKUP(ROUNDUP(V105,0),Inputs!$N$6:$P$26,3,TRUE))</f>
        <v>0.05</v>
      </c>
      <c r="X105" s="3">
        <f>IF($U105="NA","NA",VLOOKUP(ROUNDUP(V105,0),Inputs!$N$6:$O$26,2)+U105)</f>
        <v>4.593333333333334E-2</v>
      </c>
      <c r="Y105" s="3">
        <f t="shared" si="26"/>
        <v>1.0297000000000001</v>
      </c>
      <c r="Z105" s="5">
        <f t="shared" si="27"/>
        <v>6239681.4606195977</v>
      </c>
      <c r="AA105" s="5">
        <f t="shared" si="28"/>
        <v>185318.5393804023</v>
      </c>
      <c r="AB105" s="5">
        <f>IF($U105= "NA","NA",(F105-AA105)*Inputs!$S$7)</f>
        <v>62396.814606195978</v>
      </c>
      <c r="AC105" s="123">
        <f t="shared" si="29"/>
        <v>122921.72477420632</v>
      </c>
      <c r="AD105" s="124">
        <f t="shared" si="30"/>
        <v>1.9131785957074914E-2</v>
      </c>
      <c r="AE105" s="123">
        <f t="shared" si="31"/>
        <v>708572.31904809095</v>
      </c>
      <c r="AF105" s="32">
        <v>106.89</v>
      </c>
    </row>
    <row r="106" spans="1:32" s="32" customFormat="1" ht="13.35" customHeight="1" outlineLevel="1">
      <c r="A106" s="72" t="s">
        <v>655</v>
      </c>
      <c r="B106" s="11" t="s">
        <v>261</v>
      </c>
      <c r="C106" s="11" t="s">
        <v>9</v>
      </c>
      <c r="D106" s="73">
        <v>3.7499999999999999E-2</v>
      </c>
      <c r="E106" s="74">
        <v>50161</v>
      </c>
      <c r="F106" s="12">
        <v>6745000</v>
      </c>
      <c r="G106" s="11" t="s">
        <v>2</v>
      </c>
      <c r="H106" s="69" t="str">
        <f>IF(OR(($G106=("Non Callable")),$G106=("Make Whole"),Inputs!$S$6&gt;E106),"Non Callable",MAX(Inputs!$S$6,G106))</f>
        <v>Non Callable</v>
      </c>
      <c r="I106" s="70" t="str">
        <f t="shared" si="18"/>
        <v>NA</v>
      </c>
      <c r="J106" s="67" t="str">
        <f>IF($I106="NA","NA",VLOOKUP(ROUNDUP(I106,0),Inputs!$N$6:$P$26,3,TRUE))</f>
        <v>NA</v>
      </c>
      <c r="K106" s="3" t="str">
        <f>IF($I106="NA","NA",VLOOKUP(ROUNDUP(I106,0),Inputs!$N$6:$O$26,2))</f>
        <v>NA</v>
      </c>
      <c r="L106" s="3" t="str">
        <f t="shared" si="19"/>
        <v>NA</v>
      </c>
      <c r="M106" s="5" t="str">
        <f t="shared" si="20"/>
        <v>NA</v>
      </c>
      <c r="N106" s="5" t="str">
        <f t="shared" si="21"/>
        <v>NA</v>
      </c>
      <c r="O106" s="5" t="str">
        <f>IF($I106= "NA","NA",(F106-N106)*Inputs!$S$7)</f>
        <v>NA</v>
      </c>
      <c r="P106" s="123" t="str">
        <f t="shared" si="32"/>
        <v>NA</v>
      </c>
      <c r="Q106" s="124" t="str">
        <f t="shared" si="22"/>
        <v>NA</v>
      </c>
      <c r="R106" s="7" t="str">
        <f t="shared" si="23"/>
        <v>YES</v>
      </c>
      <c r="S106" s="69" t="str">
        <f>IF(OR(($G106=("Non Callable")),$G106=("Make Whole"),Inputs!$S$6&gt;E106,R106="No"),"NA",Inputs!$S$6)</f>
        <v>NA</v>
      </c>
      <c r="T106" s="70" t="str">
        <f t="shared" si="24"/>
        <v>NA</v>
      </c>
      <c r="U106" s="67" t="str">
        <f>IF(S106="NA","NA",IF(T106&gt;0,T106*(Inputs!$S$11*12),0))</f>
        <v>NA</v>
      </c>
      <c r="V106" s="70" t="str">
        <f t="shared" si="25"/>
        <v>NA</v>
      </c>
      <c r="W106" s="67" t="str">
        <f>IF($V106="NA","NA",VLOOKUP(ROUNDUP(V106,0),Inputs!$N$6:$P$26,3,TRUE))</f>
        <v>NA</v>
      </c>
      <c r="X106" s="3" t="str">
        <f>IF($U106="NA","NA",VLOOKUP(ROUNDUP(V106,0),Inputs!$N$6:$O$26,2)+U106)</f>
        <v>NA</v>
      </c>
      <c r="Y106" s="3" t="str">
        <f t="shared" si="26"/>
        <v>NA</v>
      </c>
      <c r="Z106" s="5" t="str">
        <f t="shared" si="27"/>
        <v>NA</v>
      </c>
      <c r="AA106" s="5" t="str">
        <f t="shared" si="28"/>
        <v>NA</v>
      </c>
      <c r="AB106" s="5" t="str">
        <f>IF($U106= "NA","NA",(F106-AA106)*Inputs!$S$7)</f>
        <v>NA</v>
      </c>
      <c r="AC106" s="123" t="str">
        <f t="shared" si="29"/>
        <v>NA</v>
      </c>
      <c r="AD106" s="124" t="str">
        <f t="shared" si="30"/>
        <v>NA</v>
      </c>
      <c r="AE106" s="123" t="str">
        <f t="shared" si="31"/>
        <v/>
      </c>
      <c r="AF106" s="32">
        <v>100.58799999999999</v>
      </c>
    </row>
    <row r="107" spans="1:32" s="32" customFormat="1" ht="13.35" customHeight="1" outlineLevel="1">
      <c r="A107" s="72" t="s">
        <v>655</v>
      </c>
      <c r="B107" s="11" t="s">
        <v>262</v>
      </c>
      <c r="C107" s="11" t="s">
        <v>9</v>
      </c>
      <c r="D107" s="73">
        <v>0.03</v>
      </c>
      <c r="E107" s="74">
        <v>46143</v>
      </c>
      <c r="F107" s="12">
        <v>750000</v>
      </c>
      <c r="G107" s="11" t="s">
        <v>2</v>
      </c>
      <c r="H107" s="69" t="str">
        <f>IF(OR(($G107=("Non Callable")),$G107=("Make Whole"),Inputs!$S$6&gt;E107),"Non Callable",MAX(Inputs!$S$6,G107))</f>
        <v>Non Callable</v>
      </c>
      <c r="I107" s="70" t="str">
        <f t="shared" si="18"/>
        <v>NA</v>
      </c>
      <c r="J107" s="67" t="str">
        <f>IF($I107="NA","NA",VLOOKUP(ROUNDUP(I107,0),Inputs!$N$6:$P$26,3,TRUE))</f>
        <v>NA</v>
      </c>
      <c r="K107" s="3" t="str">
        <f>IF($I107="NA","NA",VLOOKUP(ROUNDUP(I107,0),Inputs!$N$6:$O$26,2))</f>
        <v>NA</v>
      </c>
      <c r="L107" s="3" t="str">
        <f t="shared" si="19"/>
        <v>NA</v>
      </c>
      <c r="M107" s="5" t="str">
        <f t="shared" si="20"/>
        <v>NA</v>
      </c>
      <c r="N107" s="5" t="str">
        <f t="shared" si="21"/>
        <v>NA</v>
      </c>
      <c r="O107" s="5" t="str">
        <f>IF($I107= "NA","NA",(F107-N107)*Inputs!$S$7)</f>
        <v>NA</v>
      </c>
      <c r="P107" s="123" t="str">
        <f t="shared" si="32"/>
        <v>NA</v>
      </c>
      <c r="Q107" s="124" t="str">
        <f t="shared" si="22"/>
        <v>NA</v>
      </c>
      <c r="R107" s="7" t="str">
        <f t="shared" si="23"/>
        <v>YES</v>
      </c>
      <c r="S107" s="69" t="str">
        <f>IF(OR(($G107=("Non Callable")),$G107=("Make Whole"),Inputs!$S$6&gt;E107,R107="No"),"NA",Inputs!$S$6)</f>
        <v>NA</v>
      </c>
      <c r="T107" s="70" t="str">
        <f t="shared" si="24"/>
        <v>NA</v>
      </c>
      <c r="U107" s="67" t="str">
        <f>IF(S107="NA","NA",IF(T107&gt;0,T107*(Inputs!$S$11*12),0))</f>
        <v>NA</v>
      </c>
      <c r="V107" s="70" t="str">
        <f t="shared" si="25"/>
        <v>NA</v>
      </c>
      <c r="W107" s="67" t="str">
        <f>IF($V107="NA","NA",VLOOKUP(ROUNDUP(V107,0),Inputs!$N$6:$P$26,3,TRUE))</f>
        <v>NA</v>
      </c>
      <c r="X107" s="3" t="str">
        <f>IF($U107="NA","NA",VLOOKUP(ROUNDUP(V107,0),Inputs!$N$6:$O$26,2)+U107)</f>
        <v>NA</v>
      </c>
      <c r="Y107" s="3" t="str">
        <f t="shared" si="26"/>
        <v>NA</v>
      </c>
      <c r="Z107" s="5" t="str">
        <f t="shared" si="27"/>
        <v>NA</v>
      </c>
      <c r="AA107" s="5" t="str">
        <f t="shared" si="28"/>
        <v>NA</v>
      </c>
      <c r="AB107" s="5" t="str">
        <f>IF($U107= "NA","NA",(F107-AA107)*Inputs!$S$7)</f>
        <v>NA</v>
      </c>
      <c r="AC107" s="123" t="str">
        <f t="shared" si="29"/>
        <v>NA</v>
      </c>
      <c r="AD107" s="124" t="str">
        <f t="shared" si="30"/>
        <v>NA</v>
      </c>
      <c r="AE107" s="123" t="str">
        <f t="shared" si="31"/>
        <v/>
      </c>
      <c r="AF107" s="32">
        <v>100.791</v>
      </c>
    </row>
    <row r="108" spans="1:32" s="32" customFormat="1" ht="13.35" customHeight="1" outlineLevel="1">
      <c r="A108" s="72" t="s">
        <v>655</v>
      </c>
      <c r="B108" s="11" t="s">
        <v>263</v>
      </c>
      <c r="C108" s="11" t="s">
        <v>9</v>
      </c>
      <c r="D108" s="73">
        <v>0.05</v>
      </c>
      <c r="E108" s="74">
        <v>46508</v>
      </c>
      <c r="F108" s="12">
        <v>2000000</v>
      </c>
      <c r="G108" s="11" t="s">
        <v>2</v>
      </c>
      <c r="H108" s="69" t="str">
        <f>IF(OR(($G108=("Non Callable")),$G108=("Make Whole"),Inputs!$S$6&gt;E108),"Non Callable",MAX(Inputs!$S$6,G108))</f>
        <v>Non Callable</v>
      </c>
      <c r="I108" s="70" t="str">
        <f t="shared" si="18"/>
        <v>NA</v>
      </c>
      <c r="J108" s="67" t="str">
        <f>IF($I108="NA","NA",VLOOKUP(ROUNDUP(I108,0),Inputs!$N$6:$P$26,3,TRUE))</f>
        <v>NA</v>
      </c>
      <c r="K108" s="3" t="str">
        <f>IF($I108="NA","NA",VLOOKUP(ROUNDUP(I108,0),Inputs!$N$6:$O$26,2))</f>
        <v>NA</v>
      </c>
      <c r="L108" s="3" t="str">
        <f t="shared" si="19"/>
        <v>NA</v>
      </c>
      <c r="M108" s="5" t="str">
        <f t="shared" si="20"/>
        <v>NA</v>
      </c>
      <c r="N108" s="5" t="str">
        <f t="shared" si="21"/>
        <v>NA</v>
      </c>
      <c r="O108" s="5" t="str">
        <f>IF($I108= "NA","NA",(F108-N108)*Inputs!$S$7)</f>
        <v>NA</v>
      </c>
      <c r="P108" s="123" t="str">
        <f t="shared" si="32"/>
        <v>NA</v>
      </c>
      <c r="Q108" s="124" t="str">
        <f t="shared" si="22"/>
        <v>NA</v>
      </c>
      <c r="R108" s="7" t="str">
        <f t="shared" si="23"/>
        <v>YES</v>
      </c>
      <c r="S108" s="69" t="str">
        <f>IF(OR(($G108=("Non Callable")),$G108=("Make Whole"),Inputs!$S$6&gt;E108,R108="No"),"NA",Inputs!$S$6)</f>
        <v>NA</v>
      </c>
      <c r="T108" s="70" t="str">
        <f t="shared" si="24"/>
        <v>NA</v>
      </c>
      <c r="U108" s="67" t="str">
        <f>IF(S108="NA","NA",IF(T108&gt;0,T108*(Inputs!$S$11*12),0))</f>
        <v>NA</v>
      </c>
      <c r="V108" s="70" t="str">
        <f t="shared" si="25"/>
        <v>NA</v>
      </c>
      <c r="W108" s="67" t="str">
        <f>IF($V108="NA","NA",VLOOKUP(ROUNDUP(V108,0),Inputs!$N$6:$P$26,3,TRUE))</f>
        <v>NA</v>
      </c>
      <c r="X108" s="3" t="str">
        <f>IF($U108="NA","NA",VLOOKUP(ROUNDUP(V108,0),Inputs!$N$6:$O$26,2)+U108)</f>
        <v>NA</v>
      </c>
      <c r="Y108" s="3" t="str">
        <f t="shared" si="26"/>
        <v>NA</v>
      </c>
      <c r="Z108" s="5" t="str">
        <f t="shared" si="27"/>
        <v>NA</v>
      </c>
      <c r="AA108" s="5" t="str">
        <f t="shared" si="28"/>
        <v>NA</v>
      </c>
      <c r="AB108" s="5" t="str">
        <f>IF($U108= "NA","NA",(F108-AA108)*Inputs!$S$7)</f>
        <v>NA</v>
      </c>
      <c r="AC108" s="123" t="str">
        <f t="shared" si="29"/>
        <v>NA</v>
      </c>
      <c r="AD108" s="124" t="str">
        <f t="shared" si="30"/>
        <v>NA</v>
      </c>
      <c r="AE108" s="123" t="str">
        <f t="shared" si="31"/>
        <v/>
      </c>
      <c r="AF108" s="32">
        <v>107.873</v>
      </c>
    </row>
    <row r="109" spans="1:32" s="32" customFormat="1" ht="13.35" customHeight="1" outlineLevel="1">
      <c r="A109" s="72" t="s">
        <v>655</v>
      </c>
      <c r="B109" s="11" t="s">
        <v>264</v>
      </c>
      <c r="C109" s="11" t="s">
        <v>9</v>
      </c>
      <c r="D109" s="73">
        <v>3.5000000000000003E-2</v>
      </c>
      <c r="E109" s="74">
        <v>48335</v>
      </c>
      <c r="F109" s="12">
        <v>1625000</v>
      </c>
      <c r="G109" s="75">
        <v>46508</v>
      </c>
      <c r="H109" s="69">
        <f>IF(OR(($G109=("Non Callable")),$G109=("Make Whole"),Inputs!$S$6&gt;E109),"Non Callable",MAX(Inputs!$S$6,G109))</f>
        <v>46508</v>
      </c>
      <c r="I109" s="70">
        <f t="shared" si="18"/>
        <v>5</v>
      </c>
      <c r="J109" s="67">
        <f>IF($I109="NA","NA",VLOOKUP(ROUNDUP(I109,0),Inputs!$N$6:$P$26,3,TRUE))</f>
        <v>0.05</v>
      </c>
      <c r="K109" s="3">
        <f>IF($I109="NA","NA",VLOOKUP(ROUNDUP(I109,0),Inputs!$N$6:$O$26,2))</f>
        <v>2.8300000000000002E-2</v>
      </c>
      <c r="L109" s="3">
        <f t="shared" si="19"/>
        <v>1.0310299999999999</v>
      </c>
      <c r="M109" s="5">
        <f t="shared" si="20"/>
        <v>1576093.809103518</v>
      </c>
      <c r="N109" s="5">
        <f t="shared" si="21"/>
        <v>48906.190896481974</v>
      </c>
      <c r="O109" s="5">
        <f>IF($I109= "NA","NA",(F109-N109)*Inputs!$S$7)</f>
        <v>15760.938091035181</v>
      </c>
      <c r="P109" s="123">
        <f t="shared" si="32"/>
        <v>33145.252805446791</v>
      </c>
      <c r="Q109" s="124">
        <f t="shared" si="22"/>
        <v>2.0397078649505719E-2</v>
      </c>
      <c r="R109" s="7" t="str">
        <f t="shared" si="23"/>
        <v>YES</v>
      </c>
      <c r="S109" s="69">
        <f>IF(OR(($G109=("Non Callable")),$G109=("Make Whole"),Inputs!$S$6&gt;E109,R109="No"),"NA",Inputs!$S$6)</f>
        <v>45266</v>
      </c>
      <c r="T109" s="70">
        <f t="shared" si="24"/>
        <v>3.4027777777777777</v>
      </c>
      <c r="U109" s="67">
        <f>IF(S109="NA","NA",IF(T109&gt;0,T109*(Inputs!$S$11*12),0))</f>
        <v>1.6333333333333335E-2</v>
      </c>
      <c r="V109" s="70">
        <f t="shared" si="25"/>
        <v>5</v>
      </c>
      <c r="W109" s="67">
        <f>IF($V109="NA","NA",VLOOKUP(ROUNDUP(V109,0),Inputs!$N$6:$P$26,3,TRUE))</f>
        <v>0.05</v>
      </c>
      <c r="X109" s="3">
        <f>IF($U109="NA","NA",VLOOKUP(ROUNDUP(V109,0),Inputs!$N$6:$O$26,2)+U109)</f>
        <v>4.4633333333333337E-2</v>
      </c>
      <c r="Y109" s="3">
        <f t="shared" si="26"/>
        <v>0.95725000000000005</v>
      </c>
      <c r="Z109" s="5">
        <f t="shared" si="27"/>
        <v>1697571.1674066335</v>
      </c>
      <c r="AA109" s="5">
        <f t="shared" si="28"/>
        <v>-72571.167406633496</v>
      </c>
      <c r="AB109" s="5">
        <f>IF($U109= "NA","NA",(F109-AA109)*Inputs!$S$7)</f>
        <v>16975.711674066337</v>
      </c>
      <c r="AC109" s="123">
        <f t="shared" si="29"/>
        <v>-89546.87908069983</v>
      </c>
      <c r="AD109" s="124">
        <f t="shared" si="30"/>
        <v>-5.5105771741969123E-2</v>
      </c>
      <c r="AE109" s="123">
        <f t="shared" si="31"/>
        <v>122692.13188614661</v>
      </c>
      <c r="AF109" s="32">
        <v>101.596</v>
      </c>
    </row>
    <row r="110" spans="1:32" s="32" customFormat="1" ht="13.35" customHeight="1" outlineLevel="1">
      <c r="A110" s="72" t="s">
        <v>655</v>
      </c>
      <c r="B110" s="11" t="s">
        <v>265</v>
      </c>
      <c r="C110" s="11" t="s">
        <v>6</v>
      </c>
      <c r="D110" s="73">
        <v>3.1260000000000003E-2</v>
      </c>
      <c r="E110" s="74">
        <v>45413</v>
      </c>
      <c r="F110" s="76">
        <v>8115000</v>
      </c>
      <c r="G110" s="11" t="s">
        <v>63</v>
      </c>
      <c r="H110" s="69" t="str">
        <f>IF(OR(($G110=("Non Callable")),$G110=("Make Whole"),Inputs!$S$6&gt;E110),"Non Callable",MAX(Inputs!$S$6,G110))</f>
        <v>Non Callable</v>
      </c>
      <c r="I110" s="70" t="str">
        <f t="shared" si="18"/>
        <v>NA</v>
      </c>
      <c r="J110" s="67" t="str">
        <f>IF($I110="NA","NA",VLOOKUP(ROUNDUP(I110,0),Inputs!$N$6:$P$26,3,TRUE))</f>
        <v>NA</v>
      </c>
      <c r="K110" s="3" t="str">
        <f>IF($I110="NA","NA",VLOOKUP(ROUNDUP(I110,0),Inputs!$N$6:$O$26,2))</f>
        <v>NA</v>
      </c>
      <c r="L110" s="3" t="str">
        <f t="shared" si="19"/>
        <v>NA</v>
      </c>
      <c r="M110" s="5" t="str">
        <f t="shared" si="20"/>
        <v>NA</v>
      </c>
      <c r="N110" s="5" t="str">
        <f t="shared" si="21"/>
        <v>NA</v>
      </c>
      <c r="O110" s="5" t="str">
        <f>IF($I110= "NA","NA",(F110-N110)*Inputs!$S$7)</f>
        <v>NA</v>
      </c>
      <c r="P110" s="123" t="str">
        <f t="shared" si="32"/>
        <v>NA</v>
      </c>
      <c r="Q110" s="124" t="str">
        <f t="shared" si="22"/>
        <v>NA</v>
      </c>
      <c r="R110" s="7" t="str">
        <f t="shared" si="23"/>
        <v>NO</v>
      </c>
      <c r="S110" s="69" t="str">
        <f>IF(OR(($G110=("Non Callable")),$G110=("Make Whole"),Inputs!$S$6&gt;E110,R110="No"),"NA",Inputs!$S$6)</f>
        <v>NA</v>
      </c>
      <c r="T110" s="70">
        <f t="shared" si="24"/>
        <v>0</v>
      </c>
      <c r="U110" s="67" t="str">
        <f>IF(S110="NA","NA",IF(T110&gt;0,T110*(Inputs!$S$11*12),0))</f>
        <v>NA</v>
      </c>
      <c r="V110" s="70" t="str">
        <f t="shared" si="25"/>
        <v>NA</v>
      </c>
      <c r="W110" s="67" t="str">
        <f>IF($V110="NA","NA",VLOOKUP(ROUNDUP(V110,0),Inputs!$N$6:$P$26,3,TRUE))</f>
        <v>NA</v>
      </c>
      <c r="X110" s="3" t="str">
        <f>IF($U110="NA","NA",VLOOKUP(ROUNDUP(V110,0),Inputs!$N$6:$O$26,2)+U110)</f>
        <v>NA</v>
      </c>
      <c r="Y110" s="3" t="str">
        <f t="shared" si="26"/>
        <v>NA</v>
      </c>
      <c r="Z110" s="5" t="str">
        <f t="shared" si="27"/>
        <v>NA</v>
      </c>
      <c r="AA110" s="5" t="str">
        <f t="shared" si="28"/>
        <v>NA</v>
      </c>
      <c r="AB110" s="5" t="str">
        <f>IF($U110= "NA","NA",(F110-AA110)*Inputs!$S$7)</f>
        <v>NA</v>
      </c>
      <c r="AC110" s="123" t="str">
        <f t="shared" si="29"/>
        <v>NA</v>
      </c>
      <c r="AD110" s="124" t="str">
        <f t="shared" si="30"/>
        <v>NA</v>
      </c>
      <c r="AE110" s="123" t="str">
        <f t="shared" si="31"/>
        <v/>
      </c>
      <c r="AF110" s="32">
        <v>98.941999999999993</v>
      </c>
    </row>
    <row r="111" spans="1:32" s="32" customFormat="1" ht="13.35" customHeight="1" outlineLevel="1">
      <c r="A111" s="72" t="s">
        <v>655</v>
      </c>
      <c r="B111" s="11" t="s">
        <v>266</v>
      </c>
      <c r="C111" s="11" t="s">
        <v>6</v>
      </c>
      <c r="D111" s="73">
        <v>3.3070000000000002E-2</v>
      </c>
      <c r="E111" s="74">
        <v>45778</v>
      </c>
      <c r="F111" s="76">
        <v>5075000</v>
      </c>
      <c r="G111" s="11" t="s">
        <v>63</v>
      </c>
      <c r="H111" s="69" t="str">
        <f>IF(OR(($G111=("Non Callable")),$G111=("Make Whole"),Inputs!$S$6&gt;E111),"Non Callable",MAX(Inputs!$S$6,G111))</f>
        <v>Non Callable</v>
      </c>
      <c r="I111" s="70" t="str">
        <f t="shared" si="18"/>
        <v>NA</v>
      </c>
      <c r="J111" s="67" t="str">
        <f>IF($I111="NA","NA",VLOOKUP(ROUNDUP(I111,0),Inputs!$N$6:$P$26,3,TRUE))</f>
        <v>NA</v>
      </c>
      <c r="K111" s="3" t="str">
        <f>IF($I111="NA","NA",VLOOKUP(ROUNDUP(I111,0),Inputs!$N$6:$O$26,2))</f>
        <v>NA</v>
      </c>
      <c r="L111" s="3" t="str">
        <f t="shared" si="19"/>
        <v>NA</v>
      </c>
      <c r="M111" s="5" t="str">
        <f t="shared" si="20"/>
        <v>NA</v>
      </c>
      <c r="N111" s="5" t="str">
        <f t="shared" si="21"/>
        <v>NA</v>
      </c>
      <c r="O111" s="5" t="str">
        <f>IF($I111= "NA","NA",(F111-N111)*Inputs!$S$7)</f>
        <v>NA</v>
      </c>
      <c r="P111" s="123" t="str">
        <f t="shared" si="32"/>
        <v>NA</v>
      </c>
      <c r="Q111" s="124" t="str">
        <f t="shared" si="22"/>
        <v>NA</v>
      </c>
      <c r="R111" s="7" t="str">
        <f t="shared" si="23"/>
        <v>NO</v>
      </c>
      <c r="S111" s="69" t="str">
        <f>IF(OR(($G111=("Non Callable")),$G111=("Make Whole"),Inputs!$S$6&gt;E111,R111="No"),"NA",Inputs!$S$6)</f>
        <v>NA</v>
      </c>
      <c r="T111" s="70">
        <f t="shared" si="24"/>
        <v>0</v>
      </c>
      <c r="U111" s="67" t="str">
        <f>IF(S111="NA","NA",IF(T111&gt;0,T111*(Inputs!$S$11*12),0))</f>
        <v>NA</v>
      </c>
      <c r="V111" s="70" t="str">
        <f t="shared" si="25"/>
        <v>NA</v>
      </c>
      <c r="W111" s="67" t="str">
        <f>IF($V111="NA","NA",VLOOKUP(ROUNDUP(V111,0),Inputs!$N$6:$P$26,3,TRUE))</f>
        <v>NA</v>
      </c>
      <c r="X111" s="3" t="str">
        <f>IF($U111="NA","NA",VLOOKUP(ROUNDUP(V111,0),Inputs!$N$6:$O$26,2)+U111)</f>
        <v>NA</v>
      </c>
      <c r="Y111" s="3" t="str">
        <f t="shared" si="26"/>
        <v>NA</v>
      </c>
      <c r="Z111" s="5" t="str">
        <f t="shared" si="27"/>
        <v>NA</v>
      </c>
      <c r="AA111" s="5" t="str">
        <f t="shared" si="28"/>
        <v>NA</v>
      </c>
      <c r="AB111" s="5" t="str">
        <f>IF($U111= "NA","NA",(F111-AA111)*Inputs!$S$7)</f>
        <v>NA</v>
      </c>
      <c r="AC111" s="123" t="str">
        <f t="shared" si="29"/>
        <v>NA</v>
      </c>
      <c r="AD111" s="124" t="str">
        <f t="shared" si="30"/>
        <v>NA</v>
      </c>
      <c r="AE111" s="123" t="str">
        <f t="shared" si="31"/>
        <v/>
      </c>
      <c r="AF111" s="32" t="s">
        <v>744</v>
      </c>
    </row>
    <row r="112" spans="1:32" s="32" customFormat="1" ht="13.35" customHeight="1" outlineLevel="1">
      <c r="A112" s="72" t="s">
        <v>655</v>
      </c>
      <c r="B112" s="11" t="s">
        <v>267</v>
      </c>
      <c r="C112" s="11" t="s">
        <v>6</v>
      </c>
      <c r="D112" s="73">
        <v>3.4070000000000003E-2</v>
      </c>
      <c r="E112" s="74">
        <v>46143</v>
      </c>
      <c r="F112" s="76">
        <v>4020000</v>
      </c>
      <c r="G112" s="11" t="s">
        <v>63</v>
      </c>
      <c r="H112" s="69" t="str">
        <f>IF(OR(($G112=("Non Callable")),$G112=("Make Whole"),Inputs!$S$6&gt;E112),"Non Callable",MAX(Inputs!$S$6,G112))</f>
        <v>Non Callable</v>
      </c>
      <c r="I112" s="70" t="str">
        <f t="shared" si="18"/>
        <v>NA</v>
      </c>
      <c r="J112" s="67" t="str">
        <f>IF($I112="NA","NA",VLOOKUP(ROUNDUP(I112,0),Inputs!$N$6:$P$26,3,TRUE))</f>
        <v>NA</v>
      </c>
      <c r="K112" s="3" t="str">
        <f>IF($I112="NA","NA",VLOOKUP(ROUNDUP(I112,0),Inputs!$N$6:$O$26,2))</f>
        <v>NA</v>
      </c>
      <c r="L112" s="3" t="str">
        <f t="shared" si="19"/>
        <v>NA</v>
      </c>
      <c r="M112" s="5" t="str">
        <f t="shared" si="20"/>
        <v>NA</v>
      </c>
      <c r="N112" s="5" t="str">
        <f t="shared" si="21"/>
        <v>NA</v>
      </c>
      <c r="O112" s="5" t="str">
        <f>IF($I112= "NA","NA",(F112-N112)*Inputs!$S$7)</f>
        <v>NA</v>
      </c>
      <c r="P112" s="123" t="str">
        <f t="shared" si="32"/>
        <v>NA</v>
      </c>
      <c r="Q112" s="124" t="str">
        <f t="shared" si="22"/>
        <v>NA</v>
      </c>
      <c r="R112" s="7" t="str">
        <f t="shared" si="23"/>
        <v>NO</v>
      </c>
      <c r="S112" s="69" t="str">
        <f>IF(OR(($G112=("Non Callable")),$G112=("Make Whole"),Inputs!$S$6&gt;E112,R112="No"),"NA",Inputs!$S$6)</f>
        <v>NA</v>
      </c>
      <c r="T112" s="70">
        <f t="shared" si="24"/>
        <v>0</v>
      </c>
      <c r="U112" s="67" t="str">
        <f>IF(S112="NA","NA",IF(T112&gt;0,T112*(Inputs!$S$11*12),0))</f>
        <v>NA</v>
      </c>
      <c r="V112" s="70" t="str">
        <f t="shared" si="25"/>
        <v>NA</v>
      </c>
      <c r="W112" s="67" t="str">
        <f>IF($V112="NA","NA",VLOOKUP(ROUNDUP(V112,0),Inputs!$N$6:$P$26,3,TRUE))</f>
        <v>NA</v>
      </c>
      <c r="X112" s="3" t="str">
        <f>IF($U112="NA","NA",VLOOKUP(ROUNDUP(V112,0),Inputs!$N$6:$O$26,2)+U112)</f>
        <v>NA</v>
      </c>
      <c r="Y112" s="3" t="str">
        <f t="shared" si="26"/>
        <v>NA</v>
      </c>
      <c r="Z112" s="5" t="str">
        <f t="shared" si="27"/>
        <v>NA</v>
      </c>
      <c r="AA112" s="5" t="str">
        <f t="shared" si="28"/>
        <v>NA</v>
      </c>
      <c r="AB112" s="5" t="str">
        <f>IF($U112= "NA","NA",(F112-AA112)*Inputs!$S$7)</f>
        <v>NA</v>
      </c>
      <c r="AC112" s="123" t="str">
        <f t="shared" si="29"/>
        <v>NA</v>
      </c>
      <c r="AD112" s="124" t="str">
        <f t="shared" si="30"/>
        <v>NA</v>
      </c>
      <c r="AE112" s="123" t="str">
        <f t="shared" si="31"/>
        <v/>
      </c>
      <c r="AF112" s="32" t="s">
        <v>744</v>
      </c>
    </row>
    <row r="113" spans="1:32" s="32" customFormat="1" ht="13.35" customHeight="1" outlineLevel="1">
      <c r="A113" s="72" t="s">
        <v>655</v>
      </c>
      <c r="B113" s="11" t="s">
        <v>268</v>
      </c>
      <c r="C113" s="11" t="s">
        <v>6</v>
      </c>
      <c r="D113" s="73">
        <v>3.5069999999999997E-2</v>
      </c>
      <c r="E113" s="74">
        <v>46508</v>
      </c>
      <c r="F113" s="76">
        <v>6585000</v>
      </c>
      <c r="G113" s="11" t="s">
        <v>63</v>
      </c>
      <c r="H113" s="69" t="str">
        <f>IF(OR(($G113=("Non Callable")),$G113=("Make Whole"),Inputs!$S$6&gt;E113),"Non Callable",MAX(Inputs!$S$6,G113))</f>
        <v>Non Callable</v>
      </c>
      <c r="I113" s="70" t="str">
        <f t="shared" si="18"/>
        <v>NA</v>
      </c>
      <c r="J113" s="67" t="str">
        <f>IF($I113="NA","NA",VLOOKUP(ROUNDUP(I113,0),Inputs!$N$6:$P$26,3,TRUE))</f>
        <v>NA</v>
      </c>
      <c r="K113" s="3" t="str">
        <f>IF($I113="NA","NA",VLOOKUP(ROUNDUP(I113,0),Inputs!$N$6:$O$26,2))</f>
        <v>NA</v>
      </c>
      <c r="L113" s="3" t="str">
        <f t="shared" si="19"/>
        <v>NA</v>
      </c>
      <c r="M113" s="5" t="str">
        <f t="shared" si="20"/>
        <v>NA</v>
      </c>
      <c r="N113" s="5" t="str">
        <f t="shared" si="21"/>
        <v>NA</v>
      </c>
      <c r="O113" s="5" t="str">
        <f>IF($I113= "NA","NA",(F113-N113)*Inputs!$S$7)</f>
        <v>NA</v>
      </c>
      <c r="P113" s="123" t="str">
        <f t="shared" si="32"/>
        <v>NA</v>
      </c>
      <c r="Q113" s="124" t="str">
        <f t="shared" si="22"/>
        <v>NA</v>
      </c>
      <c r="R113" s="7" t="str">
        <f t="shared" si="23"/>
        <v>NO</v>
      </c>
      <c r="S113" s="69" t="str">
        <f>IF(OR(($G113=("Non Callable")),$G113=("Make Whole"),Inputs!$S$6&gt;E113,R113="No"),"NA",Inputs!$S$6)</f>
        <v>NA</v>
      </c>
      <c r="T113" s="70">
        <f t="shared" si="24"/>
        <v>0</v>
      </c>
      <c r="U113" s="67" t="str">
        <f>IF(S113="NA","NA",IF(T113&gt;0,T113*(Inputs!$S$11*12),0))</f>
        <v>NA</v>
      </c>
      <c r="V113" s="70" t="str">
        <f t="shared" si="25"/>
        <v>NA</v>
      </c>
      <c r="W113" s="67" t="str">
        <f>IF($V113="NA","NA",VLOOKUP(ROUNDUP(V113,0),Inputs!$N$6:$P$26,3,TRUE))</f>
        <v>NA</v>
      </c>
      <c r="X113" s="3" t="str">
        <f>IF($U113="NA","NA",VLOOKUP(ROUNDUP(V113,0),Inputs!$N$6:$O$26,2)+U113)</f>
        <v>NA</v>
      </c>
      <c r="Y113" s="3" t="str">
        <f t="shared" si="26"/>
        <v>NA</v>
      </c>
      <c r="Z113" s="5" t="str">
        <f t="shared" si="27"/>
        <v>NA</v>
      </c>
      <c r="AA113" s="5" t="str">
        <f t="shared" si="28"/>
        <v>NA</v>
      </c>
      <c r="AB113" s="5" t="str">
        <f>IF($U113= "NA","NA",(F113-AA113)*Inputs!$S$7)</f>
        <v>NA</v>
      </c>
      <c r="AC113" s="123" t="str">
        <f t="shared" si="29"/>
        <v>NA</v>
      </c>
      <c r="AD113" s="124" t="str">
        <f t="shared" si="30"/>
        <v>NA</v>
      </c>
      <c r="AE113" s="123" t="str">
        <f t="shared" si="31"/>
        <v/>
      </c>
      <c r="AF113" s="32">
        <v>95.129000000000005</v>
      </c>
    </row>
    <row r="114" spans="1:32" s="32" customFormat="1" ht="13.35" customHeight="1" outlineLevel="1">
      <c r="A114" s="72" t="s">
        <v>655</v>
      </c>
      <c r="B114" s="11" t="s">
        <v>269</v>
      </c>
      <c r="C114" s="11" t="s">
        <v>6</v>
      </c>
      <c r="D114" s="73">
        <v>3.6569999999999998E-2</v>
      </c>
      <c r="E114" s="74">
        <v>46874</v>
      </c>
      <c r="F114" s="76">
        <v>2145000</v>
      </c>
      <c r="G114" s="11" t="s">
        <v>63</v>
      </c>
      <c r="H114" s="69" t="str">
        <f>IF(OR(($G114=("Non Callable")),$G114=("Make Whole"),Inputs!$S$6&gt;E114),"Non Callable",MAX(Inputs!$S$6,G114))</f>
        <v>Non Callable</v>
      </c>
      <c r="I114" s="70" t="str">
        <f t="shared" si="18"/>
        <v>NA</v>
      </c>
      <c r="J114" s="67" t="str">
        <f>IF($I114="NA","NA",VLOOKUP(ROUNDUP(I114,0),Inputs!$N$6:$P$26,3,TRUE))</f>
        <v>NA</v>
      </c>
      <c r="K114" s="3" t="str">
        <f>IF($I114="NA","NA",VLOOKUP(ROUNDUP(I114,0),Inputs!$N$6:$O$26,2))</f>
        <v>NA</v>
      </c>
      <c r="L114" s="3" t="str">
        <f t="shared" si="19"/>
        <v>NA</v>
      </c>
      <c r="M114" s="5" t="str">
        <f t="shared" si="20"/>
        <v>NA</v>
      </c>
      <c r="N114" s="5" t="str">
        <f t="shared" si="21"/>
        <v>NA</v>
      </c>
      <c r="O114" s="5" t="str">
        <f>IF($I114= "NA","NA",(F114-N114)*Inputs!$S$7)</f>
        <v>NA</v>
      </c>
      <c r="P114" s="123" t="str">
        <f t="shared" si="32"/>
        <v>NA</v>
      </c>
      <c r="Q114" s="124" t="str">
        <f t="shared" si="22"/>
        <v>NA</v>
      </c>
      <c r="R114" s="7" t="str">
        <f t="shared" si="23"/>
        <v>NO</v>
      </c>
      <c r="S114" s="69" t="str">
        <f>IF(OR(($G114=("Non Callable")),$G114=("Make Whole"),Inputs!$S$6&gt;E114,R114="No"),"NA",Inputs!$S$6)</f>
        <v>NA</v>
      </c>
      <c r="T114" s="70">
        <f t="shared" si="24"/>
        <v>0</v>
      </c>
      <c r="U114" s="67" t="str">
        <f>IF(S114="NA","NA",IF(T114&gt;0,T114*(Inputs!$S$11*12),0))</f>
        <v>NA</v>
      </c>
      <c r="V114" s="70" t="str">
        <f t="shared" si="25"/>
        <v>NA</v>
      </c>
      <c r="W114" s="67" t="str">
        <f>IF($V114="NA","NA",VLOOKUP(ROUNDUP(V114,0),Inputs!$N$6:$P$26,3,TRUE))</f>
        <v>NA</v>
      </c>
      <c r="X114" s="3" t="str">
        <f>IF($U114="NA","NA",VLOOKUP(ROUNDUP(V114,0),Inputs!$N$6:$O$26,2)+U114)</f>
        <v>NA</v>
      </c>
      <c r="Y114" s="3" t="str">
        <f t="shared" si="26"/>
        <v>NA</v>
      </c>
      <c r="Z114" s="5" t="str">
        <f t="shared" si="27"/>
        <v>NA</v>
      </c>
      <c r="AA114" s="5" t="str">
        <f t="shared" si="28"/>
        <v>NA</v>
      </c>
      <c r="AB114" s="5" t="str">
        <f>IF($U114= "NA","NA",(F114-AA114)*Inputs!$S$7)</f>
        <v>NA</v>
      </c>
      <c r="AC114" s="123" t="str">
        <f t="shared" si="29"/>
        <v>NA</v>
      </c>
      <c r="AD114" s="124" t="str">
        <f t="shared" si="30"/>
        <v>NA</v>
      </c>
      <c r="AE114" s="123" t="str">
        <f t="shared" si="31"/>
        <v/>
      </c>
      <c r="AF114" s="32">
        <v>94.58</v>
      </c>
    </row>
    <row r="115" spans="1:32" s="32" customFormat="1" ht="13.35" customHeight="1" outlineLevel="1">
      <c r="A115" s="72" t="s">
        <v>655</v>
      </c>
      <c r="B115" s="11" t="s">
        <v>270</v>
      </c>
      <c r="C115" s="11" t="s">
        <v>6</v>
      </c>
      <c r="D115" s="73">
        <v>3.7569999999999999E-2</v>
      </c>
      <c r="E115" s="74">
        <v>47239</v>
      </c>
      <c r="F115" s="76">
        <v>2115000</v>
      </c>
      <c r="G115" s="11" t="s">
        <v>63</v>
      </c>
      <c r="H115" s="69" t="str">
        <f>IF(OR(($G115=("Non Callable")),$G115=("Make Whole"),Inputs!$S$6&gt;E115),"Non Callable",MAX(Inputs!$S$6,G115))</f>
        <v>Non Callable</v>
      </c>
      <c r="I115" s="70" t="str">
        <f t="shared" si="18"/>
        <v>NA</v>
      </c>
      <c r="J115" s="67" t="str">
        <f>IF($I115="NA","NA",VLOOKUP(ROUNDUP(I115,0),Inputs!$N$6:$P$26,3,TRUE))</f>
        <v>NA</v>
      </c>
      <c r="K115" s="3" t="str">
        <f>IF($I115="NA","NA",VLOOKUP(ROUNDUP(I115,0),Inputs!$N$6:$O$26,2))</f>
        <v>NA</v>
      </c>
      <c r="L115" s="3" t="str">
        <f t="shared" si="19"/>
        <v>NA</v>
      </c>
      <c r="M115" s="5" t="str">
        <f t="shared" si="20"/>
        <v>NA</v>
      </c>
      <c r="N115" s="5" t="str">
        <f t="shared" si="21"/>
        <v>NA</v>
      </c>
      <c r="O115" s="5" t="str">
        <f>IF($I115= "NA","NA",(F115-N115)*Inputs!$S$7)</f>
        <v>NA</v>
      </c>
      <c r="P115" s="123" t="str">
        <f t="shared" si="32"/>
        <v>NA</v>
      </c>
      <c r="Q115" s="124" t="str">
        <f t="shared" si="22"/>
        <v>NA</v>
      </c>
      <c r="R115" s="7" t="str">
        <f t="shared" si="23"/>
        <v>NO</v>
      </c>
      <c r="S115" s="69" t="str">
        <f>IF(OR(($G115=("Non Callable")),$G115=("Make Whole"),Inputs!$S$6&gt;E115,R115="No"),"NA",Inputs!$S$6)</f>
        <v>NA</v>
      </c>
      <c r="T115" s="70">
        <f t="shared" si="24"/>
        <v>0</v>
      </c>
      <c r="U115" s="67" t="str">
        <f>IF(S115="NA","NA",IF(T115&gt;0,T115*(Inputs!$S$11*12),0))</f>
        <v>NA</v>
      </c>
      <c r="V115" s="70" t="str">
        <f t="shared" si="25"/>
        <v>NA</v>
      </c>
      <c r="W115" s="67" t="str">
        <f>IF($V115="NA","NA",VLOOKUP(ROUNDUP(V115,0),Inputs!$N$6:$P$26,3,TRUE))</f>
        <v>NA</v>
      </c>
      <c r="X115" s="3" t="str">
        <f>IF($U115="NA","NA",VLOOKUP(ROUNDUP(V115,0),Inputs!$N$6:$O$26,2)+U115)</f>
        <v>NA</v>
      </c>
      <c r="Y115" s="3" t="str">
        <f t="shared" si="26"/>
        <v>NA</v>
      </c>
      <c r="Z115" s="5" t="str">
        <f t="shared" si="27"/>
        <v>NA</v>
      </c>
      <c r="AA115" s="5" t="str">
        <f t="shared" si="28"/>
        <v>NA</v>
      </c>
      <c r="AB115" s="5" t="str">
        <f>IF($U115= "NA","NA",(F115-AA115)*Inputs!$S$7)</f>
        <v>NA</v>
      </c>
      <c r="AC115" s="123" t="str">
        <f t="shared" si="29"/>
        <v>NA</v>
      </c>
      <c r="AD115" s="124" t="str">
        <f t="shared" si="30"/>
        <v>NA</v>
      </c>
      <c r="AE115" s="123" t="str">
        <f t="shared" si="31"/>
        <v/>
      </c>
      <c r="AF115" s="32">
        <v>93.977999999999994</v>
      </c>
    </row>
    <row r="116" spans="1:32" s="32" customFormat="1" ht="13.35" customHeight="1" outlineLevel="1">
      <c r="A116" s="72" t="s">
        <v>655</v>
      </c>
      <c r="B116" s="11" t="s">
        <v>271</v>
      </c>
      <c r="C116" s="11" t="s">
        <v>7</v>
      </c>
      <c r="D116" s="73">
        <v>0.03</v>
      </c>
      <c r="E116" s="74">
        <v>45413</v>
      </c>
      <c r="F116" s="12">
        <v>50000</v>
      </c>
      <c r="G116" s="11" t="s">
        <v>2</v>
      </c>
      <c r="H116" s="69" t="str">
        <f>IF(OR(($G116=("Non Callable")),$G116=("Make Whole"),Inputs!$S$6&gt;E116),"Non Callable",MAX(Inputs!$S$6,G116))</f>
        <v>Non Callable</v>
      </c>
      <c r="I116" s="70" t="str">
        <f t="shared" si="18"/>
        <v>NA</v>
      </c>
      <c r="J116" s="67" t="str">
        <f>IF($I116="NA","NA",VLOOKUP(ROUNDUP(I116,0),Inputs!$N$6:$P$26,3,TRUE))</f>
        <v>NA</v>
      </c>
      <c r="K116" s="3" t="str">
        <f>IF($I116="NA","NA",VLOOKUP(ROUNDUP(I116,0),Inputs!$N$6:$O$26,2))</f>
        <v>NA</v>
      </c>
      <c r="L116" s="3" t="str">
        <f t="shared" si="19"/>
        <v>NA</v>
      </c>
      <c r="M116" s="5" t="str">
        <f t="shared" si="20"/>
        <v>NA</v>
      </c>
      <c r="N116" s="5" t="str">
        <f t="shared" si="21"/>
        <v>NA</v>
      </c>
      <c r="O116" s="5" t="str">
        <f>IF($I116= "NA","NA",(F116-N116)*Inputs!$S$7)</f>
        <v>NA</v>
      </c>
      <c r="P116" s="123" t="str">
        <f t="shared" si="32"/>
        <v>NA</v>
      </c>
      <c r="Q116" s="124" t="str">
        <f t="shared" si="22"/>
        <v>NA</v>
      </c>
      <c r="R116" s="7" t="str">
        <f t="shared" si="23"/>
        <v>YES</v>
      </c>
      <c r="S116" s="69" t="str">
        <f>IF(OR(($G116=("Non Callable")),$G116=("Make Whole"),Inputs!$S$6&gt;E116,R116="No"),"NA",Inputs!$S$6)</f>
        <v>NA</v>
      </c>
      <c r="T116" s="70" t="str">
        <f t="shared" si="24"/>
        <v>NA</v>
      </c>
      <c r="U116" s="67" t="str">
        <f>IF(S116="NA","NA",IF(T116&gt;0,T116*(Inputs!$S$11*12),0))</f>
        <v>NA</v>
      </c>
      <c r="V116" s="70" t="str">
        <f t="shared" si="25"/>
        <v>NA</v>
      </c>
      <c r="W116" s="67" t="str">
        <f>IF($V116="NA","NA",VLOOKUP(ROUNDUP(V116,0),Inputs!$N$6:$P$26,3,TRUE))</f>
        <v>NA</v>
      </c>
      <c r="X116" s="3" t="str">
        <f>IF($U116="NA","NA",VLOOKUP(ROUNDUP(V116,0),Inputs!$N$6:$O$26,2)+U116)</f>
        <v>NA</v>
      </c>
      <c r="Y116" s="3" t="str">
        <f t="shared" si="26"/>
        <v>NA</v>
      </c>
      <c r="Z116" s="5" t="str">
        <f t="shared" si="27"/>
        <v>NA</v>
      </c>
      <c r="AA116" s="5" t="str">
        <f t="shared" si="28"/>
        <v>NA</v>
      </c>
      <c r="AB116" s="5" t="str">
        <f>IF($U116= "NA","NA",(F116-AA116)*Inputs!$S$7)</f>
        <v>NA</v>
      </c>
      <c r="AC116" s="123" t="str">
        <f t="shared" si="29"/>
        <v>NA</v>
      </c>
      <c r="AD116" s="124" t="str">
        <f t="shared" si="30"/>
        <v>NA</v>
      </c>
      <c r="AE116" s="123" t="str">
        <f t="shared" si="31"/>
        <v/>
      </c>
      <c r="AF116" s="32">
        <v>100.05500000000001</v>
      </c>
    </row>
    <row r="117" spans="1:32" s="32" customFormat="1" ht="13.35" customHeight="1" outlineLevel="1">
      <c r="A117" s="72" t="s">
        <v>655</v>
      </c>
      <c r="B117" s="11" t="s">
        <v>272</v>
      </c>
      <c r="C117" s="11" t="s">
        <v>7</v>
      </c>
      <c r="D117" s="73">
        <v>0.03</v>
      </c>
      <c r="E117" s="74">
        <v>45778</v>
      </c>
      <c r="F117" s="12">
        <v>50000</v>
      </c>
      <c r="G117" s="11" t="s">
        <v>2</v>
      </c>
      <c r="H117" s="69" t="str">
        <f>IF(OR(($G117=("Non Callable")),$G117=("Make Whole"),Inputs!$S$6&gt;E117),"Non Callable",MAX(Inputs!$S$6,G117))</f>
        <v>Non Callable</v>
      </c>
      <c r="I117" s="70" t="str">
        <f t="shared" si="18"/>
        <v>NA</v>
      </c>
      <c r="J117" s="67" t="str">
        <f>IF($I117="NA","NA",VLOOKUP(ROUNDUP(I117,0),Inputs!$N$6:$P$26,3,TRUE))</f>
        <v>NA</v>
      </c>
      <c r="K117" s="3" t="str">
        <f>IF($I117="NA","NA",VLOOKUP(ROUNDUP(I117,0),Inputs!$N$6:$O$26,2))</f>
        <v>NA</v>
      </c>
      <c r="L117" s="3" t="str">
        <f t="shared" si="19"/>
        <v>NA</v>
      </c>
      <c r="M117" s="5" t="str">
        <f t="shared" si="20"/>
        <v>NA</v>
      </c>
      <c r="N117" s="5" t="str">
        <f t="shared" si="21"/>
        <v>NA</v>
      </c>
      <c r="O117" s="5" t="str">
        <f>IF($I117= "NA","NA",(F117-N117)*Inputs!$S$7)</f>
        <v>NA</v>
      </c>
      <c r="P117" s="123" t="str">
        <f t="shared" si="32"/>
        <v>NA</v>
      </c>
      <c r="Q117" s="124" t="str">
        <f t="shared" si="22"/>
        <v>NA</v>
      </c>
      <c r="R117" s="7" t="str">
        <f t="shared" si="23"/>
        <v>YES</v>
      </c>
      <c r="S117" s="69" t="str">
        <f>IF(OR(($G117=("Non Callable")),$G117=("Make Whole"),Inputs!$S$6&gt;E117,R117="No"),"NA",Inputs!$S$6)</f>
        <v>NA</v>
      </c>
      <c r="T117" s="70" t="str">
        <f t="shared" si="24"/>
        <v>NA</v>
      </c>
      <c r="U117" s="67" t="str">
        <f>IF(S117="NA","NA",IF(T117&gt;0,T117*(Inputs!$S$11*12),0))</f>
        <v>NA</v>
      </c>
      <c r="V117" s="70" t="str">
        <f t="shared" si="25"/>
        <v>NA</v>
      </c>
      <c r="W117" s="67" t="str">
        <f>IF($V117="NA","NA",VLOOKUP(ROUNDUP(V117,0),Inputs!$N$6:$P$26,3,TRUE))</f>
        <v>NA</v>
      </c>
      <c r="X117" s="3" t="str">
        <f>IF($U117="NA","NA",VLOOKUP(ROUNDUP(V117,0),Inputs!$N$6:$O$26,2)+U117)</f>
        <v>NA</v>
      </c>
      <c r="Y117" s="3" t="str">
        <f t="shared" si="26"/>
        <v>NA</v>
      </c>
      <c r="Z117" s="5" t="str">
        <f t="shared" si="27"/>
        <v>NA</v>
      </c>
      <c r="AA117" s="5" t="str">
        <f t="shared" si="28"/>
        <v>NA</v>
      </c>
      <c r="AB117" s="5" t="str">
        <f>IF($U117= "NA","NA",(F117-AA117)*Inputs!$S$7)</f>
        <v>NA</v>
      </c>
      <c r="AC117" s="123" t="str">
        <f t="shared" si="29"/>
        <v>NA</v>
      </c>
      <c r="AD117" s="124" t="str">
        <f t="shared" si="30"/>
        <v>NA</v>
      </c>
      <c r="AE117" s="123" t="str">
        <f t="shared" si="31"/>
        <v/>
      </c>
      <c r="AF117" s="32">
        <v>100.29900000000001</v>
      </c>
    </row>
    <row r="118" spans="1:32" s="32" customFormat="1" ht="13.35" customHeight="1" outlineLevel="1">
      <c r="A118" s="72" t="s">
        <v>655</v>
      </c>
      <c r="B118" s="11" t="s">
        <v>273</v>
      </c>
      <c r="C118" s="11" t="s">
        <v>7</v>
      </c>
      <c r="D118" s="73">
        <v>0.05</v>
      </c>
      <c r="E118" s="74">
        <v>46143</v>
      </c>
      <c r="F118" s="12">
        <v>2945000</v>
      </c>
      <c r="G118" s="11" t="s">
        <v>2</v>
      </c>
      <c r="H118" s="69" t="str">
        <f>IF(OR(($G118=("Non Callable")),$G118=("Make Whole"),Inputs!$S$6&gt;E118),"Non Callable",MAX(Inputs!$S$6,G118))</f>
        <v>Non Callable</v>
      </c>
      <c r="I118" s="70" t="str">
        <f t="shared" si="18"/>
        <v>NA</v>
      </c>
      <c r="J118" s="67" t="str">
        <f>IF($I118="NA","NA",VLOOKUP(ROUNDUP(I118,0),Inputs!$N$6:$P$26,3,TRUE))</f>
        <v>NA</v>
      </c>
      <c r="K118" s="3" t="str">
        <f>IF($I118="NA","NA",VLOOKUP(ROUNDUP(I118,0),Inputs!$N$6:$O$26,2))</f>
        <v>NA</v>
      </c>
      <c r="L118" s="3" t="str">
        <f t="shared" si="19"/>
        <v>NA</v>
      </c>
      <c r="M118" s="5" t="str">
        <f t="shared" si="20"/>
        <v>NA</v>
      </c>
      <c r="N118" s="5" t="str">
        <f t="shared" si="21"/>
        <v>NA</v>
      </c>
      <c r="O118" s="5" t="str">
        <f>IF($I118= "NA","NA",(F118-N118)*Inputs!$S$7)</f>
        <v>NA</v>
      </c>
      <c r="P118" s="123" t="str">
        <f t="shared" si="32"/>
        <v>NA</v>
      </c>
      <c r="Q118" s="124" t="str">
        <f t="shared" si="22"/>
        <v>NA</v>
      </c>
      <c r="R118" s="7" t="str">
        <f t="shared" si="23"/>
        <v>YES</v>
      </c>
      <c r="S118" s="69" t="str">
        <f>IF(OR(($G118=("Non Callable")),$G118=("Make Whole"),Inputs!$S$6&gt;E118,R118="No"),"NA",Inputs!$S$6)</f>
        <v>NA</v>
      </c>
      <c r="T118" s="70" t="str">
        <f t="shared" si="24"/>
        <v>NA</v>
      </c>
      <c r="U118" s="67" t="str">
        <f>IF(S118="NA","NA",IF(T118&gt;0,T118*(Inputs!$S$11*12),0))</f>
        <v>NA</v>
      </c>
      <c r="V118" s="70" t="str">
        <f t="shared" si="25"/>
        <v>NA</v>
      </c>
      <c r="W118" s="67" t="str">
        <f>IF($V118="NA","NA",VLOOKUP(ROUNDUP(V118,0),Inputs!$N$6:$P$26,3,TRUE))</f>
        <v>NA</v>
      </c>
      <c r="X118" s="3" t="str">
        <f>IF($U118="NA","NA",VLOOKUP(ROUNDUP(V118,0),Inputs!$N$6:$O$26,2)+U118)</f>
        <v>NA</v>
      </c>
      <c r="Y118" s="3" t="str">
        <f t="shared" si="26"/>
        <v>NA</v>
      </c>
      <c r="Z118" s="5" t="str">
        <f t="shared" si="27"/>
        <v>NA</v>
      </c>
      <c r="AA118" s="5" t="str">
        <f t="shared" si="28"/>
        <v>NA</v>
      </c>
      <c r="AB118" s="5" t="str">
        <f>IF($U118= "NA","NA",(F118-AA118)*Inputs!$S$7)</f>
        <v>NA</v>
      </c>
      <c r="AC118" s="123" t="str">
        <f t="shared" si="29"/>
        <v>NA</v>
      </c>
      <c r="AD118" s="124" t="str">
        <f t="shared" si="30"/>
        <v>NA</v>
      </c>
      <c r="AE118" s="123" t="str">
        <f t="shared" si="31"/>
        <v/>
      </c>
      <c r="AF118" s="32">
        <v>105.31100000000001</v>
      </c>
    </row>
    <row r="119" spans="1:32" s="32" customFormat="1" ht="13.35" customHeight="1" outlineLevel="1">
      <c r="A119" s="72" t="s">
        <v>655</v>
      </c>
      <c r="B119" s="11" t="s">
        <v>274</v>
      </c>
      <c r="C119" s="11" t="s">
        <v>7</v>
      </c>
      <c r="D119" s="73">
        <v>0.05</v>
      </c>
      <c r="E119" s="74">
        <v>46508</v>
      </c>
      <c r="F119" s="12">
        <v>2900000</v>
      </c>
      <c r="G119" s="11" t="s">
        <v>2</v>
      </c>
      <c r="H119" s="69" t="str">
        <f>IF(OR(($G119=("Non Callable")),$G119=("Make Whole"),Inputs!$S$6&gt;E119),"Non Callable",MAX(Inputs!$S$6,G119))</f>
        <v>Non Callable</v>
      </c>
      <c r="I119" s="70" t="str">
        <f t="shared" si="18"/>
        <v>NA</v>
      </c>
      <c r="J119" s="67" t="str">
        <f>IF($I119="NA","NA",VLOOKUP(ROUNDUP(I119,0),Inputs!$N$6:$P$26,3,TRUE))</f>
        <v>NA</v>
      </c>
      <c r="K119" s="3" t="str">
        <f>IF($I119="NA","NA",VLOOKUP(ROUNDUP(I119,0),Inputs!$N$6:$O$26,2))</f>
        <v>NA</v>
      </c>
      <c r="L119" s="3" t="str">
        <f t="shared" si="19"/>
        <v>NA</v>
      </c>
      <c r="M119" s="5" t="str">
        <f t="shared" si="20"/>
        <v>NA</v>
      </c>
      <c r="N119" s="5" t="str">
        <f t="shared" si="21"/>
        <v>NA</v>
      </c>
      <c r="O119" s="5" t="str">
        <f>IF($I119= "NA","NA",(F119-N119)*Inputs!$S$7)</f>
        <v>NA</v>
      </c>
      <c r="P119" s="123" t="str">
        <f t="shared" si="32"/>
        <v>NA</v>
      </c>
      <c r="Q119" s="124" t="str">
        <f t="shared" si="22"/>
        <v>NA</v>
      </c>
      <c r="R119" s="7" t="str">
        <f t="shared" si="23"/>
        <v>YES</v>
      </c>
      <c r="S119" s="69" t="str">
        <f>IF(OR(($G119=("Non Callable")),$G119=("Make Whole"),Inputs!$S$6&gt;E119,R119="No"),"NA",Inputs!$S$6)</f>
        <v>NA</v>
      </c>
      <c r="T119" s="70" t="str">
        <f t="shared" si="24"/>
        <v>NA</v>
      </c>
      <c r="U119" s="67" t="str">
        <f>IF(S119="NA","NA",IF(T119&gt;0,T119*(Inputs!$S$11*12),0))</f>
        <v>NA</v>
      </c>
      <c r="V119" s="70" t="str">
        <f t="shared" si="25"/>
        <v>NA</v>
      </c>
      <c r="W119" s="67" t="str">
        <f>IF($V119="NA","NA",VLOOKUP(ROUNDUP(V119,0),Inputs!$N$6:$P$26,3,TRUE))</f>
        <v>NA</v>
      </c>
      <c r="X119" s="3" t="str">
        <f>IF($U119="NA","NA",VLOOKUP(ROUNDUP(V119,0),Inputs!$N$6:$O$26,2)+U119)</f>
        <v>NA</v>
      </c>
      <c r="Y119" s="3" t="str">
        <f t="shared" si="26"/>
        <v>NA</v>
      </c>
      <c r="Z119" s="5" t="str">
        <f t="shared" si="27"/>
        <v>NA</v>
      </c>
      <c r="AA119" s="5" t="str">
        <f t="shared" si="28"/>
        <v>NA</v>
      </c>
      <c r="AB119" s="5" t="str">
        <f>IF($U119= "NA","NA",(F119-AA119)*Inputs!$S$7)</f>
        <v>NA</v>
      </c>
      <c r="AC119" s="123" t="str">
        <f t="shared" si="29"/>
        <v>NA</v>
      </c>
      <c r="AD119" s="124" t="str">
        <f t="shared" si="30"/>
        <v>NA</v>
      </c>
      <c r="AE119" s="123" t="str">
        <f t="shared" si="31"/>
        <v/>
      </c>
      <c r="AF119" s="32">
        <v>107.879</v>
      </c>
    </row>
    <row r="120" spans="1:32" s="32" customFormat="1" ht="13.35" customHeight="1" outlineLevel="1">
      <c r="A120" s="72" t="s">
        <v>655</v>
      </c>
      <c r="B120" s="11" t="s">
        <v>275</v>
      </c>
      <c r="C120" s="11" t="s">
        <v>7</v>
      </c>
      <c r="D120" s="73">
        <v>0.05</v>
      </c>
      <c r="E120" s="74">
        <v>46874</v>
      </c>
      <c r="F120" s="12">
        <v>1955000</v>
      </c>
      <c r="G120" s="75">
        <v>46508</v>
      </c>
      <c r="H120" s="69">
        <f>IF(OR(($G120=("Non Callable")),$G120=("Make Whole"),Inputs!$S$6&gt;E120),"Non Callable",MAX(Inputs!$S$6,G120))</f>
        <v>46508</v>
      </c>
      <c r="I120" s="70">
        <f t="shared" si="18"/>
        <v>1</v>
      </c>
      <c r="J120" s="67">
        <f>IF($I120="NA","NA",VLOOKUP(ROUNDUP(I120,0),Inputs!$N$6:$P$26,3,TRUE))</f>
        <v>0.05</v>
      </c>
      <c r="K120" s="3">
        <f>IF($I120="NA","NA",VLOOKUP(ROUNDUP(I120,0),Inputs!$N$6:$O$26,2))</f>
        <v>3.0800000000000001E-2</v>
      </c>
      <c r="L120" s="3">
        <f t="shared" si="19"/>
        <v>1.0187600000000001</v>
      </c>
      <c r="M120" s="5">
        <f t="shared" si="20"/>
        <v>1918999.5681023989</v>
      </c>
      <c r="N120" s="5">
        <f t="shared" si="21"/>
        <v>36000.431897601113</v>
      </c>
      <c r="O120" s="5">
        <f>IF($I120= "NA","NA",(F120-N120)*Inputs!$S$7)</f>
        <v>19189.995681023989</v>
      </c>
      <c r="P120" s="123">
        <f t="shared" si="32"/>
        <v>16810.436216577124</v>
      </c>
      <c r="Q120" s="124">
        <f t="shared" si="22"/>
        <v>8.5986886018297303E-3</v>
      </c>
      <c r="R120" s="7" t="str">
        <f t="shared" si="23"/>
        <v>YES</v>
      </c>
      <c r="S120" s="69">
        <f>IF(OR(($G120=("Non Callable")),$G120=("Make Whole"),Inputs!$S$6&gt;E120,R120="No"),"NA",Inputs!$S$6)</f>
        <v>45266</v>
      </c>
      <c r="T120" s="70">
        <f t="shared" si="24"/>
        <v>3.4027777777777777</v>
      </c>
      <c r="U120" s="67">
        <f>IF(S120="NA","NA",IF(T120&gt;0,T120*(Inputs!$S$11*12),0))</f>
        <v>1.6333333333333335E-2</v>
      </c>
      <c r="V120" s="70">
        <f t="shared" si="25"/>
        <v>1</v>
      </c>
      <c r="W120" s="67">
        <f>IF($V120="NA","NA",VLOOKUP(ROUNDUP(V120,0),Inputs!$N$6:$P$26,3,TRUE))</f>
        <v>0.05</v>
      </c>
      <c r="X120" s="3">
        <f>IF($U120="NA","NA",VLOOKUP(ROUNDUP(V120,0),Inputs!$N$6:$O$26,2)+U120)</f>
        <v>4.7133333333333333E-2</v>
      </c>
      <c r="Y120" s="3">
        <f t="shared" si="26"/>
        <v>1.0027600000000001</v>
      </c>
      <c r="Z120" s="5">
        <f t="shared" si="27"/>
        <v>1949619.0514180858</v>
      </c>
      <c r="AA120" s="5">
        <f t="shared" si="28"/>
        <v>5380.9485819141846</v>
      </c>
      <c r="AB120" s="5">
        <f>IF($U120= "NA","NA",(F120-AA120)*Inputs!$S$7)</f>
        <v>19496.19051418086</v>
      </c>
      <c r="AC120" s="123">
        <f t="shared" si="29"/>
        <v>-14115.241932266676</v>
      </c>
      <c r="AD120" s="124">
        <f t="shared" si="30"/>
        <v>-7.2200725996248976E-3</v>
      </c>
      <c r="AE120" s="123">
        <f t="shared" si="31"/>
        <v>30925.678148843799</v>
      </c>
      <c r="AF120" s="32">
        <v>108.06100000000001</v>
      </c>
    </row>
    <row r="121" spans="1:32" s="32" customFormat="1" ht="13.35" customHeight="1" outlineLevel="1">
      <c r="A121" s="72" t="s">
        <v>655</v>
      </c>
      <c r="B121" s="11" t="s">
        <v>276</v>
      </c>
      <c r="C121" s="11" t="s">
        <v>7</v>
      </c>
      <c r="D121" s="73">
        <v>0.05</v>
      </c>
      <c r="E121" s="74">
        <v>47239</v>
      </c>
      <c r="F121" s="12">
        <v>2050000</v>
      </c>
      <c r="G121" s="75">
        <v>46508</v>
      </c>
      <c r="H121" s="69">
        <f>IF(OR(($G121=("Non Callable")),$G121=("Make Whole"),Inputs!$S$6&gt;E121),"Non Callable",MAX(Inputs!$S$6,G121))</f>
        <v>46508</v>
      </c>
      <c r="I121" s="70">
        <f t="shared" si="18"/>
        <v>2</v>
      </c>
      <c r="J121" s="67">
        <f>IF($I121="NA","NA",VLOOKUP(ROUNDUP(I121,0),Inputs!$N$6:$P$26,3,TRUE))</f>
        <v>0.05</v>
      </c>
      <c r="K121" s="3">
        <f>IF($I121="NA","NA",VLOOKUP(ROUNDUP(I121,0),Inputs!$N$6:$O$26,2))</f>
        <v>2.93E-2</v>
      </c>
      <c r="L121" s="3">
        <f t="shared" si="19"/>
        <v>1.03992</v>
      </c>
      <c r="M121" s="5">
        <f t="shared" si="20"/>
        <v>1971305.4850373107</v>
      </c>
      <c r="N121" s="5">
        <f t="shared" si="21"/>
        <v>78694.514962689253</v>
      </c>
      <c r="O121" s="5">
        <f>IF($I121= "NA","NA",(F121-N121)*Inputs!$S$7)</f>
        <v>19713.054850373108</v>
      </c>
      <c r="P121" s="123">
        <f t="shared" si="32"/>
        <v>58981.460112316141</v>
      </c>
      <c r="Q121" s="124">
        <f t="shared" si="22"/>
        <v>2.8771443957227385E-2</v>
      </c>
      <c r="R121" s="7" t="str">
        <f t="shared" si="23"/>
        <v>YES</v>
      </c>
      <c r="S121" s="69">
        <f>IF(OR(($G121=("Non Callable")),$G121=("Make Whole"),Inputs!$S$6&gt;E121,R121="No"),"NA",Inputs!$S$6)</f>
        <v>45266</v>
      </c>
      <c r="T121" s="70">
        <f t="shared" si="24"/>
        <v>3.4027777777777777</v>
      </c>
      <c r="U121" s="67">
        <f>IF(S121="NA","NA",IF(T121&gt;0,T121*(Inputs!$S$11*12),0))</f>
        <v>1.6333333333333335E-2</v>
      </c>
      <c r="V121" s="70">
        <f t="shared" si="25"/>
        <v>2</v>
      </c>
      <c r="W121" s="67">
        <f>IF($V121="NA","NA",VLOOKUP(ROUNDUP(V121,0),Inputs!$N$6:$P$26,3,TRUE))</f>
        <v>0.05</v>
      </c>
      <c r="X121" s="3">
        <f>IF($U121="NA","NA",VLOOKUP(ROUNDUP(V121,0),Inputs!$N$6:$O$26,2)+U121)</f>
        <v>4.5633333333333331E-2</v>
      </c>
      <c r="Y121" s="3">
        <f t="shared" si="26"/>
        <v>1.0082500000000001</v>
      </c>
      <c r="Z121" s="5">
        <f t="shared" si="27"/>
        <v>2033225.8864368955</v>
      </c>
      <c r="AA121" s="5">
        <f t="shared" si="28"/>
        <v>16774.113563104533</v>
      </c>
      <c r="AB121" s="5">
        <f>IF($U121= "NA","NA",(F121-AA121)*Inputs!$S$7)</f>
        <v>20332.258864368956</v>
      </c>
      <c r="AC121" s="123">
        <f t="shared" si="29"/>
        <v>-3558.1453012644233</v>
      </c>
      <c r="AD121" s="124">
        <f t="shared" si="30"/>
        <v>-1.7356806347631334E-3</v>
      </c>
      <c r="AE121" s="123">
        <f t="shared" si="31"/>
        <v>62539.605413580561</v>
      </c>
      <c r="AF121" s="32" t="s">
        <v>744</v>
      </c>
    </row>
    <row r="122" spans="1:32" s="32" customFormat="1" ht="13.35" customHeight="1" outlineLevel="1">
      <c r="A122" s="72" t="s">
        <v>655</v>
      </c>
      <c r="B122" s="11" t="s">
        <v>277</v>
      </c>
      <c r="C122" s="11" t="s">
        <v>7</v>
      </c>
      <c r="D122" s="73">
        <v>0.05</v>
      </c>
      <c r="E122" s="74">
        <v>47604</v>
      </c>
      <c r="F122" s="12">
        <v>2155000</v>
      </c>
      <c r="G122" s="75">
        <v>46508</v>
      </c>
      <c r="H122" s="69">
        <f>IF(OR(($G122=("Non Callable")),$G122=("Make Whole"),Inputs!$S$6&gt;E122),"Non Callable",MAX(Inputs!$S$6,G122))</f>
        <v>46508</v>
      </c>
      <c r="I122" s="70">
        <f t="shared" si="18"/>
        <v>3</v>
      </c>
      <c r="J122" s="67">
        <f>IF($I122="NA","NA",VLOOKUP(ROUNDUP(I122,0),Inputs!$N$6:$P$26,3,TRUE))</f>
        <v>0.05</v>
      </c>
      <c r="K122" s="3">
        <f>IF($I122="NA","NA",VLOOKUP(ROUNDUP(I122,0),Inputs!$N$6:$O$26,2))</f>
        <v>2.8899999999999999E-2</v>
      </c>
      <c r="L122" s="3">
        <f t="shared" si="19"/>
        <v>1.0602100000000001</v>
      </c>
      <c r="M122" s="5">
        <f t="shared" si="20"/>
        <v>2032616.179813433</v>
      </c>
      <c r="N122" s="5">
        <f t="shared" si="21"/>
        <v>122383.82018656703</v>
      </c>
      <c r="O122" s="5">
        <f>IF($I122= "NA","NA",(F122-N122)*Inputs!$S$7)</f>
        <v>20326.16179813433</v>
      </c>
      <c r="P122" s="123">
        <f t="shared" si="32"/>
        <v>102057.6583884327</v>
      </c>
      <c r="Q122" s="124">
        <f t="shared" si="22"/>
        <v>4.7358542175606817E-2</v>
      </c>
      <c r="R122" s="7" t="str">
        <f t="shared" si="23"/>
        <v>YES</v>
      </c>
      <c r="S122" s="69">
        <f>IF(OR(($G122=("Non Callable")),$G122=("Make Whole"),Inputs!$S$6&gt;E122,R122="No"),"NA",Inputs!$S$6)</f>
        <v>45266</v>
      </c>
      <c r="T122" s="70">
        <f t="shared" si="24"/>
        <v>3.4027777777777777</v>
      </c>
      <c r="U122" s="67">
        <f>IF(S122="NA","NA",IF(T122&gt;0,T122*(Inputs!$S$11*12),0))</f>
        <v>1.6333333333333335E-2</v>
      </c>
      <c r="V122" s="70">
        <f t="shared" si="25"/>
        <v>3</v>
      </c>
      <c r="W122" s="67">
        <f>IF($V122="NA","NA",VLOOKUP(ROUNDUP(V122,0),Inputs!$N$6:$P$26,3,TRUE))</f>
        <v>0.05</v>
      </c>
      <c r="X122" s="3">
        <f>IF($U122="NA","NA",VLOOKUP(ROUNDUP(V122,0),Inputs!$N$6:$O$26,2)+U122)</f>
        <v>4.5233333333333334E-2</v>
      </c>
      <c r="Y122" s="3">
        <f t="shared" si="26"/>
        <v>1.0132300000000001</v>
      </c>
      <c r="Z122" s="5">
        <f t="shared" si="27"/>
        <v>2126861.6207573796</v>
      </c>
      <c r="AA122" s="5">
        <f t="shared" si="28"/>
        <v>28138.379242620431</v>
      </c>
      <c r="AB122" s="5">
        <f>IF($U122= "NA","NA",(F122-AA122)*Inputs!$S$7)</f>
        <v>21268.616207573796</v>
      </c>
      <c r="AC122" s="123">
        <f t="shared" si="29"/>
        <v>6869.7630350466352</v>
      </c>
      <c r="AD122" s="124">
        <f t="shared" si="30"/>
        <v>3.18782507426758E-3</v>
      </c>
      <c r="AE122" s="123">
        <f t="shared" si="31"/>
        <v>95187.895353386062</v>
      </c>
      <c r="AF122" s="32">
        <v>108.018</v>
      </c>
    </row>
    <row r="123" spans="1:32" s="32" customFormat="1" ht="13.35" customHeight="1" outlineLevel="1">
      <c r="A123" s="72" t="s">
        <v>655</v>
      </c>
      <c r="B123" s="11" t="s">
        <v>278</v>
      </c>
      <c r="C123" s="11" t="s">
        <v>4</v>
      </c>
      <c r="D123" s="73">
        <v>0.05</v>
      </c>
      <c r="E123" s="74">
        <v>45413</v>
      </c>
      <c r="F123" s="12">
        <v>10405000</v>
      </c>
      <c r="G123" s="11" t="s">
        <v>2</v>
      </c>
      <c r="H123" s="69" t="str">
        <f>IF(OR(($G123=("Non Callable")),$G123=("Make Whole"),Inputs!$S$6&gt;E123),"Non Callable",MAX(Inputs!$S$6,G123))</f>
        <v>Non Callable</v>
      </c>
      <c r="I123" s="70" t="str">
        <f t="shared" si="18"/>
        <v>NA</v>
      </c>
      <c r="J123" s="67" t="str">
        <f>IF($I123="NA","NA",VLOOKUP(ROUNDUP(I123,0),Inputs!$N$6:$P$26,3,TRUE))</f>
        <v>NA</v>
      </c>
      <c r="K123" s="3" t="str">
        <f>IF($I123="NA","NA",VLOOKUP(ROUNDUP(I123,0),Inputs!$N$6:$O$26,2))</f>
        <v>NA</v>
      </c>
      <c r="L123" s="3" t="str">
        <f t="shared" si="19"/>
        <v>NA</v>
      </c>
      <c r="M123" s="5" t="str">
        <f t="shared" si="20"/>
        <v>NA</v>
      </c>
      <c r="N123" s="5" t="str">
        <f t="shared" si="21"/>
        <v>NA</v>
      </c>
      <c r="O123" s="5" t="str">
        <f>IF($I123= "NA","NA",(F123-N123)*Inputs!$S$7)</f>
        <v>NA</v>
      </c>
      <c r="P123" s="123" t="str">
        <f t="shared" si="32"/>
        <v>NA</v>
      </c>
      <c r="Q123" s="124" t="str">
        <f t="shared" si="22"/>
        <v>NA</v>
      </c>
      <c r="R123" s="7" t="str">
        <f t="shared" si="23"/>
        <v>YES</v>
      </c>
      <c r="S123" s="69" t="str">
        <f>IF(OR(($G123=("Non Callable")),$G123=("Make Whole"),Inputs!$S$6&gt;E123,R123="No"),"NA",Inputs!$S$6)</f>
        <v>NA</v>
      </c>
      <c r="T123" s="70" t="str">
        <f t="shared" si="24"/>
        <v>NA</v>
      </c>
      <c r="U123" s="67" t="str">
        <f>IF(S123="NA","NA",IF(T123&gt;0,T123*(Inputs!$S$11*12),0))</f>
        <v>NA</v>
      </c>
      <c r="V123" s="70" t="str">
        <f t="shared" si="25"/>
        <v>NA</v>
      </c>
      <c r="W123" s="67" t="str">
        <f>IF($V123="NA","NA",VLOOKUP(ROUNDUP(V123,0),Inputs!$N$6:$P$26,3,TRUE))</f>
        <v>NA</v>
      </c>
      <c r="X123" s="3" t="str">
        <f>IF($U123="NA","NA",VLOOKUP(ROUNDUP(V123,0),Inputs!$N$6:$O$26,2)+U123)</f>
        <v>NA</v>
      </c>
      <c r="Y123" s="3" t="str">
        <f t="shared" si="26"/>
        <v>NA</v>
      </c>
      <c r="Z123" s="5" t="str">
        <f t="shared" si="27"/>
        <v>NA</v>
      </c>
      <c r="AA123" s="5" t="str">
        <f t="shared" si="28"/>
        <v>NA</v>
      </c>
      <c r="AB123" s="5" t="str">
        <f>IF($U123= "NA","NA",(F123-AA123)*Inputs!$S$7)</f>
        <v>NA</v>
      </c>
      <c r="AC123" s="123" t="str">
        <f t="shared" si="29"/>
        <v>NA</v>
      </c>
      <c r="AD123" s="124" t="str">
        <f t="shared" si="30"/>
        <v>NA</v>
      </c>
      <c r="AE123" s="123" t="str">
        <f t="shared" si="31"/>
        <v/>
      </c>
      <c r="AF123" s="32">
        <v>100.45</v>
      </c>
    </row>
    <row r="124" spans="1:32" s="32" customFormat="1" ht="13.35" customHeight="1" outlineLevel="1">
      <c r="A124" s="72" t="s">
        <v>655</v>
      </c>
      <c r="B124" s="11" t="s">
        <v>279</v>
      </c>
      <c r="C124" s="11" t="s">
        <v>4</v>
      </c>
      <c r="D124" s="73">
        <v>0.05</v>
      </c>
      <c r="E124" s="74">
        <v>45778</v>
      </c>
      <c r="F124" s="12">
        <v>10925000</v>
      </c>
      <c r="G124" s="11" t="s">
        <v>2</v>
      </c>
      <c r="H124" s="69" t="str">
        <f>IF(OR(($G124=("Non Callable")),$G124=("Make Whole"),Inputs!$S$6&gt;E124),"Non Callable",MAX(Inputs!$S$6,G124))</f>
        <v>Non Callable</v>
      </c>
      <c r="I124" s="70" t="str">
        <f t="shared" si="18"/>
        <v>NA</v>
      </c>
      <c r="J124" s="67" t="str">
        <f>IF($I124="NA","NA",VLOOKUP(ROUNDUP(I124,0),Inputs!$N$6:$P$26,3,TRUE))</f>
        <v>NA</v>
      </c>
      <c r="K124" s="3" t="str">
        <f>IF($I124="NA","NA",VLOOKUP(ROUNDUP(I124,0),Inputs!$N$6:$O$26,2))</f>
        <v>NA</v>
      </c>
      <c r="L124" s="3" t="str">
        <f t="shared" si="19"/>
        <v>NA</v>
      </c>
      <c r="M124" s="5" t="str">
        <f t="shared" si="20"/>
        <v>NA</v>
      </c>
      <c r="N124" s="5" t="str">
        <f t="shared" si="21"/>
        <v>NA</v>
      </c>
      <c r="O124" s="5" t="str">
        <f>IF($I124= "NA","NA",(F124-N124)*Inputs!$S$7)</f>
        <v>NA</v>
      </c>
      <c r="P124" s="123" t="str">
        <f t="shared" si="32"/>
        <v>NA</v>
      </c>
      <c r="Q124" s="124" t="str">
        <f t="shared" si="22"/>
        <v>NA</v>
      </c>
      <c r="R124" s="7" t="str">
        <f t="shared" si="23"/>
        <v>YES</v>
      </c>
      <c r="S124" s="69" t="str">
        <f>IF(OR(($G124=("Non Callable")),$G124=("Make Whole"),Inputs!$S$6&gt;E124,R124="No"),"NA",Inputs!$S$6)</f>
        <v>NA</v>
      </c>
      <c r="T124" s="70" t="str">
        <f t="shared" si="24"/>
        <v>NA</v>
      </c>
      <c r="U124" s="67" t="str">
        <f>IF(S124="NA","NA",IF(T124&gt;0,T124*(Inputs!$S$11*12),0))</f>
        <v>NA</v>
      </c>
      <c r="V124" s="70" t="str">
        <f t="shared" si="25"/>
        <v>NA</v>
      </c>
      <c r="W124" s="67" t="str">
        <f>IF($V124="NA","NA",VLOOKUP(ROUNDUP(V124,0),Inputs!$N$6:$P$26,3,TRUE))</f>
        <v>NA</v>
      </c>
      <c r="X124" s="3" t="str">
        <f>IF($U124="NA","NA",VLOOKUP(ROUNDUP(V124,0),Inputs!$N$6:$O$26,2)+U124)</f>
        <v>NA</v>
      </c>
      <c r="Y124" s="3" t="str">
        <f t="shared" si="26"/>
        <v>NA</v>
      </c>
      <c r="Z124" s="5" t="str">
        <f t="shared" si="27"/>
        <v>NA</v>
      </c>
      <c r="AA124" s="5" t="str">
        <f t="shared" si="28"/>
        <v>NA</v>
      </c>
      <c r="AB124" s="5" t="str">
        <f>IF($U124= "NA","NA",(F124-AA124)*Inputs!$S$7)</f>
        <v>NA</v>
      </c>
      <c r="AC124" s="123" t="str">
        <f t="shared" si="29"/>
        <v>NA</v>
      </c>
      <c r="AD124" s="124" t="str">
        <f t="shared" si="30"/>
        <v>NA</v>
      </c>
      <c r="AE124" s="123" t="str">
        <f t="shared" si="31"/>
        <v/>
      </c>
      <c r="AF124" s="32">
        <v>102.92400000000001</v>
      </c>
    </row>
    <row r="125" spans="1:32" s="32" customFormat="1" ht="13.35" customHeight="1" outlineLevel="1">
      <c r="A125" s="72" t="s">
        <v>655</v>
      </c>
      <c r="B125" s="11" t="s">
        <v>280</v>
      </c>
      <c r="C125" s="11" t="s">
        <v>4</v>
      </c>
      <c r="D125" s="73">
        <v>0.05</v>
      </c>
      <c r="E125" s="74">
        <v>46143</v>
      </c>
      <c r="F125" s="12">
        <v>11470000</v>
      </c>
      <c r="G125" s="11" t="s">
        <v>2</v>
      </c>
      <c r="H125" s="69" t="str">
        <f>IF(OR(($G125=("Non Callable")),$G125=("Make Whole"),Inputs!$S$6&gt;E125),"Non Callable",MAX(Inputs!$S$6,G125))</f>
        <v>Non Callable</v>
      </c>
      <c r="I125" s="70" t="str">
        <f t="shared" si="18"/>
        <v>NA</v>
      </c>
      <c r="J125" s="67" t="str">
        <f>IF($I125="NA","NA",VLOOKUP(ROUNDUP(I125,0),Inputs!$N$6:$P$26,3,TRUE))</f>
        <v>NA</v>
      </c>
      <c r="K125" s="3" t="str">
        <f>IF($I125="NA","NA",VLOOKUP(ROUNDUP(I125,0),Inputs!$N$6:$O$26,2))</f>
        <v>NA</v>
      </c>
      <c r="L125" s="3" t="str">
        <f t="shared" si="19"/>
        <v>NA</v>
      </c>
      <c r="M125" s="5" t="str">
        <f t="shared" si="20"/>
        <v>NA</v>
      </c>
      <c r="N125" s="5" t="str">
        <f t="shared" si="21"/>
        <v>NA</v>
      </c>
      <c r="O125" s="5" t="str">
        <f>IF($I125= "NA","NA",(F125-N125)*Inputs!$S$7)</f>
        <v>NA</v>
      </c>
      <c r="P125" s="123" t="str">
        <f t="shared" si="32"/>
        <v>NA</v>
      </c>
      <c r="Q125" s="124" t="str">
        <f t="shared" si="22"/>
        <v>NA</v>
      </c>
      <c r="R125" s="7" t="str">
        <f t="shared" si="23"/>
        <v>YES</v>
      </c>
      <c r="S125" s="69" t="str">
        <f>IF(OR(($G125=("Non Callable")),$G125=("Make Whole"),Inputs!$S$6&gt;E125,R125="No"),"NA",Inputs!$S$6)</f>
        <v>NA</v>
      </c>
      <c r="T125" s="70" t="str">
        <f t="shared" si="24"/>
        <v>NA</v>
      </c>
      <c r="U125" s="67" t="str">
        <f>IF(S125="NA","NA",IF(T125&gt;0,T125*(Inputs!$S$11*12),0))</f>
        <v>NA</v>
      </c>
      <c r="V125" s="70" t="str">
        <f t="shared" si="25"/>
        <v>NA</v>
      </c>
      <c r="W125" s="67" t="str">
        <f>IF($V125="NA","NA",VLOOKUP(ROUNDUP(V125,0),Inputs!$N$6:$P$26,3,TRUE))</f>
        <v>NA</v>
      </c>
      <c r="X125" s="3" t="str">
        <f>IF($U125="NA","NA",VLOOKUP(ROUNDUP(V125,0),Inputs!$N$6:$O$26,2)+U125)</f>
        <v>NA</v>
      </c>
      <c r="Y125" s="3" t="str">
        <f t="shared" si="26"/>
        <v>NA</v>
      </c>
      <c r="Z125" s="5" t="str">
        <f t="shared" si="27"/>
        <v>NA</v>
      </c>
      <c r="AA125" s="5" t="str">
        <f t="shared" si="28"/>
        <v>NA</v>
      </c>
      <c r="AB125" s="5" t="str">
        <f>IF($U125= "NA","NA",(F125-AA125)*Inputs!$S$7)</f>
        <v>NA</v>
      </c>
      <c r="AC125" s="123" t="str">
        <f t="shared" si="29"/>
        <v>NA</v>
      </c>
      <c r="AD125" s="124" t="str">
        <f t="shared" si="30"/>
        <v>NA</v>
      </c>
      <c r="AE125" s="123" t="str">
        <f t="shared" si="31"/>
        <v/>
      </c>
      <c r="AF125" s="32" t="s">
        <v>744</v>
      </c>
    </row>
    <row r="126" spans="1:32" s="32" customFormat="1" ht="13.35" customHeight="1" outlineLevel="1">
      <c r="A126" s="72" t="s">
        <v>655</v>
      </c>
      <c r="B126" s="11" t="s">
        <v>281</v>
      </c>
      <c r="C126" s="11" t="s">
        <v>4</v>
      </c>
      <c r="D126" s="73">
        <v>0.05</v>
      </c>
      <c r="E126" s="74">
        <v>46508</v>
      </c>
      <c r="F126" s="12">
        <v>12045000</v>
      </c>
      <c r="G126" s="11" t="s">
        <v>2</v>
      </c>
      <c r="H126" s="69" t="str">
        <f>IF(OR(($G126=("Non Callable")),$G126=("Make Whole"),Inputs!$S$6&gt;E126),"Non Callable",MAX(Inputs!$S$6,G126))</f>
        <v>Non Callable</v>
      </c>
      <c r="I126" s="70" t="str">
        <f t="shared" si="18"/>
        <v>NA</v>
      </c>
      <c r="J126" s="67" t="str">
        <f>IF($I126="NA","NA",VLOOKUP(ROUNDUP(I126,0),Inputs!$N$6:$P$26,3,TRUE))</f>
        <v>NA</v>
      </c>
      <c r="K126" s="3" t="str">
        <f>IF($I126="NA","NA",VLOOKUP(ROUNDUP(I126,0),Inputs!$N$6:$O$26,2))</f>
        <v>NA</v>
      </c>
      <c r="L126" s="3" t="str">
        <f t="shared" si="19"/>
        <v>NA</v>
      </c>
      <c r="M126" s="5" t="str">
        <f t="shared" si="20"/>
        <v>NA</v>
      </c>
      <c r="N126" s="5" t="str">
        <f t="shared" si="21"/>
        <v>NA</v>
      </c>
      <c r="O126" s="5" t="str">
        <f>IF($I126= "NA","NA",(F126-N126)*Inputs!$S$7)</f>
        <v>NA</v>
      </c>
      <c r="P126" s="123" t="str">
        <f t="shared" si="32"/>
        <v>NA</v>
      </c>
      <c r="Q126" s="124" t="str">
        <f t="shared" si="22"/>
        <v>NA</v>
      </c>
      <c r="R126" s="7" t="str">
        <f t="shared" si="23"/>
        <v>YES</v>
      </c>
      <c r="S126" s="69" t="str">
        <f>IF(OR(($G126=("Non Callable")),$G126=("Make Whole"),Inputs!$S$6&gt;E126,R126="No"),"NA",Inputs!$S$6)</f>
        <v>NA</v>
      </c>
      <c r="T126" s="70" t="str">
        <f t="shared" si="24"/>
        <v>NA</v>
      </c>
      <c r="U126" s="67" t="str">
        <f>IF(S126="NA","NA",IF(T126&gt;0,T126*(Inputs!$S$11*12),0))</f>
        <v>NA</v>
      </c>
      <c r="V126" s="70" t="str">
        <f t="shared" si="25"/>
        <v>NA</v>
      </c>
      <c r="W126" s="67" t="str">
        <f>IF($V126="NA","NA",VLOOKUP(ROUNDUP(V126,0),Inputs!$N$6:$P$26,3,TRUE))</f>
        <v>NA</v>
      </c>
      <c r="X126" s="3" t="str">
        <f>IF($U126="NA","NA",VLOOKUP(ROUNDUP(V126,0),Inputs!$N$6:$O$26,2)+U126)</f>
        <v>NA</v>
      </c>
      <c r="Y126" s="3" t="str">
        <f t="shared" si="26"/>
        <v>NA</v>
      </c>
      <c r="Z126" s="5" t="str">
        <f t="shared" si="27"/>
        <v>NA</v>
      </c>
      <c r="AA126" s="5" t="str">
        <f t="shared" si="28"/>
        <v>NA</v>
      </c>
      <c r="AB126" s="5" t="str">
        <f>IF($U126= "NA","NA",(F126-AA126)*Inputs!$S$7)</f>
        <v>NA</v>
      </c>
      <c r="AC126" s="123" t="str">
        <f t="shared" si="29"/>
        <v>NA</v>
      </c>
      <c r="AD126" s="124" t="str">
        <f t="shared" si="30"/>
        <v>NA</v>
      </c>
      <c r="AE126" s="123" t="str">
        <f t="shared" si="31"/>
        <v/>
      </c>
      <c r="AF126" s="32">
        <v>107.879</v>
      </c>
    </row>
    <row r="127" spans="1:32" s="32" customFormat="1" ht="13.35" customHeight="1" outlineLevel="1">
      <c r="A127" s="72" t="s">
        <v>655</v>
      </c>
      <c r="B127" s="11" t="s">
        <v>282</v>
      </c>
      <c r="C127" s="11" t="s">
        <v>4</v>
      </c>
      <c r="D127" s="73">
        <v>0.05</v>
      </c>
      <c r="E127" s="74">
        <v>46874</v>
      </c>
      <c r="F127" s="12">
        <v>12645000</v>
      </c>
      <c r="G127" s="11" t="s">
        <v>2</v>
      </c>
      <c r="H127" s="69" t="str">
        <f>IF(OR(($G127=("Non Callable")),$G127=("Make Whole"),Inputs!$S$6&gt;E127),"Non Callable",MAX(Inputs!$S$6,G127))</f>
        <v>Non Callable</v>
      </c>
      <c r="I127" s="70" t="str">
        <f t="shared" si="18"/>
        <v>NA</v>
      </c>
      <c r="J127" s="67" t="str">
        <f>IF($I127="NA","NA",VLOOKUP(ROUNDUP(I127,0),Inputs!$N$6:$P$26,3,TRUE))</f>
        <v>NA</v>
      </c>
      <c r="K127" s="3" t="str">
        <f>IF($I127="NA","NA",VLOOKUP(ROUNDUP(I127,0),Inputs!$N$6:$O$26,2))</f>
        <v>NA</v>
      </c>
      <c r="L127" s="3" t="str">
        <f t="shared" si="19"/>
        <v>NA</v>
      </c>
      <c r="M127" s="5" t="str">
        <f t="shared" si="20"/>
        <v>NA</v>
      </c>
      <c r="N127" s="5" t="str">
        <f t="shared" si="21"/>
        <v>NA</v>
      </c>
      <c r="O127" s="5" t="str">
        <f>IF($I127= "NA","NA",(F127-N127)*Inputs!$S$7)</f>
        <v>NA</v>
      </c>
      <c r="P127" s="123" t="str">
        <f t="shared" si="32"/>
        <v>NA</v>
      </c>
      <c r="Q127" s="124" t="str">
        <f t="shared" si="22"/>
        <v>NA</v>
      </c>
      <c r="R127" s="7" t="str">
        <f t="shared" si="23"/>
        <v>YES</v>
      </c>
      <c r="S127" s="69" t="str">
        <f>IF(OR(($G127=("Non Callable")),$G127=("Make Whole"),Inputs!$S$6&gt;E127,R127="No"),"NA",Inputs!$S$6)</f>
        <v>NA</v>
      </c>
      <c r="T127" s="70" t="str">
        <f t="shared" si="24"/>
        <v>NA</v>
      </c>
      <c r="U127" s="67" t="str">
        <f>IF(S127="NA","NA",IF(T127&gt;0,T127*(Inputs!$S$11*12),0))</f>
        <v>NA</v>
      </c>
      <c r="V127" s="70" t="str">
        <f t="shared" si="25"/>
        <v>NA</v>
      </c>
      <c r="W127" s="67" t="str">
        <f>IF($V127="NA","NA",VLOOKUP(ROUNDUP(V127,0),Inputs!$N$6:$P$26,3,TRUE))</f>
        <v>NA</v>
      </c>
      <c r="X127" s="3" t="str">
        <f>IF($U127="NA","NA",VLOOKUP(ROUNDUP(V127,0),Inputs!$N$6:$O$26,2)+U127)</f>
        <v>NA</v>
      </c>
      <c r="Y127" s="3" t="str">
        <f t="shared" si="26"/>
        <v>NA</v>
      </c>
      <c r="Z127" s="5" t="str">
        <f t="shared" si="27"/>
        <v>NA</v>
      </c>
      <c r="AA127" s="5" t="str">
        <f t="shared" si="28"/>
        <v>NA</v>
      </c>
      <c r="AB127" s="5" t="str">
        <f>IF($U127= "NA","NA",(F127-AA127)*Inputs!$S$7)</f>
        <v>NA</v>
      </c>
      <c r="AC127" s="123" t="str">
        <f t="shared" si="29"/>
        <v>NA</v>
      </c>
      <c r="AD127" s="124" t="str">
        <f t="shared" si="30"/>
        <v>NA</v>
      </c>
      <c r="AE127" s="123" t="str">
        <f t="shared" si="31"/>
        <v/>
      </c>
      <c r="AF127" s="32">
        <v>110.322</v>
      </c>
    </row>
    <row r="128" spans="1:32" s="32" customFormat="1" ht="13.35" customHeight="1" outlineLevel="1">
      <c r="A128" s="72" t="s">
        <v>655</v>
      </c>
      <c r="B128" s="11" t="s">
        <v>283</v>
      </c>
      <c r="C128" s="11" t="s">
        <v>4</v>
      </c>
      <c r="D128" s="73">
        <v>0.05</v>
      </c>
      <c r="E128" s="74">
        <v>47239</v>
      </c>
      <c r="F128" s="12">
        <v>13280000</v>
      </c>
      <c r="G128" s="75">
        <v>46874</v>
      </c>
      <c r="H128" s="69">
        <f>IF(OR(($G128=("Non Callable")),$G128=("Make Whole"),Inputs!$S$6&gt;E128),"Non Callable",MAX(Inputs!$S$6,G128))</f>
        <v>46874</v>
      </c>
      <c r="I128" s="70">
        <f t="shared" si="18"/>
        <v>1</v>
      </c>
      <c r="J128" s="67">
        <f>IF($I128="NA","NA",VLOOKUP(ROUNDUP(I128,0),Inputs!$N$6:$P$26,3,TRUE))</f>
        <v>0.05</v>
      </c>
      <c r="K128" s="3">
        <f>IF($I128="NA","NA",VLOOKUP(ROUNDUP(I128,0),Inputs!$N$6:$O$26,2))</f>
        <v>3.0800000000000001E-2</v>
      </c>
      <c r="L128" s="3">
        <f t="shared" si="19"/>
        <v>1.0187600000000001</v>
      </c>
      <c r="M128" s="5">
        <f t="shared" si="20"/>
        <v>13035454.866700694</v>
      </c>
      <c r="N128" s="5">
        <f t="shared" si="21"/>
        <v>244545.13329930604</v>
      </c>
      <c r="O128" s="5">
        <f>IF($I128= "NA","NA",(F128-N128)*Inputs!$S$7)</f>
        <v>130354.54866700694</v>
      </c>
      <c r="P128" s="123">
        <f t="shared" si="32"/>
        <v>114190.5846322991</v>
      </c>
      <c r="Q128" s="124">
        <f t="shared" si="22"/>
        <v>8.5986886018297511E-3</v>
      </c>
      <c r="R128" s="7" t="str">
        <f t="shared" si="23"/>
        <v>YES</v>
      </c>
      <c r="S128" s="69">
        <f>IF(OR(($G128=("Non Callable")),$G128=("Make Whole"),Inputs!$S$6&gt;E128,R128="No"),"NA",Inputs!$S$6)</f>
        <v>45266</v>
      </c>
      <c r="T128" s="70">
        <f t="shared" si="24"/>
        <v>4.4027777777777777</v>
      </c>
      <c r="U128" s="67">
        <f>IF(S128="NA","NA",IF(T128&gt;0,T128*(Inputs!$S$11*12),0))</f>
        <v>2.1133333333333334E-2</v>
      </c>
      <c r="V128" s="70">
        <f t="shared" si="25"/>
        <v>1</v>
      </c>
      <c r="W128" s="67">
        <f>IF($V128="NA","NA",VLOOKUP(ROUNDUP(V128,0),Inputs!$N$6:$P$26,3,TRUE))</f>
        <v>0.05</v>
      </c>
      <c r="X128" s="3">
        <f>IF($U128="NA","NA",VLOOKUP(ROUNDUP(V128,0),Inputs!$N$6:$O$26,2)+U128)</f>
        <v>5.1933333333333331E-2</v>
      </c>
      <c r="Y128" s="3">
        <f t="shared" si="26"/>
        <v>0.99812999999999996</v>
      </c>
      <c r="Z128" s="5">
        <f t="shared" si="27"/>
        <v>13304880.125835313</v>
      </c>
      <c r="AA128" s="5">
        <f t="shared" si="28"/>
        <v>-24880.12583531253</v>
      </c>
      <c r="AB128" s="5">
        <f>IF($U128= "NA","NA",(F128-AA128)*Inputs!$S$7)</f>
        <v>133048.80125835314</v>
      </c>
      <c r="AC128" s="123">
        <f t="shared" si="29"/>
        <v>-157928.92709366567</v>
      </c>
      <c r="AD128" s="124">
        <f t="shared" si="30"/>
        <v>-1.1892238485968801E-2</v>
      </c>
      <c r="AE128" s="123">
        <f t="shared" si="31"/>
        <v>272119.51172596478</v>
      </c>
      <c r="AF128" s="32" t="s">
        <v>744</v>
      </c>
    </row>
    <row r="129" spans="1:32" s="32" customFormat="1" ht="13.35" customHeight="1" outlineLevel="1">
      <c r="A129" s="72" t="s">
        <v>655</v>
      </c>
      <c r="B129" s="11" t="s">
        <v>284</v>
      </c>
      <c r="C129" s="11" t="s">
        <v>4</v>
      </c>
      <c r="D129" s="73">
        <v>0.05</v>
      </c>
      <c r="E129" s="74">
        <v>47604</v>
      </c>
      <c r="F129" s="12">
        <v>13940000</v>
      </c>
      <c r="G129" s="75">
        <v>46874</v>
      </c>
      <c r="H129" s="69">
        <f>IF(OR(($G129=("Non Callable")),$G129=("Make Whole"),Inputs!$S$6&gt;E129),"Non Callable",MAX(Inputs!$S$6,G129))</f>
        <v>46874</v>
      </c>
      <c r="I129" s="70">
        <f t="shared" si="18"/>
        <v>2</v>
      </c>
      <c r="J129" s="67">
        <f>IF($I129="NA","NA",VLOOKUP(ROUNDUP(I129,0),Inputs!$N$6:$P$26,3,TRUE))</f>
        <v>0.05</v>
      </c>
      <c r="K129" s="3">
        <f>IF($I129="NA","NA",VLOOKUP(ROUNDUP(I129,0),Inputs!$N$6:$O$26,2))</f>
        <v>2.93E-2</v>
      </c>
      <c r="L129" s="3">
        <f t="shared" si="19"/>
        <v>1.03992</v>
      </c>
      <c r="M129" s="5">
        <f t="shared" si="20"/>
        <v>13404877.298253713</v>
      </c>
      <c r="N129" s="5">
        <f t="shared" si="21"/>
        <v>535122.70174628682</v>
      </c>
      <c r="O129" s="5">
        <f>IF($I129= "NA","NA",(F129-N129)*Inputs!$S$7)</f>
        <v>134048.77298253714</v>
      </c>
      <c r="P129" s="123">
        <f t="shared" si="32"/>
        <v>401073.92876374966</v>
      </c>
      <c r="Q129" s="124">
        <f t="shared" si="22"/>
        <v>2.8771443957227378E-2</v>
      </c>
      <c r="R129" s="7" t="str">
        <f t="shared" si="23"/>
        <v>YES</v>
      </c>
      <c r="S129" s="69">
        <f>IF(OR(($G129=("Non Callable")),$G129=("Make Whole"),Inputs!$S$6&gt;E129,R129="No"),"NA",Inputs!$S$6)</f>
        <v>45266</v>
      </c>
      <c r="T129" s="70">
        <f t="shared" si="24"/>
        <v>4.4027777777777777</v>
      </c>
      <c r="U129" s="67">
        <f>IF(S129="NA","NA",IF(T129&gt;0,T129*(Inputs!$S$11*12),0))</f>
        <v>2.1133333333333334E-2</v>
      </c>
      <c r="V129" s="70">
        <f t="shared" si="25"/>
        <v>2</v>
      </c>
      <c r="W129" s="67">
        <f>IF($V129="NA","NA",VLOOKUP(ROUNDUP(V129,0),Inputs!$N$6:$P$26,3,TRUE))</f>
        <v>0.05</v>
      </c>
      <c r="X129" s="3">
        <f>IF($U129="NA","NA",VLOOKUP(ROUNDUP(V129,0),Inputs!$N$6:$O$26,2)+U129)</f>
        <v>5.043333333333333E-2</v>
      </c>
      <c r="Y129" s="3">
        <f t="shared" si="26"/>
        <v>0.99917999999999996</v>
      </c>
      <c r="Z129" s="5">
        <f t="shared" si="27"/>
        <v>13951440.180948379</v>
      </c>
      <c r="AA129" s="5">
        <f t="shared" si="28"/>
        <v>-11440.180948378518</v>
      </c>
      <c r="AB129" s="5">
        <f>IF($U129= "NA","NA",(F129-AA129)*Inputs!$S$7)</f>
        <v>139514.4018094838</v>
      </c>
      <c r="AC129" s="123">
        <f t="shared" si="29"/>
        <v>-150954.58275786231</v>
      </c>
      <c r="AD129" s="124">
        <f t="shared" si="30"/>
        <v>-1.0828879681338759E-2</v>
      </c>
      <c r="AE129" s="123">
        <f t="shared" si="31"/>
        <v>552028.51152161194</v>
      </c>
      <c r="AF129" s="32">
        <v>110.151</v>
      </c>
    </row>
    <row r="130" spans="1:32" s="32" customFormat="1" ht="13.35" customHeight="1" outlineLevel="1">
      <c r="A130" s="72" t="s">
        <v>655</v>
      </c>
      <c r="B130" s="11" t="s">
        <v>285</v>
      </c>
      <c r="C130" s="11" t="s">
        <v>4</v>
      </c>
      <c r="D130" s="73">
        <v>0.05</v>
      </c>
      <c r="E130" s="74">
        <v>49430</v>
      </c>
      <c r="F130" s="12">
        <v>17780000</v>
      </c>
      <c r="G130" s="75">
        <v>46874</v>
      </c>
      <c r="H130" s="69">
        <f>IF(OR(($G130=("Non Callable")),$G130=("Make Whole"),Inputs!$S$6&gt;E130),"Non Callable",MAX(Inputs!$S$6,G130))</f>
        <v>46874</v>
      </c>
      <c r="I130" s="70">
        <f t="shared" si="18"/>
        <v>7</v>
      </c>
      <c r="J130" s="67">
        <f>IF($I130="NA","NA",VLOOKUP(ROUNDUP(I130,0),Inputs!$N$6:$P$26,3,TRUE))</f>
        <v>0.05</v>
      </c>
      <c r="K130" s="3">
        <f>IF($I130="NA","NA",VLOOKUP(ROUNDUP(I130,0),Inputs!$N$6:$O$26,2))</f>
        <v>2.8799999999999999E-2</v>
      </c>
      <c r="L130" s="3">
        <f t="shared" si="19"/>
        <v>1.1335299999999999</v>
      </c>
      <c r="M130" s="5">
        <f t="shared" si="20"/>
        <v>15685513.396204777</v>
      </c>
      <c r="N130" s="5">
        <f t="shared" si="21"/>
        <v>2094486.6037952229</v>
      </c>
      <c r="O130" s="5">
        <f>IF($I130= "NA","NA",(F130-N130)*Inputs!$S$7)</f>
        <v>156855.13396204778</v>
      </c>
      <c r="P130" s="123">
        <f t="shared" si="32"/>
        <v>1937631.4698331752</v>
      </c>
      <c r="Q130" s="124">
        <f t="shared" si="22"/>
        <v>0.1089781479096274</v>
      </c>
      <c r="R130" s="7" t="str">
        <f t="shared" si="23"/>
        <v>YES</v>
      </c>
      <c r="S130" s="69">
        <f>IF(OR(($G130=("Non Callable")),$G130=("Make Whole"),Inputs!$S$6&gt;E130,R130="No"),"NA",Inputs!$S$6)</f>
        <v>45266</v>
      </c>
      <c r="T130" s="70">
        <f t="shared" si="24"/>
        <v>4.4027777777777777</v>
      </c>
      <c r="U130" s="67">
        <f>IF(S130="NA","NA",IF(T130&gt;0,T130*(Inputs!$S$11*12),0))</f>
        <v>2.1133333333333334E-2</v>
      </c>
      <c r="V130" s="70">
        <f t="shared" si="25"/>
        <v>7</v>
      </c>
      <c r="W130" s="67">
        <f>IF($V130="NA","NA",VLOOKUP(ROUNDUP(V130,0),Inputs!$N$6:$P$26,3,TRUE))</f>
        <v>0.05</v>
      </c>
      <c r="X130" s="3">
        <f>IF($U130="NA","NA",VLOOKUP(ROUNDUP(V130,0),Inputs!$N$6:$O$26,2)+U130)</f>
        <v>4.993333333333333E-2</v>
      </c>
      <c r="Y130" s="3">
        <f t="shared" si="26"/>
        <v>1.00038</v>
      </c>
      <c r="Z130" s="5">
        <f t="shared" si="27"/>
        <v>17773246.166456744</v>
      </c>
      <c r="AA130" s="5">
        <f t="shared" si="28"/>
        <v>6753.8335432559252</v>
      </c>
      <c r="AB130" s="5">
        <f>IF($U130= "NA","NA",(F130-AA130)*Inputs!$S$7)</f>
        <v>177732.46166456744</v>
      </c>
      <c r="AC130" s="123">
        <f t="shared" si="29"/>
        <v>-170978.62812131151</v>
      </c>
      <c r="AD130" s="124">
        <f t="shared" si="30"/>
        <v>-9.6163457886001974E-3</v>
      </c>
      <c r="AE130" s="123">
        <f t="shared" si="31"/>
        <v>2108610.0979544865</v>
      </c>
      <c r="AF130" s="32">
        <v>108.798</v>
      </c>
    </row>
    <row r="131" spans="1:32" s="32" customFormat="1" ht="13.35" customHeight="1" outlineLevel="1">
      <c r="A131" s="72" t="s">
        <v>655</v>
      </c>
      <c r="B131" s="11" t="s">
        <v>286</v>
      </c>
      <c r="C131" s="11" t="s">
        <v>4</v>
      </c>
      <c r="D131" s="73">
        <v>0.05</v>
      </c>
      <c r="E131" s="74">
        <v>49796</v>
      </c>
      <c r="F131" s="12">
        <v>18670000</v>
      </c>
      <c r="G131" s="75">
        <v>46874</v>
      </c>
      <c r="H131" s="69">
        <f>IF(OR(($G131=("Non Callable")),$G131=("Make Whole"),Inputs!$S$6&gt;E131),"Non Callable",MAX(Inputs!$S$6,G131))</f>
        <v>46874</v>
      </c>
      <c r="I131" s="70">
        <f t="shared" si="18"/>
        <v>8</v>
      </c>
      <c r="J131" s="67">
        <f>IF($I131="NA","NA",VLOOKUP(ROUNDUP(I131,0),Inputs!$N$6:$P$26,3,TRUE))</f>
        <v>0.05</v>
      </c>
      <c r="K131" s="3">
        <f>IF($I131="NA","NA",VLOOKUP(ROUNDUP(I131,0),Inputs!$N$6:$O$26,2))</f>
        <v>2.8899999999999995E-2</v>
      </c>
      <c r="L131" s="3">
        <f t="shared" si="19"/>
        <v>1.14974</v>
      </c>
      <c r="M131" s="5">
        <f t="shared" si="20"/>
        <v>16238453.911319081</v>
      </c>
      <c r="N131" s="5">
        <f t="shared" si="21"/>
        <v>2431546.0886809193</v>
      </c>
      <c r="O131" s="5">
        <f>IF($I131= "NA","NA",(F131-N131)*Inputs!$S$7)</f>
        <v>162384.53911319081</v>
      </c>
      <c r="P131" s="123">
        <f t="shared" si="32"/>
        <v>2269161.5495677283</v>
      </c>
      <c r="Q131" s="124">
        <f t="shared" si="22"/>
        <v>0.12154052220502026</v>
      </c>
      <c r="R131" s="7" t="str">
        <f t="shared" si="23"/>
        <v>YES</v>
      </c>
      <c r="S131" s="69">
        <f>IF(OR(($G131=("Non Callable")),$G131=("Make Whole"),Inputs!$S$6&gt;E131,R131="No"),"NA",Inputs!$S$6)</f>
        <v>45266</v>
      </c>
      <c r="T131" s="70">
        <f t="shared" si="24"/>
        <v>4.4027777777777777</v>
      </c>
      <c r="U131" s="67">
        <f>IF(S131="NA","NA",IF(T131&gt;0,T131*(Inputs!$S$11*12),0))</f>
        <v>2.1133333333333334E-2</v>
      </c>
      <c r="V131" s="70">
        <f t="shared" si="25"/>
        <v>8</v>
      </c>
      <c r="W131" s="67">
        <f>IF($V131="NA","NA",VLOOKUP(ROUNDUP(V131,0),Inputs!$N$6:$P$26,3,TRUE))</f>
        <v>0.05</v>
      </c>
      <c r="X131" s="3">
        <f>IF($U131="NA","NA",VLOOKUP(ROUNDUP(V131,0),Inputs!$N$6:$O$26,2)+U131)</f>
        <v>5.0033333333333332E-2</v>
      </c>
      <c r="Y131" s="3">
        <f t="shared" si="26"/>
        <v>0.99978</v>
      </c>
      <c r="Z131" s="5">
        <f t="shared" si="27"/>
        <v>18674108.303826842</v>
      </c>
      <c r="AA131" s="5">
        <f t="shared" si="28"/>
        <v>-4108.3038268424571</v>
      </c>
      <c r="AB131" s="5">
        <f>IF($U131= "NA","NA",(F131-AA131)*Inputs!$S$7)</f>
        <v>186741.08303826844</v>
      </c>
      <c r="AC131" s="123">
        <f t="shared" si="29"/>
        <v>-190849.38686511089</v>
      </c>
      <c r="AD131" s="124">
        <f t="shared" si="30"/>
        <v>-1.0222248894756878E-2</v>
      </c>
      <c r="AE131" s="123">
        <f t="shared" si="31"/>
        <v>2460010.9364328394</v>
      </c>
      <c r="AF131" s="32">
        <v>107.956</v>
      </c>
    </row>
    <row r="132" spans="1:32" s="32" customFormat="1" ht="13.35" customHeight="1" outlineLevel="1">
      <c r="A132" s="72" t="s">
        <v>655</v>
      </c>
      <c r="B132" s="11" t="s">
        <v>287</v>
      </c>
      <c r="C132" s="11" t="s">
        <v>4</v>
      </c>
      <c r="D132" s="73">
        <v>0.05</v>
      </c>
      <c r="E132" s="74">
        <v>50161</v>
      </c>
      <c r="F132" s="12">
        <v>19600000</v>
      </c>
      <c r="G132" s="75">
        <v>46874</v>
      </c>
      <c r="H132" s="69">
        <f>IF(OR(($G132=("Non Callable")),$G132=("Make Whole"),Inputs!$S$6&gt;E132),"Non Callable",MAX(Inputs!$S$6,G132))</f>
        <v>46874</v>
      </c>
      <c r="I132" s="70">
        <f t="shared" si="18"/>
        <v>9</v>
      </c>
      <c r="J132" s="67">
        <f>IF($I132="NA","NA",VLOOKUP(ROUNDUP(I132,0),Inputs!$N$6:$P$26,3,TRUE))</f>
        <v>0.05</v>
      </c>
      <c r="K132" s="3">
        <f>IF($I132="NA","NA",VLOOKUP(ROUNDUP(I132,0),Inputs!$N$6:$O$26,2))</f>
        <v>2.9600000000000001E-2</v>
      </c>
      <c r="L132" s="3">
        <f t="shared" si="19"/>
        <v>1.1601399999999999</v>
      </c>
      <c r="M132" s="5">
        <f t="shared" si="20"/>
        <v>16894512.731222093</v>
      </c>
      <c r="N132" s="5">
        <f t="shared" si="21"/>
        <v>2705487.2687779069</v>
      </c>
      <c r="O132" s="5">
        <f>IF($I132= "NA","NA",(F132-N132)*Inputs!$S$7)</f>
        <v>168945.12731222092</v>
      </c>
      <c r="P132" s="123">
        <f t="shared" si="32"/>
        <v>2536542.1414656858</v>
      </c>
      <c r="Q132" s="124">
        <f t="shared" si="22"/>
        <v>0.12941541538090234</v>
      </c>
      <c r="R132" s="7" t="str">
        <f t="shared" si="23"/>
        <v>YES</v>
      </c>
      <c r="S132" s="69">
        <f>IF(OR(($G132=("Non Callable")),$G132=("Make Whole"),Inputs!$S$6&gt;E132,R132="No"),"NA",Inputs!$S$6)</f>
        <v>45266</v>
      </c>
      <c r="T132" s="70">
        <f t="shared" si="24"/>
        <v>4.4027777777777777</v>
      </c>
      <c r="U132" s="67">
        <f>IF(S132="NA","NA",IF(T132&gt;0,T132*(Inputs!$S$11*12),0))</f>
        <v>2.1133333333333334E-2</v>
      </c>
      <c r="V132" s="70">
        <f t="shared" si="25"/>
        <v>9</v>
      </c>
      <c r="W132" s="67">
        <f>IF($V132="NA","NA",VLOOKUP(ROUNDUP(V132,0),Inputs!$N$6:$P$26,3,TRUE))</f>
        <v>0.05</v>
      </c>
      <c r="X132" s="3">
        <f>IF($U132="NA","NA",VLOOKUP(ROUNDUP(V132,0),Inputs!$N$6:$O$26,2)+U132)</f>
        <v>5.0733333333333339E-2</v>
      </c>
      <c r="Y132" s="3">
        <f t="shared" si="26"/>
        <v>0.99475000000000002</v>
      </c>
      <c r="Z132" s="5">
        <f t="shared" si="27"/>
        <v>19703443.076149788</v>
      </c>
      <c r="AA132" s="5">
        <f t="shared" si="28"/>
        <v>-103443.07614978775</v>
      </c>
      <c r="AB132" s="5">
        <f>IF($U132= "NA","NA",(F132-AA132)*Inputs!$S$7)</f>
        <v>197034.43076149788</v>
      </c>
      <c r="AC132" s="123">
        <f t="shared" si="29"/>
        <v>-300477.50691128563</v>
      </c>
      <c r="AD132" s="124">
        <f t="shared" si="30"/>
        <v>-1.5330485046494164E-2</v>
      </c>
      <c r="AE132" s="123">
        <f t="shared" si="31"/>
        <v>2837019.6483769715</v>
      </c>
      <c r="AF132" s="32">
        <v>107.08</v>
      </c>
    </row>
    <row r="133" spans="1:32" s="32" customFormat="1" ht="13.35" customHeight="1" outlineLevel="1">
      <c r="A133" s="72" t="s">
        <v>655</v>
      </c>
      <c r="B133" s="11" t="s">
        <v>288</v>
      </c>
      <c r="C133" s="11" t="s">
        <v>4</v>
      </c>
      <c r="D133" s="73">
        <v>0.05</v>
      </c>
      <c r="E133" s="74">
        <v>50526</v>
      </c>
      <c r="F133" s="12">
        <v>5800000</v>
      </c>
      <c r="G133" s="75">
        <v>46874</v>
      </c>
      <c r="H133" s="69">
        <f>IF(OR(($G133=("Non Callable")),$G133=("Make Whole"),Inputs!$S$6&gt;E133),"Non Callable",MAX(Inputs!$S$6,G133))</f>
        <v>46874</v>
      </c>
      <c r="I133" s="70">
        <f t="shared" si="18"/>
        <v>10</v>
      </c>
      <c r="J133" s="67">
        <f>IF($I133="NA","NA",VLOOKUP(ROUNDUP(I133,0),Inputs!$N$6:$P$26,3,TRUE))</f>
        <v>0.05</v>
      </c>
      <c r="K133" s="3">
        <f>IF($I133="NA","NA",VLOOKUP(ROUNDUP(I133,0),Inputs!$N$6:$O$26,2))</f>
        <v>2.9600000000000001E-2</v>
      </c>
      <c r="L133" s="3">
        <f t="shared" si="19"/>
        <v>1.1754599999999999</v>
      </c>
      <c r="M133" s="5">
        <f t="shared" si="20"/>
        <v>4934238.5108808465</v>
      </c>
      <c r="N133" s="5">
        <f t="shared" si="21"/>
        <v>865761.48911915347</v>
      </c>
      <c r="O133" s="5">
        <f>IF($I133= "NA","NA",(F133-N133)*Inputs!$S$7)</f>
        <v>49342.385108808463</v>
      </c>
      <c r="P133" s="123">
        <f t="shared" si="32"/>
        <v>816419.10401034495</v>
      </c>
      <c r="Q133" s="124">
        <f t="shared" si="22"/>
        <v>0.14076191448454223</v>
      </c>
      <c r="R133" s="7" t="str">
        <f t="shared" si="23"/>
        <v>YES</v>
      </c>
      <c r="S133" s="69">
        <f>IF(OR(($G133=("Non Callable")),$G133=("Make Whole"),Inputs!$S$6&gt;E133,R133="No"),"NA",Inputs!$S$6)</f>
        <v>45266</v>
      </c>
      <c r="T133" s="70">
        <f t="shared" si="24"/>
        <v>4.4027777777777777</v>
      </c>
      <c r="U133" s="67">
        <f>IF(S133="NA","NA",IF(T133&gt;0,T133*(Inputs!$S$11*12),0))</f>
        <v>2.1133333333333334E-2</v>
      </c>
      <c r="V133" s="70">
        <f t="shared" si="25"/>
        <v>10</v>
      </c>
      <c r="W133" s="67">
        <f>IF($V133="NA","NA",VLOOKUP(ROUNDUP(V133,0),Inputs!$N$6:$P$26,3,TRUE))</f>
        <v>0.05</v>
      </c>
      <c r="X133" s="3">
        <f>IF($U133="NA","NA",VLOOKUP(ROUNDUP(V133,0),Inputs!$N$6:$O$26,2)+U133)</f>
        <v>5.0733333333333339E-2</v>
      </c>
      <c r="Y133" s="3">
        <f t="shared" si="26"/>
        <v>0.99429999999999996</v>
      </c>
      <c r="Z133" s="5">
        <f t="shared" si="27"/>
        <v>5833249.5222769789</v>
      </c>
      <c r="AA133" s="5">
        <f t="shared" si="28"/>
        <v>-33249.52227697894</v>
      </c>
      <c r="AB133" s="5">
        <f>IF($U133= "NA","NA",(F133-AA133)*Inputs!$S$7)</f>
        <v>58332.495222769794</v>
      </c>
      <c r="AC133" s="123">
        <f t="shared" si="29"/>
        <v>-91582.017499748734</v>
      </c>
      <c r="AD133" s="124">
        <f t="shared" si="30"/>
        <v>-1.5790003017198056E-2</v>
      </c>
      <c r="AE133" s="123">
        <f t="shared" si="31"/>
        <v>908001.12151009368</v>
      </c>
      <c r="AF133" s="32">
        <v>106.485</v>
      </c>
    </row>
    <row r="134" spans="1:32" s="32" customFormat="1" ht="13.35" customHeight="1" outlineLevel="1">
      <c r="A134" s="72" t="s">
        <v>655</v>
      </c>
      <c r="B134" s="11" t="s">
        <v>289</v>
      </c>
      <c r="C134" s="11" t="s">
        <v>4</v>
      </c>
      <c r="D134" s="73">
        <v>3.875E-2</v>
      </c>
      <c r="E134" s="74">
        <v>48700</v>
      </c>
      <c r="F134" s="12">
        <v>1185000</v>
      </c>
      <c r="G134" s="75">
        <v>46874</v>
      </c>
      <c r="H134" s="69">
        <f>IF(OR(($G134=("Non Callable")),$G134=("Make Whole"),Inputs!$S$6&gt;E134),"Non Callable",MAX(Inputs!$S$6,G134))</f>
        <v>46874</v>
      </c>
      <c r="I134" s="70">
        <f t="shared" si="18"/>
        <v>5</v>
      </c>
      <c r="J134" s="67">
        <f>IF($I134="NA","NA",VLOOKUP(ROUNDUP(I134,0),Inputs!$N$6:$P$26,3,TRUE))</f>
        <v>0.05</v>
      </c>
      <c r="K134" s="3">
        <f>IF($I134="NA","NA",VLOOKUP(ROUNDUP(I134,0),Inputs!$N$6:$O$26,2))</f>
        <v>2.8300000000000002E-2</v>
      </c>
      <c r="L134" s="3">
        <f t="shared" si="19"/>
        <v>1.0484</v>
      </c>
      <c r="M134" s="5">
        <f t="shared" si="20"/>
        <v>1130293.7809996186</v>
      </c>
      <c r="N134" s="5">
        <f t="shared" si="21"/>
        <v>54706.219000381418</v>
      </c>
      <c r="O134" s="5">
        <f>IF($I134= "NA","NA",(F134-N134)*Inputs!$S$7)</f>
        <v>11302.937809996187</v>
      </c>
      <c r="P134" s="123">
        <f t="shared" si="32"/>
        <v>43403.281190385227</v>
      </c>
      <c r="Q134" s="124">
        <f t="shared" si="22"/>
        <v>3.6627241510873612E-2</v>
      </c>
      <c r="R134" s="7" t="str">
        <f t="shared" si="23"/>
        <v>YES</v>
      </c>
      <c r="S134" s="69">
        <f>IF(OR(($G134=("Non Callable")),$G134=("Make Whole"),Inputs!$S$6&gt;E134,R134="No"),"NA",Inputs!$S$6)</f>
        <v>45266</v>
      </c>
      <c r="T134" s="70">
        <f t="shared" si="24"/>
        <v>4.4027777777777777</v>
      </c>
      <c r="U134" s="67">
        <f>IF(S134="NA","NA",IF(T134&gt;0,T134*(Inputs!$S$11*12),0))</f>
        <v>2.1133333333333334E-2</v>
      </c>
      <c r="V134" s="70">
        <f t="shared" si="25"/>
        <v>5</v>
      </c>
      <c r="W134" s="67">
        <f>IF($V134="NA","NA",VLOOKUP(ROUNDUP(V134,0),Inputs!$N$6:$P$26,3,TRUE))</f>
        <v>0.05</v>
      </c>
      <c r="X134" s="3">
        <f>IF($U134="NA","NA",VLOOKUP(ROUNDUP(V134,0),Inputs!$N$6:$O$26,2)+U134)</f>
        <v>4.9433333333333336E-2</v>
      </c>
      <c r="Y134" s="3">
        <f t="shared" si="26"/>
        <v>0.95318000000000003</v>
      </c>
      <c r="Z134" s="5">
        <f t="shared" si="27"/>
        <v>1243206.949369479</v>
      </c>
      <c r="AA134" s="5">
        <f t="shared" si="28"/>
        <v>-58206.949369478971</v>
      </c>
      <c r="AB134" s="5">
        <f>IF($U134= "NA","NA",(F134-AA134)*Inputs!$S$7)</f>
        <v>12432.069493694789</v>
      </c>
      <c r="AC134" s="123">
        <f t="shared" si="29"/>
        <v>-70639.018863173755</v>
      </c>
      <c r="AD134" s="124">
        <f t="shared" si="30"/>
        <v>-5.961098638242511E-2</v>
      </c>
      <c r="AE134" s="123">
        <f t="shared" si="31"/>
        <v>114042.30005355898</v>
      </c>
      <c r="AF134" s="32">
        <v>103.685</v>
      </c>
    </row>
    <row r="135" spans="1:32" s="32" customFormat="1" ht="13.35" customHeight="1" outlineLevel="1">
      <c r="A135" s="72" t="s">
        <v>655</v>
      </c>
      <c r="B135" s="11" t="s">
        <v>290</v>
      </c>
      <c r="C135" s="11" t="s">
        <v>4</v>
      </c>
      <c r="D135" s="73">
        <v>0.04</v>
      </c>
      <c r="E135" s="74">
        <v>50526</v>
      </c>
      <c r="F135" s="12">
        <v>14780000</v>
      </c>
      <c r="G135" s="75">
        <v>46874</v>
      </c>
      <c r="H135" s="69">
        <f>IF(OR(($G135=("Non Callable")),$G135=("Make Whole"),Inputs!$S$6&gt;E135),"Non Callable",MAX(Inputs!$S$6,G135))</f>
        <v>46874</v>
      </c>
      <c r="I135" s="70">
        <f t="shared" ref="I135:I198" si="33">IF(OR(H135="Non Callable",H135=E135),"NA",DAYS360(H135,E135)/360)</f>
        <v>10</v>
      </c>
      <c r="J135" s="67">
        <f>IF($I135="NA","NA",VLOOKUP(ROUNDUP(I135,0),Inputs!$N$6:$P$26,3,TRUE))</f>
        <v>0.05</v>
      </c>
      <c r="K135" s="3">
        <f>IF($I135="NA","NA",VLOOKUP(ROUNDUP(I135,0),Inputs!$N$6:$O$26,2))</f>
        <v>2.9600000000000001E-2</v>
      </c>
      <c r="L135" s="3">
        <f t="shared" ref="L135:L198" si="34">IF($I135="NA","NA",ROUNDDOWN(-PV(K135/2,I135*2,(F135*D135)/2,F135)/F135,5))</f>
        <v>1.08945</v>
      </c>
      <c r="M135" s="5">
        <f t="shared" ref="M135:M198" si="35">IF($I135="NA","NA",F135/L135)</f>
        <v>13566478.498324843</v>
      </c>
      <c r="N135" s="5">
        <f t="shared" ref="N135:N198" si="36">IF($I135="NA","NA",F135-M135)</f>
        <v>1213521.5016751569</v>
      </c>
      <c r="O135" s="5">
        <f>IF($I135= "NA","NA",(F135-N135)*Inputs!$S$7)</f>
        <v>135664.78498324842</v>
      </c>
      <c r="P135" s="123">
        <f t="shared" si="32"/>
        <v>1077856.7166919084</v>
      </c>
      <c r="Q135" s="124">
        <f t="shared" ref="Q135:Q198" si="37">IF($I135= "NA","NA",P135/F135)</f>
        <v>7.2926706136123703E-2</v>
      </c>
      <c r="R135" s="7" t="str">
        <f t="shared" si="23"/>
        <v>YES</v>
      </c>
      <c r="S135" s="69">
        <f>IF(OR(($G135=("Non Callable")),$G135=("Make Whole"),Inputs!$S$6&gt;E135,R135="No"),"NA",Inputs!$S$6)</f>
        <v>45266</v>
      </c>
      <c r="T135" s="70">
        <f t="shared" si="24"/>
        <v>4.4027777777777777</v>
      </c>
      <c r="U135" s="67">
        <f>IF(S135="NA","NA",IF(T135&gt;0,T135*(Inputs!$S$11*12),0))</f>
        <v>2.1133333333333334E-2</v>
      </c>
      <c r="V135" s="70">
        <f t="shared" si="25"/>
        <v>10</v>
      </c>
      <c r="W135" s="67">
        <f>IF($V135="NA","NA",VLOOKUP(ROUNDUP(V135,0),Inputs!$N$6:$P$26,3,TRUE))</f>
        <v>0.05</v>
      </c>
      <c r="X135" s="3">
        <f>IF($U135="NA","NA",VLOOKUP(ROUNDUP(V135,0),Inputs!$N$6:$O$26,2)+U135)</f>
        <v>5.0733333333333339E-2</v>
      </c>
      <c r="Y135" s="3">
        <f t="shared" si="26"/>
        <v>0.91661999999999999</v>
      </c>
      <c r="Z135" s="5">
        <f t="shared" si="27"/>
        <v>16124457.245096114</v>
      </c>
      <c r="AA135" s="5">
        <f t="shared" si="28"/>
        <v>-1344457.2450961135</v>
      </c>
      <c r="AB135" s="5">
        <f>IF($U135= "NA","NA",(F135-AA135)*Inputs!$S$7)</f>
        <v>161244.57245096113</v>
      </c>
      <c r="AC135" s="123">
        <f t="shared" si="29"/>
        <v>-1505701.8175470748</v>
      </c>
      <c r="AD135" s="124">
        <f t="shared" si="30"/>
        <v>-0.10187427723593198</v>
      </c>
      <c r="AE135" s="123">
        <f t="shared" si="31"/>
        <v>2583558.5342389829</v>
      </c>
      <c r="AF135" s="32">
        <v>101.26600000000001</v>
      </c>
    </row>
    <row r="136" spans="1:32" s="32" customFormat="1" ht="13.35" customHeight="1" outlineLevel="1">
      <c r="A136" s="72" t="s">
        <v>655</v>
      </c>
      <c r="B136" s="11" t="s">
        <v>291</v>
      </c>
      <c r="C136" s="11" t="s">
        <v>4</v>
      </c>
      <c r="D136" s="73">
        <v>0.05</v>
      </c>
      <c r="E136" s="74">
        <v>47969</v>
      </c>
      <c r="F136" s="12">
        <v>14640000</v>
      </c>
      <c r="G136" s="75">
        <v>46874</v>
      </c>
      <c r="H136" s="69">
        <f>IF(OR(($G136=("Non Callable")),$G136=("Make Whole"),Inputs!$S$6&gt;E136),"Non Callable",MAX(Inputs!$S$6,G136))</f>
        <v>46874</v>
      </c>
      <c r="I136" s="70">
        <f t="shared" si="33"/>
        <v>3</v>
      </c>
      <c r="J136" s="67">
        <f>IF($I136="NA","NA",VLOOKUP(ROUNDUP(I136,0),Inputs!$N$6:$P$26,3,TRUE))</f>
        <v>0.05</v>
      </c>
      <c r="K136" s="3">
        <f>IF($I136="NA","NA",VLOOKUP(ROUNDUP(I136,0),Inputs!$N$6:$O$26,2))</f>
        <v>2.8899999999999999E-2</v>
      </c>
      <c r="L136" s="3">
        <f t="shared" si="34"/>
        <v>1.0602100000000001</v>
      </c>
      <c r="M136" s="5">
        <f t="shared" si="35"/>
        <v>13808585.091632789</v>
      </c>
      <c r="N136" s="5">
        <f t="shared" si="36"/>
        <v>831414.908367211</v>
      </c>
      <c r="O136" s="5">
        <f>IF($I136= "NA","NA",(F136-N136)*Inputs!$S$7)</f>
        <v>138085.85091632788</v>
      </c>
      <c r="P136" s="123">
        <f t="shared" si="32"/>
        <v>693329.05745088309</v>
      </c>
      <c r="Q136" s="124">
        <f t="shared" si="37"/>
        <v>4.7358542175606769E-2</v>
      </c>
      <c r="R136" s="7" t="str">
        <f t="shared" ref="R136:R199" si="38">IF(H136&gt;G136,"NO","YES")</f>
        <v>YES</v>
      </c>
      <c r="S136" s="69">
        <f>IF(OR(($G136=("Non Callable")),$G136=("Make Whole"),Inputs!$S$6&gt;E136,R136="No"),"NA",Inputs!$S$6)</f>
        <v>45266</v>
      </c>
      <c r="T136" s="70">
        <f t="shared" ref="T136:T199" si="39">IF(S136&lt;=G136,IF(OR(S136="NA",S136=G136),"NA",DAYS360(S136,G136)/360),0)</f>
        <v>4.4027777777777777</v>
      </c>
      <c r="U136" s="67">
        <f>IF(S136="NA","NA",IF(T136&gt;0,T136*(Inputs!$S$11*12),0))</f>
        <v>2.1133333333333334E-2</v>
      </c>
      <c r="V136" s="70">
        <f t="shared" ref="V136:V199" si="40">IF(OR(H136="Non Callable",H136=E136),"NA",DAYS360(H136,E136)/360)</f>
        <v>3</v>
      </c>
      <c r="W136" s="67">
        <f>IF($V136="NA","NA",VLOOKUP(ROUNDUP(V136,0),Inputs!$N$6:$P$26,3,TRUE))</f>
        <v>0.05</v>
      </c>
      <c r="X136" s="3">
        <f>IF($U136="NA","NA",VLOOKUP(ROUNDUP(V136,0),Inputs!$N$6:$O$26,2)+U136)</f>
        <v>5.0033333333333332E-2</v>
      </c>
      <c r="Y136" s="3">
        <f t="shared" ref="Y136:Y199" si="41">IF($U136="NA","NA",ROUNDDOWN(-PV(X136/2,V136*2,(F136*D136)/2,F136)/F136,5))</f>
        <v>0.99990000000000001</v>
      </c>
      <c r="Z136" s="5">
        <f t="shared" ref="Z136:Z199" si="42">IF($U136="NA","NA",F136/Y136)</f>
        <v>14641464.146414641</v>
      </c>
      <c r="AA136" s="5">
        <f t="shared" ref="AA136:AA199" si="43">IF($U136="NA","NA",F136-Z136)</f>
        <v>-1464.1464146412909</v>
      </c>
      <c r="AB136" s="5">
        <f>IF($U136= "NA","NA",(F136-AA136)*Inputs!$S$7)</f>
        <v>146414.64146414641</v>
      </c>
      <c r="AC136" s="123">
        <f t="shared" ref="AC136:AC199" si="44">IF($U136= "NA","NA",AA136-AB136)</f>
        <v>-147878.7878787877</v>
      </c>
      <c r="AD136" s="124">
        <f t="shared" ref="AD136:AD199" si="45">IF($U136= "NA","NA",AC136/F136)</f>
        <v>-1.0101010101010088E-2</v>
      </c>
      <c r="AE136" s="123">
        <f t="shared" ref="AE136:AE199" si="46">IF(OR($P136="NA",R136="NO"),"",IF(P136&gt;0,P136-AC136,""))</f>
        <v>841207.84532967082</v>
      </c>
      <c r="AF136" s="32" t="s">
        <v>744</v>
      </c>
    </row>
    <row r="137" spans="1:32" s="32" customFormat="1" ht="13.35" customHeight="1" outlineLevel="1">
      <c r="A137" s="72" t="s">
        <v>655</v>
      </c>
      <c r="B137" s="11" t="s">
        <v>292</v>
      </c>
      <c r="C137" s="11" t="s">
        <v>4</v>
      </c>
      <c r="D137" s="73">
        <v>0.05</v>
      </c>
      <c r="E137" s="74">
        <v>48335</v>
      </c>
      <c r="F137" s="12">
        <v>15370000</v>
      </c>
      <c r="G137" s="75">
        <v>46874</v>
      </c>
      <c r="H137" s="69">
        <f>IF(OR(($G137=("Non Callable")),$G137=("Make Whole"),Inputs!$S$6&gt;E137),"Non Callable",MAX(Inputs!$S$6,G137))</f>
        <v>46874</v>
      </c>
      <c r="I137" s="70">
        <f t="shared" si="33"/>
        <v>4</v>
      </c>
      <c r="J137" s="67">
        <f>IF($I137="NA","NA",VLOOKUP(ROUNDUP(I137,0),Inputs!$N$6:$P$26,3,TRUE))</f>
        <v>0.05</v>
      </c>
      <c r="K137" s="3">
        <f>IF($I137="NA","NA",VLOOKUP(ROUNDUP(I137,0),Inputs!$N$6:$O$26,2))</f>
        <v>2.86E-2</v>
      </c>
      <c r="L137" s="3">
        <f t="shared" si="34"/>
        <v>1.0803400000000001</v>
      </c>
      <c r="M137" s="5">
        <f t="shared" si="35"/>
        <v>14227002.610289352</v>
      </c>
      <c r="N137" s="5">
        <f t="shared" si="36"/>
        <v>1142997.389710648</v>
      </c>
      <c r="O137" s="5">
        <f>IF($I137= "NA","NA",(F137-N137)*Inputs!$S$7)</f>
        <v>142270.02610289352</v>
      </c>
      <c r="P137" s="123">
        <f t="shared" si="32"/>
        <v>1000727.3636077545</v>
      </c>
      <c r="Q137" s="124">
        <f t="shared" si="37"/>
        <v>6.5109132310198728E-2</v>
      </c>
      <c r="R137" s="7" t="str">
        <f t="shared" si="38"/>
        <v>YES</v>
      </c>
      <c r="S137" s="69">
        <f>IF(OR(($G137=("Non Callable")),$G137=("Make Whole"),Inputs!$S$6&gt;E137,R137="No"),"NA",Inputs!$S$6)</f>
        <v>45266</v>
      </c>
      <c r="T137" s="70">
        <f t="shared" si="39"/>
        <v>4.4027777777777777</v>
      </c>
      <c r="U137" s="67">
        <f>IF(S137="NA","NA",IF(T137&gt;0,T137*(Inputs!$S$11*12),0))</f>
        <v>2.1133333333333334E-2</v>
      </c>
      <c r="V137" s="70">
        <f t="shared" si="40"/>
        <v>4</v>
      </c>
      <c r="W137" s="67">
        <f>IF($V137="NA","NA",VLOOKUP(ROUNDUP(V137,0),Inputs!$N$6:$P$26,3,TRUE))</f>
        <v>0.05</v>
      </c>
      <c r="X137" s="3">
        <f>IF($U137="NA","NA",VLOOKUP(ROUNDUP(V137,0),Inputs!$N$6:$O$26,2)+U137)</f>
        <v>4.9733333333333338E-2</v>
      </c>
      <c r="Y137" s="3">
        <f t="shared" si="41"/>
        <v>1.00095</v>
      </c>
      <c r="Z137" s="5">
        <f t="shared" si="42"/>
        <v>15355412.358259654</v>
      </c>
      <c r="AA137" s="5">
        <f t="shared" si="43"/>
        <v>14587.641740346327</v>
      </c>
      <c r="AB137" s="5">
        <f>IF($U137= "NA","NA",(F137-AA137)*Inputs!$S$7)</f>
        <v>153554.12358259654</v>
      </c>
      <c r="AC137" s="123">
        <f t="shared" si="44"/>
        <v>-138966.48184225021</v>
      </c>
      <c r="AD137" s="124">
        <f t="shared" si="45"/>
        <v>-9.0414106598731437E-3</v>
      </c>
      <c r="AE137" s="123">
        <f t="shared" si="46"/>
        <v>1139693.8454500046</v>
      </c>
      <c r="AF137" s="32">
        <v>109.78700000000001</v>
      </c>
    </row>
    <row r="138" spans="1:32" s="32" customFormat="1" ht="13.35" customHeight="1" outlineLevel="1">
      <c r="A138" s="72" t="s">
        <v>655</v>
      </c>
      <c r="B138" s="11" t="s">
        <v>293</v>
      </c>
      <c r="C138" s="11" t="s">
        <v>4</v>
      </c>
      <c r="D138" s="73">
        <v>0.05</v>
      </c>
      <c r="E138" s="74">
        <v>48700</v>
      </c>
      <c r="F138" s="12">
        <v>14955000</v>
      </c>
      <c r="G138" s="75">
        <v>46874</v>
      </c>
      <c r="H138" s="69">
        <f>IF(OR(($G138=("Non Callable")),$G138=("Make Whole"),Inputs!$S$6&gt;E138),"Non Callable",MAX(Inputs!$S$6,G138))</f>
        <v>46874</v>
      </c>
      <c r="I138" s="70">
        <f t="shared" si="33"/>
        <v>5</v>
      </c>
      <c r="J138" s="67">
        <f>IF($I138="NA","NA",VLOOKUP(ROUNDUP(I138,0),Inputs!$N$6:$P$26,3,TRUE))</f>
        <v>0.05</v>
      </c>
      <c r="K138" s="3">
        <f>IF($I138="NA","NA",VLOOKUP(ROUNDUP(I138,0),Inputs!$N$6:$O$26,2))</f>
        <v>2.8300000000000002E-2</v>
      </c>
      <c r="L138" s="3">
        <f t="shared" si="34"/>
        <v>1.1005100000000001</v>
      </c>
      <c r="M138" s="5">
        <f t="shared" si="35"/>
        <v>13589154.119453706</v>
      </c>
      <c r="N138" s="5">
        <f t="shared" si="36"/>
        <v>1365845.8805462942</v>
      </c>
      <c r="O138" s="5">
        <f>IF($I138= "NA","NA",(F138-N138)*Inputs!$S$7)</f>
        <v>135891.54119453707</v>
      </c>
      <c r="P138" s="123">
        <f t="shared" si="32"/>
        <v>1229954.339351757</v>
      </c>
      <c r="Q138" s="124">
        <f t="shared" si="37"/>
        <v>8.2243687017837311E-2</v>
      </c>
      <c r="R138" s="7" t="str">
        <f t="shared" si="38"/>
        <v>YES</v>
      </c>
      <c r="S138" s="69">
        <f>IF(OR(($G138=("Non Callable")),$G138=("Make Whole"),Inputs!$S$6&gt;E138,R138="No"),"NA",Inputs!$S$6)</f>
        <v>45266</v>
      </c>
      <c r="T138" s="70">
        <f t="shared" si="39"/>
        <v>4.4027777777777777</v>
      </c>
      <c r="U138" s="67">
        <f>IF(S138="NA","NA",IF(T138&gt;0,T138*(Inputs!$S$11*12),0))</f>
        <v>2.1133333333333334E-2</v>
      </c>
      <c r="V138" s="70">
        <f t="shared" si="40"/>
        <v>5</v>
      </c>
      <c r="W138" s="67">
        <f>IF($V138="NA","NA",VLOOKUP(ROUNDUP(V138,0),Inputs!$N$6:$P$26,3,TRUE))</f>
        <v>0.05</v>
      </c>
      <c r="X138" s="3">
        <f>IF($U138="NA","NA",VLOOKUP(ROUNDUP(V138,0),Inputs!$N$6:$O$26,2)+U138)</f>
        <v>4.9433333333333336E-2</v>
      </c>
      <c r="Y138" s="3">
        <f t="shared" si="41"/>
        <v>1.00248</v>
      </c>
      <c r="Z138" s="5">
        <f t="shared" si="42"/>
        <v>14918003.351687813</v>
      </c>
      <c r="AA138" s="5">
        <f t="shared" si="43"/>
        <v>36996.648312186822</v>
      </c>
      <c r="AB138" s="5">
        <f>IF($U138= "NA","NA",(F138-AA138)*Inputs!$S$7)</f>
        <v>149180.03351687815</v>
      </c>
      <c r="AC138" s="123">
        <f t="shared" si="44"/>
        <v>-112183.38520469132</v>
      </c>
      <c r="AD138" s="124">
        <f t="shared" si="45"/>
        <v>-7.5013965365891893E-3</v>
      </c>
      <c r="AE138" s="123">
        <f t="shared" si="46"/>
        <v>1342137.7245564484</v>
      </c>
      <c r="AF138" s="32" t="s">
        <v>744</v>
      </c>
    </row>
    <row r="139" spans="1:32" s="32" customFormat="1" ht="13.35" customHeight="1" outlineLevel="1">
      <c r="A139" s="72" t="s">
        <v>655</v>
      </c>
      <c r="B139" s="11" t="s">
        <v>294</v>
      </c>
      <c r="C139" s="11" t="s">
        <v>4</v>
      </c>
      <c r="D139" s="73">
        <v>0.05</v>
      </c>
      <c r="E139" s="74">
        <v>49065</v>
      </c>
      <c r="F139" s="12">
        <v>16935000</v>
      </c>
      <c r="G139" s="75">
        <v>46874</v>
      </c>
      <c r="H139" s="69">
        <f>IF(OR(($G139=("Non Callable")),$G139=("Make Whole"),Inputs!$S$6&gt;E139),"Non Callable",MAX(Inputs!$S$6,G139))</f>
        <v>46874</v>
      </c>
      <c r="I139" s="70">
        <f t="shared" si="33"/>
        <v>6</v>
      </c>
      <c r="J139" s="67">
        <f>IF($I139="NA","NA",VLOOKUP(ROUNDUP(I139,0),Inputs!$N$6:$P$26,3,TRUE))</f>
        <v>0.05</v>
      </c>
      <c r="K139" s="3">
        <f>IF($I139="NA","NA",VLOOKUP(ROUNDUP(I139,0),Inputs!$N$6:$O$26,2))</f>
        <v>2.8699999999999996E-2</v>
      </c>
      <c r="L139" s="3">
        <f t="shared" si="34"/>
        <v>1.11663</v>
      </c>
      <c r="M139" s="5">
        <f t="shared" si="35"/>
        <v>15166169.635420864</v>
      </c>
      <c r="N139" s="5">
        <f t="shared" si="36"/>
        <v>1768830.3645791356</v>
      </c>
      <c r="O139" s="5">
        <f>IF($I139= "NA","NA",(F139-N139)*Inputs!$S$7)</f>
        <v>151661.69635420866</v>
      </c>
      <c r="P139" s="123">
        <f t="shared" si="32"/>
        <v>1617168.6682249268</v>
      </c>
      <c r="Q139" s="124">
        <f t="shared" si="37"/>
        <v>9.5492687819600047E-2</v>
      </c>
      <c r="R139" s="7" t="str">
        <f t="shared" si="38"/>
        <v>YES</v>
      </c>
      <c r="S139" s="69">
        <f>IF(OR(($G139=("Non Callable")),$G139=("Make Whole"),Inputs!$S$6&gt;E139,R139="No"),"NA",Inputs!$S$6)</f>
        <v>45266</v>
      </c>
      <c r="T139" s="70">
        <f t="shared" si="39"/>
        <v>4.4027777777777777</v>
      </c>
      <c r="U139" s="67">
        <f>IF(S139="NA","NA",IF(T139&gt;0,T139*(Inputs!$S$11*12),0))</f>
        <v>2.1133333333333334E-2</v>
      </c>
      <c r="V139" s="70">
        <f t="shared" si="40"/>
        <v>6</v>
      </c>
      <c r="W139" s="67">
        <f>IF($V139="NA","NA",VLOOKUP(ROUNDUP(V139,0),Inputs!$N$6:$P$26,3,TRUE))</f>
        <v>0.05</v>
      </c>
      <c r="X139" s="3">
        <f>IF($U139="NA","NA",VLOOKUP(ROUNDUP(V139,0),Inputs!$N$6:$O$26,2)+U139)</f>
        <v>4.9833333333333327E-2</v>
      </c>
      <c r="Y139" s="3">
        <f t="shared" si="41"/>
        <v>1.00085</v>
      </c>
      <c r="Z139" s="5">
        <f t="shared" si="42"/>
        <v>16920617.475146126</v>
      </c>
      <c r="AA139" s="5">
        <f t="shared" si="43"/>
        <v>14382.524853873998</v>
      </c>
      <c r="AB139" s="5">
        <f>IF($U139= "NA","NA",(F139-AA139)*Inputs!$S$7)</f>
        <v>169206.17475146125</v>
      </c>
      <c r="AC139" s="123">
        <f t="shared" si="44"/>
        <v>-154823.64989758725</v>
      </c>
      <c r="AD139" s="124">
        <f t="shared" si="45"/>
        <v>-9.1422291052605398E-3</v>
      </c>
      <c r="AE139" s="123">
        <f t="shared" si="46"/>
        <v>1771992.3181225141</v>
      </c>
      <c r="AF139" s="32" t="s">
        <v>744</v>
      </c>
    </row>
    <row r="140" spans="1:32" s="32" customFormat="1" ht="13.35" customHeight="1" outlineLevel="1">
      <c r="A140" s="72" t="s">
        <v>655</v>
      </c>
      <c r="B140" s="11" t="s">
        <v>295</v>
      </c>
      <c r="C140" s="11" t="s">
        <v>5</v>
      </c>
      <c r="D140" s="73">
        <v>2.5000000000000001E-2</v>
      </c>
      <c r="E140" s="74">
        <v>46419</v>
      </c>
      <c r="F140" s="12">
        <v>40000</v>
      </c>
      <c r="G140" s="11" t="s">
        <v>2</v>
      </c>
      <c r="H140" s="69" t="str">
        <f>IF(OR(($G140=("Non Callable")),$G140=("Make Whole"),Inputs!$S$6&gt;E140),"Non Callable",MAX(Inputs!$S$6,G140))</f>
        <v>Non Callable</v>
      </c>
      <c r="I140" s="70" t="str">
        <f t="shared" si="33"/>
        <v>NA</v>
      </c>
      <c r="J140" s="67" t="str">
        <f>IF($I140="NA","NA",VLOOKUP(ROUNDUP(I140,0),Inputs!$N$6:$P$26,3,TRUE))</f>
        <v>NA</v>
      </c>
      <c r="K140" s="3" t="str">
        <f>IF($I140="NA","NA",VLOOKUP(ROUNDUP(I140,0),Inputs!$N$6:$O$26,2))</f>
        <v>NA</v>
      </c>
      <c r="L140" s="3" t="str">
        <f t="shared" si="34"/>
        <v>NA</v>
      </c>
      <c r="M140" s="5" t="str">
        <f t="shared" si="35"/>
        <v>NA</v>
      </c>
      <c r="N140" s="5" t="str">
        <f t="shared" si="36"/>
        <v>NA</v>
      </c>
      <c r="O140" s="5" t="str">
        <f>IF($I140= "NA","NA",(F140-N140)*Inputs!$S$7)</f>
        <v>NA</v>
      </c>
      <c r="P140" s="123" t="str">
        <f t="shared" si="32"/>
        <v>NA</v>
      </c>
      <c r="Q140" s="124" t="str">
        <f t="shared" si="37"/>
        <v>NA</v>
      </c>
      <c r="R140" s="7" t="str">
        <f t="shared" si="38"/>
        <v>YES</v>
      </c>
      <c r="S140" s="69" t="str">
        <f>IF(OR(($G140=("Non Callable")),$G140=("Make Whole"),Inputs!$S$6&gt;E140,R140="No"),"NA",Inputs!$S$6)</f>
        <v>NA</v>
      </c>
      <c r="T140" s="70" t="str">
        <f t="shared" si="39"/>
        <v>NA</v>
      </c>
      <c r="U140" s="67" t="str">
        <f>IF(S140="NA","NA",IF(T140&gt;0,T140*(Inputs!$S$11*12),0))</f>
        <v>NA</v>
      </c>
      <c r="V140" s="70" t="str">
        <f t="shared" si="40"/>
        <v>NA</v>
      </c>
      <c r="W140" s="67" t="str">
        <f>IF($V140="NA","NA",VLOOKUP(ROUNDUP(V140,0),Inputs!$N$6:$P$26,3,TRUE))</f>
        <v>NA</v>
      </c>
      <c r="X140" s="3" t="str">
        <f>IF($U140="NA","NA",VLOOKUP(ROUNDUP(V140,0),Inputs!$N$6:$O$26,2)+U140)</f>
        <v>NA</v>
      </c>
      <c r="Y140" s="3" t="str">
        <f t="shared" si="41"/>
        <v>NA</v>
      </c>
      <c r="Z140" s="5" t="str">
        <f t="shared" si="42"/>
        <v>NA</v>
      </c>
      <c r="AA140" s="5" t="str">
        <f t="shared" si="43"/>
        <v>NA</v>
      </c>
      <c r="AB140" s="5" t="str">
        <f>IF($U140= "NA","NA",(F140-AA140)*Inputs!$S$7)</f>
        <v>NA</v>
      </c>
      <c r="AC140" s="123" t="str">
        <f t="shared" si="44"/>
        <v>NA</v>
      </c>
      <c r="AD140" s="124" t="str">
        <f t="shared" si="45"/>
        <v>NA</v>
      </c>
      <c r="AE140" s="123" t="str">
        <f t="shared" si="46"/>
        <v/>
      </c>
      <c r="AF140" s="32">
        <v>99.37</v>
      </c>
    </row>
    <row r="141" spans="1:32" s="32" customFormat="1" ht="13.35" customHeight="1" outlineLevel="1">
      <c r="A141" s="72" t="s">
        <v>655</v>
      </c>
      <c r="B141" s="11" t="s">
        <v>296</v>
      </c>
      <c r="C141" s="11" t="s">
        <v>5</v>
      </c>
      <c r="D141" s="73">
        <v>0.05</v>
      </c>
      <c r="E141" s="74">
        <v>46784</v>
      </c>
      <c r="F141" s="12">
        <v>4460000</v>
      </c>
      <c r="G141" s="11" t="s">
        <v>2</v>
      </c>
      <c r="H141" s="69" t="str">
        <f>IF(OR(($G141=("Non Callable")),$G141=("Make Whole"),Inputs!$S$6&gt;E141),"Non Callable",MAX(Inputs!$S$6,G141))</f>
        <v>Non Callable</v>
      </c>
      <c r="I141" s="70" t="str">
        <f t="shared" si="33"/>
        <v>NA</v>
      </c>
      <c r="J141" s="67" t="str">
        <f>IF($I141="NA","NA",VLOOKUP(ROUNDUP(I141,0),Inputs!$N$6:$P$26,3,TRUE))</f>
        <v>NA</v>
      </c>
      <c r="K141" s="3" t="str">
        <f>IF($I141="NA","NA",VLOOKUP(ROUNDUP(I141,0),Inputs!$N$6:$O$26,2))</f>
        <v>NA</v>
      </c>
      <c r="L141" s="3" t="str">
        <f t="shared" si="34"/>
        <v>NA</v>
      </c>
      <c r="M141" s="5" t="str">
        <f t="shared" si="35"/>
        <v>NA</v>
      </c>
      <c r="N141" s="5" t="str">
        <f t="shared" si="36"/>
        <v>NA</v>
      </c>
      <c r="O141" s="5" t="str">
        <f>IF($I141= "NA","NA",(F141-N141)*Inputs!$S$7)</f>
        <v>NA</v>
      </c>
      <c r="P141" s="123" t="str">
        <f t="shared" si="32"/>
        <v>NA</v>
      </c>
      <c r="Q141" s="124" t="str">
        <f t="shared" si="37"/>
        <v>NA</v>
      </c>
      <c r="R141" s="7" t="str">
        <f t="shared" si="38"/>
        <v>YES</v>
      </c>
      <c r="S141" s="69" t="str">
        <f>IF(OR(($G141=("Non Callable")),$G141=("Make Whole"),Inputs!$S$6&gt;E141,R141="No"),"NA",Inputs!$S$6)</f>
        <v>NA</v>
      </c>
      <c r="T141" s="70" t="str">
        <f t="shared" si="39"/>
        <v>NA</v>
      </c>
      <c r="U141" s="67" t="str">
        <f>IF(S141="NA","NA",IF(T141&gt;0,T141*(Inputs!$S$11*12),0))</f>
        <v>NA</v>
      </c>
      <c r="V141" s="70" t="str">
        <f t="shared" si="40"/>
        <v>NA</v>
      </c>
      <c r="W141" s="67" t="str">
        <f>IF($V141="NA","NA",VLOOKUP(ROUNDUP(V141,0),Inputs!$N$6:$P$26,3,TRUE))</f>
        <v>NA</v>
      </c>
      <c r="X141" s="3" t="str">
        <f>IF($U141="NA","NA",VLOOKUP(ROUNDUP(V141,0),Inputs!$N$6:$O$26,2)+U141)</f>
        <v>NA</v>
      </c>
      <c r="Y141" s="3" t="str">
        <f t="shared" si="41"/>
        <v>NA</v>
      </c>
      <c r="Z141" s="5" t="str">
        <f t="shared" si="42"/>
        <v>NA</v>
      </c>
      <c r="AA141" s="5" t="str">
        <f t="shared" si="43"/>
        <v>NA</v>
      </c>
      <c r="AB141" s="5" t="str">
        <f>IF($U141= "NA","NA",(F141-AA141)*Inputs!$S$7)</f>
        <v>NA</v>
      </c>
      <c r="AC141" s="123" t="str">
        <f t="shared" si="44"/>
        <v>NA</v>
      </c>
      <c r="AD141" s="124" t="str">
        <f t="shared" si="45"/>
        <v>NA</v>
      </c>
      <c r="AE141" s="123" t="str">
        <f t="shared" si="46"/>
        <v/>
      </c>
      <c r="AF141" s="32">
        <v>108.39</v>
      </c>
    </row>
    <row r="142" spans="1:32" s="32" customFormat="1" ht="13.35" customHeight="1" outlineLevel="1">
      <c r="A142" s="72" t="s">
        <v>655</v>
      </c>
      <c r="B142" s="11" t="s">
        <v>297</v>
      </c>
      <c r="C142" s="11" t="s">
        <v>5</v>
      </c>
      <c r="D142" s="73">
        <v>0.05</v>
      </c>
      <c r="E142" s="74">
        <v>47150</v>
      </c>
      <c r="F142" s="12">
        <v>4535000</v>
      </c>
      <c r="G142" s="11" t="s">
        <v>2</v>
      </c>
      <c r="H142" s="69" t="str">
        <f>IF(OR(($G142=("Non Callable")),$G142=("Make Whole"),Inputs!$S$6&gt;E142),"Non Callable",MAX(Inputs!$S$6,G142))</f>
        <v>Non Callable</v>
      </c>
      <c r="I142" s="70" t="str">
        <f t="shared" si="33"/>
        <v>NA</v>
      </c>
      <c r="J142" s="67" t="str">
        <f>IF($I142="NA","NA",VLOOKUP(ROUNDUP(I142,0),Inputs!$N$6:$P$26,3,TRUE))</f>
        <v>NA</v>
      </c>
      <c r="K142" s="3" t="str">
        <f>IF($I142="NA","NA",VLOOKUP(ROUNDUP(I142,0),Inputs!$N$6:$O$26,2))</f>
        <v>NA</v>
      </c>
      <c r="L142" s="3" t="str">
        <f t="shared" si="34"/>
        <v>NA</v>
      </c>
      <c r="M142" s="5" t="str">
        <f t="shared" si="35"/>
        <v>NA</v>
      </c>
      <c r="N142" s="5" t="str">
        <f t="shared" si="36"/>
        <v>NA</v>
      </c>
      <c r="O142" s="5" t="str">
        <f>IF($I142= "NA","NA",(F142-N142)*Inputs!$S$7)</f>
        <v>NA</v>
      </c>
      <c r="P142" s="123" t="str">
        <f t="shared" si="32"/>
        <v>NA</v>
      </c>
      <c r="Q142" s="124" t="str">
        <f t="shared" si="37"/>
        <v>NA</v>
      </c>
      <c r="R142" s="7" t="str">
        <f t="shared" si="38"/>
        <v>YES</v>
      </c>
      <c r="S142" s="69" t="str">
        <f>IF(OR(($G142=("Non Callable")),$G142=("Make Whole"),Inputs!$S$6&gt;E142,R142="No"),"NA",Inputs!$S$6)</f>
        <v>NA</v>
      </c>
      <c r="T142" s="70" t="str">
        <f t="shared" si="39"/>
        <v>NA</v>
      </c>
      <c r="U142" s="67" t="str">
        <f>IF(S142="NA","NA",IF(T142&gt;0,T142*(Inputs!$S$11*12),0))</f>
        <v>NA</v>
      </c>
      <c r="V142" s="70" t="str">
        <f t="shared" si="40"/>
        <v>NA</v>
      </c>
      <c r="W142" s="67" t="str">
        <f>IF($V142="NA","NA",VLOOKUP(ROUNDUP(V142,0),Inputs!$N$6:$P$26,3,TRUE))</f>
        <v>NA</v>
      </c>
      <c r="X142" s="3" t="str">
        <f>IF($U142="NA","NA",VLOOKUP(ROUNDUP(V142,0),Inputs!$N$6:$O$26,2)+U142)</f>
        <v>NA</v>
      </c>
      <c r="Y142" s="3" t="str">
        <f t="shared" si="41"/>
        <v>NA</v>
      </c>
      <c r="Z142" s="5" t="str">
        <f t="shared" si="42"/>
        <v>NA</v>
      </c>
      <c r="AA142" s="5" t="str">
        <f t="shared" si="43"/>
        <v>NA</v>
      </c>
      <c r="AB142" s="5" t="str">
        <f>IF($U142= "NA","NA",(F142-AA142)*Inputs!$S$7)</f>
        <v>NA</v>
      </c>
      <c r="AC142" s="123" t="str">
        <f t="shared" si="44"/>
        <v>NA</v>
      </c>
      <c r="AD142" s="124" t="str">
        <f t="shared" si="45"/>
        <v>NA</v>
      </c>
      <c r="AE142" s="123" t="str">
        <f t="shared" si="46"/>
        <v/>
      </c>
      <c r="AF142" s="32">
        <v>111.19</v>
      </c>
    </row>
    <row r="143" spans="1:32" s="32" customFormat="1" ht="13.35" customHeight="1" outlineLevel="1">
      <c r="A143" s="72" t="s">
        <v>655</v>
      </c>
      <c r="B143" s="11" t="s">
        <v>298</v>
      </c>
      <c r="C143" s="11" t="s">
        <v>17</v>
      </c>
      <c r="D143" s="73">
        <v>0.05</v>
      </c>
      <c r="E143" s="74">
        <v>45597</v>
      </c>
      <c r="F143" s="12">
        <v>5575000</v>
      </c>
      <c r="G143" s="11" t="s">
        <v>2</v>
      </c>
      <c r="H143" s="69" t="str">
        <f>IF(OR(($G143=("Non Callable")),$G143=("Make Whole"),Inputs!$S$6&gt;E143),"Non Callable",MAX(Inputs!$S$6,G143))</f>
        <v>Non Callable</v>
      </c>
      <c r="I143" s="70" t="str">
        <f t="shared" si="33"/>
        <v>NA</v>
      </c>
      <c r="J143" s="67" t="str">
        <f>IF($I143="NA","NA",VLOOKUP(ROUNDUP(I143,0),Inputs!$N$6:$P$26,3,TRUE))</f>
        <v>NA</v>
      </c>
      <c r="K143" s="3" t="str">
        <f>IF($I143="NA","NA",VLOOKUP(ROUNDUP(I143,0),Inputs!$N$6:$O$26,2))</f>
        <v>NA</v>
      </c>
      <c r="L143" s="3" t="str">
        <f t="shared" si="34"/>
        <v>NA</v>
      </c>
      <c r="M143" s="5" t="str">
        <f t="shared" si="35"/>
        <v>NA</v>
      </c>
      <c r="N143" s="5" t="str">
        <f t="shared" si="36"/>
        <v>NA</v>
      </c>
      <c r="O143" s="5" t="str">
        <f>IF($I143= "NA","NA",(F143-N143)*Inputs!$S$7)</f>
        <v>NA</v>
      </c>
      <c r="P143" s="123" t="str">
        <f t="shared" si="32"/>
        <v>NA</v>
      </c>
      <c r="Q143" s="124" t="str">
        <f t="shared" si="37"/>
        <v>NA</v>
      </c>
      <c r="R143" s="7" t="str">
        <f t="shared" si="38"/>
        <v>YES</v>
      </c>
      <c r="S143" s="69" t="str">
        <f>IF(OR(($G143=("Non Callable")),$G143=("Make Whole"),Inputs!$S$6&gt;E143,R143="No"),"NA",Inputs!$S$6)</f>
        <v>NA</v>
      </c>
      <c r="T143" s="70" t="str">
        <f t="shared" si="39"/>
        <v>NA</v>
      </c>
      <c r="U143" s="67" t="str">
        <f>IF(S143="NA","NA",IF(T143&gt;0,T143*(Inputs!$S$11*12),0))</f>
        <v>NA</v>
      </c>
      <c r="V143" s="70" t="str">
        <f t="shared" si="40"/>
        <v>NA</v>
      </c>
      <c r="W143" s="67" t="str">
        <f>IF($V143="NA","NA",VLOOKUP(ROUNDUP(V143,0),Inputs!$N$6:$P$26,3,TRUE))</f>
        <v>NA</v>
      </c>
      <c r="X143" s="3" t="str">
        <f>IF($U143="NA","NA",VLOOKUP(ROUNDUP(V143,0),Inputs!$N$6:$O$26,2)+U143)</f>
        <v>NA</v>
      </c>
      <c r="Y143" s="3" t="str">
        <f t="shared" si="41"/>
        <v>NA</v>
      </c>
      <c r="Z143" s="5" t="str">
        <f t="shared" si="42"/>
        <v>NA</v>
      </c>
      <c r="AA143" s="5" t="str">
        <f t="shared" si="43"/>
        <v>NA</v>
      </c>
      <c r="AB143" s="5" t="str">
        <f>IF($U143= "NA","NA",(F143-AA143)*Inputs!$S$7)</f>
        <v>NA</v>
      </c>
      <c r="AC143" s="123" t="str">
        <f t="shared" si="44"/>
        <v>NA</v>
      </c>
      <c r="AD143" s="124" t="str">
        <f t="shared" si="45"/>
        <v>NA</v>
      </c>
      <c r="AE143" s="123" t="str">
        <f t="shared" si="46"/>
        <v/>
      </c>
      <c r="AF143" s="32">
        <v>101.813</v>
      </c>
    </row>
    <row r="144" spans="1:32" s="32" customFormat="1" ht="13.35" customHeight="1" outlineLevel="1">
      <c r="A144" s="72" t="s">
        <v>655</v>
      </c>
      <c r="B144" s="11" t="s">
        <v>299</v>
      </c>
      <c r="C144" s="11" t="s">
        <v>17</v>
      </c>
      <c r="D144" s="73">
        <v>0.05</v>
      </c>
      <c r="E144" s="74">
        <v>45962</v>
      </c>
      <c r="F144" s="12">
        <v>5860000</v>
      </c>
      <c r="G144" s="11" t="s">
        <v>2</v>
      </c>
      <c r="H144" s="69" t="str">
        <f>IF(OR(($G144=("Non Callable")),$G144=("Make Whole"),Inputs!$S$6&gt;E144),"Non Callable",MAX(Inputs!$S$6,G144))</f>
        <v>Non Callable</v>
      </c>
      <c r="I144" s="70" t="str">
        <f t="shared" si="33"/>
        <v>NA</v>
      </c>
      <c r="J144" s="67" t="str">
        <f>IF($I144="NA","NA",VLOOKUP(ROUNDUP(I144,0),Inputs!$N$6:$P$26,3,TRUE))</f>
        <v>NA</v>
      </c>
      <c r="K144" s="3" t="str">
        <f>IF($I144="NA","NA",VLOOKUP(ROUNDUP(I144,0),Inputs!$N$6:$O$26,2))</f>
        <v>NA</v>
      </c>
      <c r="L144" s="3" t="str">
        <f t="shared" si="34"/>
        <v>NA</v>
      </c>
      <c r="M144" s="5" t="str">
        <f t="shared" si="35"/>
        <v>NA</v>
      </c>
      <c r="N144" s="5" t="str">
        <f t="shared" si="36"/>
        <v>NA</v>
      </c>
      <c r="O144" s="5" t="str">
        <f>IF($I144= "NA","NA",(F144-N144)*Inputs!$S$7)</f>
        <v>NA</v>
      </c>
      <c r="P144" s="123" t="str">
        <f t="shared" si="32"/>
        <v>NA</v>
      </c>
      <c r="Q144" s="124" t="str">
        <f t="shared" si="37"/>
        <v>NA</v>
      </c>
      <c r="R144" s="7" t="str">
        <f t="shared" si="38"/>
        <v>YES</v>
      </c>
      <c r="S144" s="69" t="str">
        <f>IF(OR(($G144=("Non Callable")),$G144=("Make Whole"),Inputs!$S$6&gt;E144,R144="No"),"NA",Inputs!$S$6)</f>
        <v>NA</v>
      </c>
      <c r="T144" s="70" t="str">
        <f t="shared" si="39"/>
        <v>NA</v>
      </c>
      <c r="U144" s="67" t="str">
        <f>IF(S144="NA","NA",IF(T144&gt;0,T144*(Inputs!$S$11*12),0))</f>
        <v>NA</v>
      </c>
      <c r="V144" s="70" t="str">
        <f t="shared" si="40"/>
        <v>NA</v>
      </c>
      <c r="W144" s="67" t="str">
        <f>IF($V144="NA","NA",VLOOKUP(ROUNDUP(V144,0),Inputs!$N$6:$P$26,3,TRUE))</f>
        <v>NA</v>
      </c>
      <c r="X144" s="3" t="str">
        <f>IF($U144="NA","NA",VLOOKUP(ROUNDUP(V144,0),Inputs!$N$6:$O$26,2)+U144)</f>
        <v>NA</v>
      </c>
      <c r="Y144" s="3" t="str">
        <f t="shared" si="41"/>
        <v>NA</v>
      </c>
      <c r="Z144" s="5" t="str">
        <f t="shared" si="42"/>
        <v>NA</v>
      </c>
      <c r="AA144" s="5" t="str">
        <f t="shared" si="43"/>
        <v>NA</v>
      </c>
      <c r="AB144" s="5" t="str">
        <f>IF($U144= "NA","NA",(F144-AA144)*Inputs!$S$7)</f>
        <v>NA</v>
      </c>
      <c r="AC144" s="123" t="str">
        <f t="shared" si="44"/>
        <v>NA</v>
      </c>
      <c r="AD144" s="124" t="str">
        <f t="shared" si="45"/>
        <v>NA</v>
      </c>
      <c r="AE144" s="123" t="str">
        <f t="shared" si="46"/>
        <v/>
      </c>
      <c r="AF144" s="32" t="s">
        <v>744</v>
      </c>
    </row>
    <row r="145" spans="1:32" s="32" customFormat="1" ht="13.35" customHeight="1" outlineLevel="1">
      <c r="A145" s="72" t="s">
        <v>655</v>
      </c>
      <c r="B145" s="11" t="s">
        <v>300</v>
      </c>
      <c r="C145" s="11" t="s">
        <v>17</v>
      </c>
      <c r="D145" s="73">
        <v>0.05</v>
      </c>
      <c r="E145" s="74">
        <v>46327</v>
      </c>
      <c r="F145" s="12">
        <v>6160000</v>
      </c>
      <c r="G145" s="11" t="s">
        <v>2</v>
      </c>
      <c r="H145" s="69" t="str">
        <f>IF(OR(($G145=("Non Callable")),$G145=("Make Whole"),Inputs!$S$6&gt;E145),"Non Callable",MAX(Inputs!$S$6,G145))</f>
        <v>Non Callable</v>
      </c>
      <c r="I145" s="70" t="str">
        <f t="shared" si="33"/>
        <v>NA</v>
      </c>
      <c r="J145" s="67" t="str">
        <f>IF($I145="NA","NA",VLOOKUP(ROUNDUP(I145,0),Inputs!$N$6:$P$26,3,TRUE))</f>
        <v>NA</v>
      </c>
      <c r="K145" s="3" t="str">
        <f>IF($I145="NA","NA",VLOOKUP(ROUNDUP(I145,0),Inputs!$N$6:$O$26,2))</f>
        <v>NA</v>
      </c>
      <c r="L145" s="3" t="str">
        <f t="shared" si="34"/>
        <v>NA</v>
      </c>
      <c r="M145" s="5" t="str">
        <f t="shared" si="35"/>
        <v>NA</v>
      </c>
      <c r="N145" s="5" t="str">
        <f t="shared" si="36"/>
        <v>NA</v>
      </c>
      <c r="O145" s="5" t="str">
        <f>IF($I145= "NA","NA",(F145-N145)*Inputs!$S$7)</f>
        <v>NA</v>
      </c>
      <c r="P145" s="123" t="str">
        <f t="shared" ref="P145:P193" si="47">IF($I145= "NA","NA",N145-O145)</f>
        <v>NA</v>
      </c>
      <c r="Q145" s="124" t="str">
        <f t="shared" si="37"/>
        <v>NA</v>
      </c>
      <c r="R145" s="7" t="str">
        <f t="shared" si="38"/>
        <v>YES</v>
      </c>
      <c r="S145" s="69" t="str">
        <f>IF(OR(($G145=("Non Callable")),$G145=("Make Whole"),Inputs!$S$6&gt;E145,R145="No"),"NA",Inputs!$S$6)</f>
        <v>NA</v>
      </c>
      <c r="T145" s="70" t="str">
        <f t="shared" si="39"/>
        <v>NA</v>
      </c>
      <c r="U145" s="67" t="str">
        <f>IF(S145="NA","NA",IF(T145&gt;0,T145*(Inputs!$S$11*12),0))</f>
        <v>NA</v>
      </c>
      <c r="V145" s="70" t="str">
        <f t="shared" si="40"/>
        <v>NA</v>
      </c>
      <c r="W145" s="67" t="str">
        <f>IF($V145="NA","NA",VLOOKUP(ROUNDUP(V145,0),Inputs!$N$6:$P$26,3,TRUE))</f>
        <v>NA</v>
      </c>
      <c r="X145" s="3" t="str">
        <f>IF($U145="NA","NA",VLOOKUP(ROUNDUP(V145,0),Inputs!$N$6:$O$26,2)+U145)</f>
        <v>NA</v>
      </c>
      <c r="Y145" s="3" t="str">
        <f t="shared" si="41"/>
        <v>NA</v>
      </c>
      <c r="Z145" s="5" t="str">
        <f t="shared" si="42"/>
        <v>NA</v>
      </c>
      <c r="AA145" s="5" t="str">
        <f t="shared" si="43"/>
        <v>NA</v>
      </c>
      <c r="AB145" s="5" t="str">
        <f>IF($U145= "NA","NA",(F145-AA145)*Inputs!$S$7)</f>
        <v>NA</v>
      </c>
      <c r="AC145" s="123" t="str">
        <f t="shared" si="44"/>
        <v>NA</v>
      </c>
      <c r="AD145" s="124" t="str">
        <f t="shared" si="45"/>
        <v>NA</v>
      </c>
      <c r="AE145" s="123" t="str">
        <f t="shared" si="46"/>
        <v/>
      </c>
      <c r="AF145" s="32">
        <v>106.614</v>
      </c>
    </row>
    <row r="146" spans="1:32" s="32" customFormat="1" ht="13.35" customHeight="1" outlineLevel="1">
      <c r="A146" s="72" t="s">
        <v>655</v>
      </c>
      <c r="B146" s="11" t="s">
        <v>301</v>
      </c>
      <c r="C146" s="11" t="s">
        <v>17</v>
      </c>
      <c r="D146" s="73">
        <v>0.05</v>
      </c>
      <c r="E146" s="74">
        <v>46692</v>
      </c>
      <c r="F146" s="12">
        <v>6480000</v>
      </c>
      <c r="G146" s="11" t="s">
        <v>2</v>
      </c>
      <c r="H146" s="69" t="str">
        <f>IF(OR(($G146=("Non Callable")),$G146=("Make Whole"),Inputs!$S$6&gt;E146),"Non Callable",MAX(Inputs!$S$6,G146))</f>
        <v>Non Callable</v>
      </c>
      <c r="I146" s="70" t="str">
        <f t="shared" si="33"/>
        <v>NA</v>
      </c>
      <c r="J146" s="67" t="str">
        <f>IF($I146="NA","NA",VLOOKUP(ROUNDUP(I146,0),Inputs!$N$6:$P$26,3,TRUE))</f>
        <v>NA</v>
      </c>
      <c r="K146" s="3" t="str">
        <f>IF($I146="NA","NA",VLOOKUP(ROUNDUP(I146,0),Inputs!$N$6:$O$26,2))</f>
        <v>NA</v>
      </c>
      <c r="L146" s="3" t="str">
        <f t="shared" si="34"/>
        <v>NA</v>
      </c>
      <c r="M146" s="5" t="str">
        <f t="shared" si="35"/>
        <v>NA</v>
      </c>
      <c r="N146" s="5" t="str">
        <f t="shared" si="36"/>
        <v>NA</v>
      </c>
      <c r="O146" s="5" t="str">
        <f>IF($I146= "NA","NA",(F146-N146)*Inputs!$S$7)</f>
        <v>NA</v>
      </c>
      <c r="P146" s="123" t="str">
        <f t="shared" si="47"/>
        <v>NA</v>
      </c>
      <c r="Q146" s="124" t="str">
        <f t="shared" si="37"/>
        <v>NA</v>
      </c>
      <c r="R146" s="7" t="str">
        <f t="shared" si="38"/>
        <v>YES</v>
      </c>
      <c r="S146" s="69" t="str">
        <f>IF(OR(($G146=("Non Callable")),$G146=("Make Whole"),Inputs!$S$6&gt;E146,R146="No"),"NA",Inputs!$S$6)</f>
        <v>NA</v>
      </c>
      <c r="T146" s="70" t="str">
        <f t="shared" si="39"/>
        <v>NA</v>
      </c>
      <c r="U146" s="67" t="str">
        <f>IF(S146="NA","NA",IF(T146&gt;0,T146*(Inputs!$S$11*12),0))</f>
        <v>NA</v>
      </c>
      <c r="V146" s="70" t="str">
        <f t="shared" si="40"/>
        <v>NA</v>
      </c>
      <c r="W146" s="67" t="str">
        <f>IF($V146="NA","NA",VLOOKUP(ROUNDUP(V146,0),Inputs!$N$6:$P$26,3,TRUE))</f>
        <v>NA</v>
      </c>
      <c r="X146" s="3" t="str">
        <f>IF($U146="NA","NA",VLOOKUP(ROUNDUP(V146,0),Inputs!$N$6:$O$26,2)+U146)</f>
        <v>NA</v>
      </c>
      <c r="Y146" s="3" t="str">
        <f t="shared" si="41"/>
        <v>NA</v>
      </c>
      <c r="Z146" s="5" t="str">
        <f t="shared" si="42"/>
        <v>NA</v>
      </c>
      <c r="AA146" s="5" t="str">
        <f t="shared" si="43"/>
        <v>NA</v>
      </c>
      <c r="AB146" s="5" t="str">
        <f>IF($U146= "NA","NA",(F146-AA146)*Inputs!$S$7)</f>
        <v>NA</v>
      </c>
      <c r="AC146" s="123" t="str">
        <f t="shared" si="44"/>
        <v>NA</v>
      </c>
      <c r="AD146" s="124" t="str">
        <f t="shared" si="45"/>
        <v>NA</v>
      </c>
      <c r="AE146" s="123" t="str">
        <f t="shared" si="46"/>
        <v/>
      </c>
      <c r="AF146" s="32" t="s">
        <v>744</v>
      </c>
    </row>
    <row r="147" spans="1:32" s="32" customFormat="1" ht="13.35" customHeight="1" outlineLevel="1">
      <c r="A147" s="72" t="s">
        <v>655</v>
      </c>
      <c r="B147" s="11" t="s">
        <v>302</v>
      </c>
      <c r="C147" s="11" t="s">
        <v>17</v>
      </c>
      <c r="D147" s="73">
        <v>0.05</v>
      </c>
      <c r="E147" s="74">
        <v>47058</v>
      </c>
      <c r="F147" s="12">
        <v>6810000</v>
      </c>
      <c r="G147" s="11" t="s">
        <v>2</v>
      </c>
      <c r="H147" s="69" t="str">
        <f>IF(OR(($G147=("Non Callable")),$G147=("Make Whole"),Inputs!$S$6&gt;E147),"Non Callable",MAX(Inputs!$S$6,G147))</f>
        <v>Non Callable</v>
      </c>
      <c r="I147" s="70" t="str">
        <f t="shared" si="33"/>
        <v>NA</v>
      </c>
      <c r="J147" s="67" t="str">
        <f>IF($I147="NA","NA",VLOOKUP(ROUNDUP(I147,0),Inputs!$N$6:$P$26,3,TRUE))</f>
        <v>NA</v>
      </c>
      <c r="K147" s="3" t="str">
        <f>IF($I147="NA","NA",VLOOKUP(ROUNDUP(I147,0),Inputs!$N$6:$O$26,2))</f>
        <v>NA</v>
      </c>
      <c r="L147" s="3" t="str">
        <f t="shared" si="34"/>
        <v>NA</v>
      </c>
      <c r="M147" s="5" t="str">
        <f t="shared" si="35"/>
        <v>NA</v>
      </c>
      <c r="N147" s="5" t="str">
        <f t="shared" si="36"/>
        <v>NA</v>
      </c>
      <c r="O147" s="5" t="str">
        <f>IF($I147= "NA","NA",(F147-N147)*Inputs!$S$7)</f>
        <v>NA</v>
      </c>
      <c r="P147" s="123" t="str">
        <f t="shared" si="47"/>
        <v>NA</v>
      </c>
      <c r="Q147" s="124" t="str">
        <f t="shared" si="37"/>
        <v>NA</v>
      </c>
      <c r="R147" s="7" t="str">
        <f t="shared" si="38"/>
        <v>YES</v>
      </c>
      <c r="S147" s="69" t="str">
        <f>IF(OR(($G147=("Non Callable")),$G147=("Make Whole"),Inputs!$S$6&gt;E147,R147="No"),"NA",Inputs!$S$6)</f>
        <v>NA</v>
      </c>
      <c r="T147" s="70" t="str">
        <f t="shared" si="39"/>
        <v>NA</v>
      </c>
      <c r="U147" s="67" t="str">
        <f>IF(S147="NA","NA",IF(T147&gt;0,T147*(Inputs!$S$11*12),0))</f>
        <v>NA</v>
      </c>
      <c r="V147" s="70" t="str">
        <f t="shared" si="40"/>
        <v>NA</v>
      </c>
      <c r="W147" s="67" t="str">
        <f>IF($V147="NA","NA",VLOOKUP(ROUNDUP(V147,0),Inputs!$N$6:$P$26,3,TRUE))</f>
        <v>NA</v>
      </c>
      <c r="X147" s="3" t="str">
        <f>IF($U147="NA","NA",VLOOKUP(ROUNDUP(V147,0),Inputs!$N$6:$O$26,2)+U147)</f>
        <v>NA</v>
      </c>
      <c r="Y147" s="3" t="str">
        <f t="shared" si="41"/>
        <v>NA</v>
      </c>
      <c r="Z147" s="5" t="str">
        <f t="shared" si="42"/>
        <v>NA</v>
      </c>
      <c r="AA147" s="5" t="str">
        <f t="shared" si="43"/>
        <v>NA</v>
      </c>
      <c r="AB147" s="5" t="str">
        <f>IF($U147= "NA","NA",(F147-AA147)*Inputs!$S$7)</f>
        <v>NA</v>
      </c>
      <c r="AC147" s="123" t="str">
        <f t="shared" si="44"/>
        <v>NA</v>
      </c>
      <c r="AD147" s="124" t="str">
        <f t="shared" si="45"/>
        <v>NA</v>
      </c>
      <c r="AE147" s="123" t="str">
        <f t="shared" si="46"/>
        <v/>
      </c>
      <c r="AF147" s="32">
        <v>111.46599999999999</v>
      </c>
    </row>
    <row r="148" spans="1:32" s="32" customFormat="1" ht="13.35" customHeight="1" outlineLevel="1">
      <c r="A148" s="72" t="s">
        <v>655</v>
      </c>
      <c r="B148" s="11" t="s">
        <v>303</v>
      </c>
      <c r="C148" s="11" t="s">
        <v>17</v>
      </c>
      <c r="D148" s="73">
        <v>0.05</v>
      </c>
      <c r="E148" s="74">
        <v>47423</v>
      </c>
      <c r="F148" s="12">
        <v>7160000</v>
      </c>
      <c r="G148" s="75">
        <v>47058</v>
      </c>
      <c r="H148" s="69">
        <f>IF(OR(($G148=("Non Callable")),$G148=("Make Whole"),Inputs!$S$6&gt;E148),"Non Callable",MAX(Inputs!$S$6,G148))</f>
        <v>47058</v>
      </c>
      <c r="I148" s="70">
        <f t="shared" si="33"/>
        <v>1</v>
      </c>
      <c r="J148" s="67">
        <f>IF($I148="NA","NA",VLOOKUP(ROUNDUP(I148,0),Inputs!$N$6:$P$26,3,TRUE))</f>
        <v>0.05</v>
      </c>
      <c r="K148" s="3">
        <f>IF($I148="NA","NA",VLOOKUP(ROUNDUP(I148,0),Inputs!$N$6:$O$26,2))</f>
        <v>3.0800000000000001E-2</v>
      </c>
      <c r="L148" s="3">
        <f t="shared" si="34"/>
        <v>1.0187600000000001</v>
      </c>
      <c r="M148" s="5">
        <f t="shared" si="35"/>
        <v>7028151.8709018799</v>
      </c>
      <c r="N148" s="5">
        <f t="shared" si="36"/>
        <v>131848.12909812015</v>
      </c>
      <c r="O148" s="5">
        <f>IF($I148= "NA","NA",(F148-N148)*Inputs!$S$7)</f>
        <v>70281.518709018797</v>
      </c>
      <c r="P148" s="123">
        <f t="shared" si="47"/>
        <v>61566.610389101348</v>
      </c>
      <c r="Q148" s="124">
        <f t="shared" si="37"/>
        <v>8.598688601829798E-3</v>
      </c>
      <c r="R148" s="7" t="str">
        <f t="shared" si="38"/>
        <v>YES</v>
      </c>
      <c r="S148" s="69">
        <f>IF(OR(($G148=("Non Callable")),$G148=("Make Whole"),Inputs!$S$6&gt;E148,R148="No"),"NA",Inputs!$S$6)</f>
        <v>45266</v>
      </c>
      <c r="T148" s="70">
        <f t="shared" si="39"/>
        <v>4.9027777777777777</v>
      </c>
      <c r="U148" s="67">
        <f>IF(S148="NA","NA",IF(T148&gt;0,T148*(Inputs!$S$11*12),0))</f>
        <v>2.3533333333333337E-2</v>
      </c>
      <c r="V148" s="70">
        <f t="shared" si="40"/>
        <v>1</v>
      </c>
      <c r="W148" s="67">
        <f>IF($V148="NA","NA",VLOOKUP(ROUNDUP(V148,0),Inputs!$N$6:$P$26,3,TRUE))</f>
        <v>0.05</v>
      </c>
      <c r="X148" s="3">
        <f>IF($U148="NA","NA",VLOOKUP(ROUNDUP(V148,0),Inputs!$N$6:$O$26,2)+U148)</f>
        <v>5.4333333333333338E-2</v>
      </c>
      <c r="Y148" s="3">
        <f t="shared" si="41"/>
        <v>0.99582999999999999</v>
      </c>
      <c r="Z148" s="5">
        <f t="shared" si="42"/>
        <v>7189982.2258819276</v>
      </c>
      <c r="AA148" s="5">
        <f t="shared" si="43"/>
        <v>-29982.225881927647</v>
      </c>
      <c r="AB148" s="5">
        <f>IF($U148= "NA","NA",(F148-AA148)*Inputs!$S$7)</f>
        <v>71899.822258819273</v>
      </c>
      <c r="AC148" s="123">
        <f t="shared" si="44"/>
        <v>-101882.04814074692</v>
      </c>
      <c r="AD148" s="124">
        <f t="shared" si="45"/>
        <v>-1.4229336332506552E-2</v>
      </c>
      <c r="AE148" s="123">
        <f t="shared" si="46"/>
        <v>163448.65852984827</v>
      </c>
      <c r="AF148" s="32">
        <v>111.297</v>
      </c>
    </row>
    <row r="149" spans="1:32" s="32" customFormat="1" ht="13.35" customHeight="1" outlineLevel="1">
      <c r="A149" s="72" t="s">
        <v>655</v>
      </c>
      <c r="B149" s="11" t="s">
        <v>304</v>
      </c>
      <c r="C149" s="11" t="s">
        <v>17</v>
      </c>
      <c r="D149" s="73">
        <v>0.05</v>
      </c>
      <c r="E149" s="74">
        <v>47788</v>
      </c>
      <c r="F149" s="12">
        <v>7400000</v>
      </c>
      <c r="G149" s="75">
        <v>47058</v>
      </c>
      <c r="H149" s="69">
        <f>IF(OR(($G149=("Non Callable")),$G149=("Make Whole"),Inputs!$S$6&gt;E149),"Non Callable",MAX(Inputs!$S$6,G149))</f>
        <v>47058</v>
      </c>
      <c r="I149" s="70">
        <f t="shared" si="33"/>
        <v>2</v>
      </c>
      <c r="J149" s="67">
        <f>IF($I149="NA","NA",VLOOKUP(ROUNDUP(I149,0),Inputs!$N$6:$P$26,3,TRUE))</f>
        <v>0.05</v>
      </c>
      <c r="K149" s="3">
        <f>IF($I149="NA","NA",VLOOKUP(ROUNDUP(I149,0),Inputs!$N$6:$O$26,2))</f>
        <v>2.93E-2</v>
      </c>
      <c r="L149" s="3">
        <f t="shared" si="34"/>
        <v>1.03992</v>
      </c>
      <c r="M149" s="5">
        <f t="shared" si="35"/>
        <v>7115931.9947688291</v>
      </c>
      <c r="N149" s="5">
        <f t="shared" si="36"/>
        <v>284068.00523117092</v>
      </c>
      <c r="O149" s="5">
        <f>IF($I149= "NA","NA",(F149-N149)*Inputs!$S$7)</f>
        <v>71159.319947688287</v>
      </c>
      <c r="P149" s="123">
        <f t="shared" si="47"/>
        <v>212908.68528348263</v>
      </c>
      <c r="Q149" s="124">
        <f t="shared" si="37"/>
        <v>2.8771443957227381E-2</v>
      </c>
      <c r="R149" s="7" t="str">
        <f t="shared" si="38"/>
        <v>YES</v>
      </c>
      <c r="S149" s="69">
        <f>IF(OR(($G149=("Non Callable")),$G149=("Make Whole"),Inputs!$S$6&gt;E149,R149="No"),"NA",Inputs!$S$6)</f>
        <v>45266</v>
      </c>
      <c r="T149" s="70">
        <f t="shared" si="39"/>
        <v>4.9027777777777777</v>
      </c>
      <c r="U149" s="67">
        <f>IF(S149="NA","NA",IF(T149&gt;0,T149*(Inputs!$S$11*12),0))</f>
        <v>2.3533333333333337E-2</v>
      </c>
      <c r="V149" s="70">
        <f t="shared" si="40"/>
        <v>2</v>
      </c>
      <c r="W149" s="67">
        <f>IF($V149="NA","NA",VLOOKUP(ROUNDUP(V149,0),Inputs!$N$6:$P$26,3,TRUE))</f>
        <v>0.05</v>
      </c>
      <c r="X149" s="3">
        <f>IF($U149="NA","NA",VLOOKUP(ROUNDUP(V149,0),Inputs!$N$6:$O$26,2)+U149)</f>
        <v>5.2833333333333336E-2</v>
      </c>
      <c r="Y149" s="3">
        <f t="shared" si="41"/>
        <v>0.99468000000000001</v>
      </c>
      <c r="Z149" s="5">
        <f t="shared" si="42"/>
        <v>7439578.5579281775</v>
      </c>
      <c r="AA149" s="5">
        <f t="shared" si="43"/>
        <v>-39578.557928177528</v>
      </c>
      <c r="AB149" s="5">
        <f>IF($U149= "NA","NA",(F149-AA149)*Inputs!$S$7)</f>
        <v>74395.785579281772</v>
      </c>
      <c r="AC149" s="123">
        <f t="shared" si="44"/>
        <v>-113974.3435074593</v>
      </c>
      <c r="AD149" s="124">
        <f t="shared" si="45"/>
        <v>-1.5401938311818825E-2</v>
      </c>
      <c r="AE149" s="123">
        <f t="shared" si="46"/>
        <v>326883.02879094193</v>
      </c>
      <c r="AF149" s="32" t="s">
        <v>744</v>
      </c>
    </row>
    <row r="150" spans="1:32" s="32" customFormat="1" ht="13.35" customHeight="1" outlineLevel="1">
      <c r="A150" s="72" t="s">
        <v>655</v>
      </c>
      <c r="B150" s="11" t="s">
        <v>305</v>
      </c>
      <c r="C150" s="11" t="s">
        <v>17</v>
      </c>
      <c r="D150" s="73">
        <v>0.05</v>
      </c>
      <c r="E150" s="74">
        <v>48153</v>
      </c>
      <c r="F150" s="12">
        <v>7910000</v>
      </c>
      <c r="G150" s="75">
        <v>47058</v>
      </c>
      <c r="H150" s="69">
        <f>IF(OR(($G150=("Non Callable")),$G150=("Make Whole"),Inputs!$S$6&gt;E150),"Non Callable",MAX(Inputs!$S$6,G150))</f>
        <v>47058</v>
      </c>
      <c r="I150" s="70">
        <f t="shared" si="33"/>
        <v>3</v>
      </c>
      <c r="J150" s="67">
        <f>IF($I150="NA","NA",VLOOKUP(ROUNDUP(I150,0),Inputs!$N$6:$P$26,3,TRUE))</f>
        <v>0.05</v>
      </c>
      <c r="K150" s="3">
        <f>IF($I150="NA","NA",VLOOKUP(ROUNDUP(I150,0),Inputs!$N$6:$O$26,2))</f>
        <v>2.8899999999999999E-2</v>
      </c>
      <c r="L150" s="3">
        <f t="shared" si="34"/>
        <v>1.0602100000000001</v>
      </c>
      <c r="M150" s="5">
        <f t="shared" si="35"/>
        <v>7460786.0706841089</v>
      </c>
      <c r="N150" s="5">
        <f t="shared" si="36"/>
        <v>449213.92931589112</v>
      </c>
      <c r="O150" s="5">
        <f>IF($I150= "NA","NA",(F150-N150)*Inputs!$S$7)</f>
        <v>74607.860706841093</v>
      </c>
      <c r="P150" s="123">
        <f t="shared" si="47"/>
        <v>374606.06860905001</v>
      </c>
      <c r="Q150" s="124">
        <f t="shared" si="37"/>
        <v>4.7358542175606831E-2</v>
      </c>
      <c r="R150" s="7" t="str">
        <f t="shared" si="38"/>
        <v>YES</v>
      </c>
      <c r="S150" s="69">
        <f>IF(OR(($G150=("Non Callable")),$G150=("Make Whole"),Inputs!$S$6&gt;E150,R150="No"),"NA",Inputs!$S$6)</f>
        <v>45266</v>
      </c>
      <c r="T150" s="70">
        <f t="shared" si="39"/>
        <v>4.9027777777777777</v>
      </c>
      <c r="U150" s="67">
        <f>IF(S150="NA","NA",IF(T150&gt;0,T150*(Inputs!$S$11*12),0))</f>
        <v>2.3533333333333337E-2</v>
      </c>
      <c r="V150" s="70">
        <f t="shared" si="40"/>
        <v>3</v>
      </c>
      <c r="W150" s="67">
        <f>IF($V150="NA","NA",VLOOKUP(ROUNDUP(V150,0),Inputs!$N$6:$P$26,3,TRUE))</f>
        <v>0.05</v>
      </c>
      <c r="X150" s="3">
        <f>IF($U150="NA","NA",VLOOKUP(ROUNDUP(V150,0),Inputs!$N$6:$O$26,2)+U150)</f>
        <v>5.2433333333333332E-2</v>
      </c>
      <c r="Y150" s="3">
        <f t="shared" si="41"/>
        <v>0.99331999999999998</v>
      </c>
      <c r="Z150" s="5">
        <f t="shared" si="42"/>
        <v>7963194.1368340515</v>
      </c>
      <c r="AA150" s="5">
        <f t="shared" si="43"/>
        <v>-53194.13683405146</v>
      </c>
      <c r="AB150" s="5">
        <f>IF($U150= "NA","NA",(F150-AA150)*Inputs!$S$7)</f>
        <v>79631.941368340515</v>
      </c>
      <c r="AC150" s="123">
        <f t="shared" si="44"/>
        <v>-132826.07820239197</v>
      </c>
      <c r="AD150" s="124">
        <f t="shared" si="45"/>
        <v>-1.6792171707002777E-2</v>
      </c>
      <c r="AE150" s="123">
        <f t="shared" si="46"/>
        <v>507432.14681144198</v>
      </c>
      <c r="AF150" s="32" t="s">
        <v>744</v>
      </c>
    </row>
    <row r="151" spans="1:32" s="32" customFormat="1" ht="13.35" customHeight="1" outlineLevel="1">
      <c r="A151" s="72" t="s">
        <v>655</v>
      </c>
      <c r="B151" s="11" t="s">
        <v>306</v>
      </c>
      <c r="C151" s="11" t="s">
        <v>17</v>
      </c>
      <c r="D151" s="73">
        <v>0.05</v>
      </c>
      <c r="E151" s="74">
        <v>48519</v>
      </c>
      <c r="F151" s="12">
        <v>8315000</v>
      </c>
      <c r="G151" s="75">
        <v>47058</v>
      </c>
      <c r="H151" s="69">
        <f>IF(OR(($G151=("Non Callable")),$G151=("Make Whole"),Inputs!$S$6&gt;E151),"Non Callable",MAX(Inputs!$S$6,G151))</f>
        <v>47058</v>
      </c>
      <c r="I151" s="70">
        <f t="shared" si="33"/>
        <v>4</v>
      </c>
      <c r="J151" s="67">
        <f>IF($I151="NA","NA",VLOOKUP(ROUNDUP(I151,0),Inputs!$N$6:$P$26,3,TRUE))</f>
        <v>0.05</v>
      </c>
      <c r="K151" s="3">
        <f>IF($I151="NA","NA",VLOOKUP(ROUNDUP(I151,0),Inputs!$N$6:$O$26,2))</f>
        <v>2.86E-2</v>
      </c>
      <c r="L151" s="3">
        <f t="shared" si="34"/>
        <v>1.0803400000000001</v>
      </c>
      <c r="M151" s="5">
        <f t="shared" si="35"/>
        <v>7696651.0542977201</v>
      </c>
      <c r="N151" s="5">
        <f t="shared" si="36"/>
        <v>618348.94570227992</v>
      </c>
      <c r="O151" s="5">
        <f>IF($I151= "NA","NA",(F151-N151)*Inputs!$S$7)</f>
        <v>76966.510542977208</v>
      </c>
      <c r="P151" s="123">
        <f t="shared" si="47"/>
        <v>541382.43515930267</v>
      </c>
      <c r="Q151" s="124">
        <f t="shared" si="37"/>
        <v>6.5109132310198756E-2</v>
      </c>
      <c r="R151" s="7" t="str">
        <f t="shared" si="38"/>
        <v>YES</v>
      </c>
      <c r="S151" s="69">
        <f>IF(OR(($G151=("Non Callable")),$G151=("Make Whole"),Inputs!$S$6&gt;E151,R151="No"),"NA",Inputs!$S$6)</f>
        <v>45266</v>
      </c>
      <c r="T151" s="70">
        <f t="shared" si="39"/>
        <v>4.9027777777777777</v>
      </c>
      <c r="U151" s="67">
        <f>IF(S151="NA","NA",IF(T151&gt;0,T151*(Inputs!$S$11*12),0))</f>
        <v>2.3533333333333337E-2</v>
      </c>
      <c r="V151" s="70">
        <f t="shared" si="40"/>
        <v>4</v>
      </c>
      <c r="W151" s="67">
        <f>IF($V151="NA","NA",VLOOKUP(ROUNDUP(V151,0),Inputs!$N$6:$P$26,3,TRUE))</f>
        <v>0.05</v>
      </c>
      <c r="X151" s="3">
        <f>IF($U151="NA","NA",VLOOKUP(ROUNDUP(V151,0),Inputs!$N$6:$O$26,2)+U151)</f>
        <v>5.2133333333333337E-2</v>
      </c>
      <c r="Y151" s="3">
        <f t="shared" si="41"/>
        <v>0.99238000000000004</v>
      </c>
      <c r="Z151" s="5">
        <f t="shared" si="42"/>
        <v>8378846.8127128715</v>
      </c>
      <c r="AA151" s="5">
        <f t="shared" si="43"/>
        <v>-63846.81271287147</v>
      </c>
      <c r="AB151" s="5">
        <f>IF($U151= "NA","NA",(F151-AA151)*Inputs!$S$7)</f>
        <v>83788.468127128712</v>
      </c>
      <c r="AC151" s="123">
        <f t="shared" si="44"/>
        <v>-147635.2808400002</v>
      </c>
      <c r="AD151" s="124">
        <f t="shared" si="45"/>
        <v>-1.7755295350571281E-2</v>
      </c>
      <c r="AE151" s="123">
        <f t="shared" si="46"/>
        <v>689017.71599930292</v>
      </c>
      <c r="AF151" s="32">
        <v>109.003</v>
      </c>
    </row>
    <row r="152" spans="1:32" s="32" customFormat="1" ht="13.35" customHeight="1" outlineLevel="1">
      <c r="A152" s="72" t="s">
        <v>655</v>
      </c>
      <c r="B152" s="11" t="s">
        <v>307</v>
      </c>
      <c r="C152" s="11" t="s">
        <v>17</v>
      </c>
      <c r="D152" s="73">
        <v>0.05</v>
      </c>
      <c r="E152" s="74">
        <v>48884</v>
      </c>
      <c r="F152" s="12">
        <v>8740000</v>
      </c>
      <c r="G152" s="75">
        <v>47058</v>
      </c>
      <c r="H152" s="69">
        <f>IF(OR(($G152=("Non Callable")),$G152=("Make Whole"),Inputs!$S$6&gt;E152),"Non Callable",MAX(Inputs!$S$6,G152))</f>
        <v>47058</v>
      </c>
      <c r="I152" s="70">
        <f t="shared" si="33"/>
        <v>5</v>
      </c>
      <c r="J152" s="67">
        <f>IF($I152="NA","NA",VLOOKUP(ROUNDUP(I152,0),Inputs!$N$6:$P$26,3,TRUE))</f>
        <v>0.05</v>
      </c>
      <c r="K152" s="3">
        <f>IF($I152="NA","NA",VLOOKUP(ROUNDUP(I152,0),Inputs!$N$6:$O$26,2))</f>
        <v>2.8300000000000002E-2</v>
      </c>
      <c r="L152" s="3">
        <f t="shared" si="34"/>
        <v>1.1005100000000001</v>
      </c>
      <c r="M152" s="5">
        <f t="shared" si="35"/>
        <v>7941772.4509545565</v>
      </c>
      <c r="N152" s="5">
        <f t="shared" si="36"/>
        <v>798227.54904544353</v>
      </c>
      <c r="O152" s="5">
        <f>IF($I152= "NA","NA",(F152-N152)*Inputs!$S$7)</f>
        <v>79417.724509545573</v>
      </c>
      <c r="P152" s="123">
        <f t="shared" si="47"/>
        <v>718809.82453589793</v>
      </c>
      <c r="Q152" s="124">
        <f t="shared" si="37"/>
        <v>8.2243687017837297E-2</v>
      </c>
      <c r="R152" s="7" t="str">
        <f t="shared" si="38"/>
        <v>YES</v>
      </c>
      <c r="S152" s="69">
        <f>IF(OR(($G152=("Non Callable")),$G152=("Make Whole"),Inputs!$S$6&gt;E152,R152="No"),"NA",Inputs!$S$6)</f>
        <v>45266</v>
      </c>
      <c r="T152" s="70">
        <f t="shared" si="39"/>
        <v>4.9027777777777777</v>
      </c>
      <c r="U152" s="67">
        <f>IF(S152="NA","NA",IF(T152&gt;0,T152*(Inputs!$S$11*12),0))</f>
        <v>2.3533333333333337E-2</v>
      </c>
      <c r="V152" s="70">
        <f t="shared" si="40"/>
        <v>5</v>
      </c>
      <c r="W152" s="67">
        <f>IF($V152="NA","NA",VLOOKUP(ROUNDUP(V152,0),Inputs!$N$6:$P$26,3,TRUE))</f>
        <v>0.05</v>
      </c>
      <c r="X152" s="3">
        <f>IF($U152="NA","NA",VLOOKUP(ROUNDUP(V152,0),Inputs!$N$6:$O$26,2)+U152)</f>
        <v>5.1833333333333342E-2</v>
      </c>
      <c r="Y152" s="3">
        <f t="shared" si="41"/>
        <v>0.99200999999999995</v>
      </c>
      <c r="Z152" s="5">
        <f t="shared" si="42"/>
        <v>8810395.0565014463</v>
      </c>
      <c r="AA152" s="5">
        <f t="shared" si="43"/>
        <v>-70395.056501446292</v>
      </c>
      <c r="AB152" s="5">
        <f>IF($U152= "NA","NA",(F152-AA152)*Inputs!$S$7)</f>
        <v>88103.950565014471</v>
      </c>
      <c r="AC152" s="123">
        <f t="shared" si="44"/>
        <v>-158499.00706646076</v>
      </c>
      <c r="AD152" s="124">
        <f t="shared" si="45"/>
        <v>-1.8134897833691162E-2</v>
      </c>
      <c r="AE152" s="123">
        <f t="shared" si="46"/>
        <v>877308.83160235872</v>
      </c>
      <c r="AF152" s="32">
        <v>110.32899999999999</v>
      </c>
    </row>
    <row r="153" spans="1:32" s="32" customFormat="1" ht="13.35" customHeight="1" outlineLevel="1">
      <c r="A153" s="72" t="s">
        <v>655</v>
      </c>
      <c r="B153" s="11" t="s">
        <v>308</v>
      </c>
      <c r="C153" s="11" t="s">
        <v>17</v>
      </c>
      <c r="D153" s="73">
        <v>0.04</v>
      </c>
      <c r="E153" s="74">
        <v>49249</v>
      </c>
      <c r="F153" s="12">
        <v>9145000</v>
      </c>
      <c r="G153" s="75">
        <v>47058</v>
      </c>
      <c r="H153" s="69">
        <f>IF(OR(($G153=("Non Callable")),$G153=("Make Whole"),Inputs!$S$6&gt;E153),"Non Callable",MAX(Inputs!$S$6,G153))</f>
        <v>47058</v>
      </c>
      <c r="I153" s="70">
        <f t="shared" si="33"/>
        <v>6</v>
      </c>
      <c r="J153" s="67">
        <f>IF($I153="NA","NA",VLOOKUP(ROUNDUP(I153,0),Inputs!$N$6:$P$26,3,TRUE))</f>
        <v>0.05</v>
      </c>
      <c r="K153" s="3">
        <f>IF($I153="NA","NA",VLOOKUP(ROUNDUP(I153,0),Inputs!$N$6:$O$26,2))</f>
        <v>2.8699999999999996E-2</v>
      </c>
      <c r="L153" s="3">
        <f t="shared" si="34"/>
        <v>1.0618700000000001</v>
      </c>
      <c r="M153" s="5">
        <f t="shared" si="35"/>
        <v>8612165.3309727181</v>
      </c>
      <c r="N153" s="5">
        <f t="shared" si="36"/>
        <v>532834.66902728193</v>
      </c>
      <c r="O153" s="5">
        <f>IF($I153= "NA","NA",(F153-N153)*Inputs!$S$7)</f>
        <v>86121.653309727189</v>
      </c>
      <c r="P153" s="123">
        <f t="shared" si="47"/>
        <v>446713.01571755472</v>
      </c>
      <c r="Q153" s="124">
        <f t="shared" si="37"/>
        <v>4.8847787393937095E-2</v>
      </c>
      <c r="R153" s="7" t="str">
        <f t="shared" si="38"/>
        <v>YES</v>
      </c>
      <c r="S153" s="69">
        <f>IF(OR(($G153=("Non Callable")),$G153=("Make Whole"),Inputs!$S$6&gt;E153,R153="No"),"NA",Inputs!$S$6)</f>
        <v>45266</v>
      </c>
      <c r="T153" s="70">
        <f t="shared" si="39"/>
        <v>4.9027777777777777</v>
      </c>
      <c r="U153" s="67">
        <f>IF(S153="NA","NA",IF(T153&gt;0,T153*(Inputs!$S$11*12),0))</f>
        <v>2.3533333333333337E-2</v>
      </c>
      <c r="V153" s="70">
        <f t="shared" si="40"/>
        <v>6</v>
      </c>
      <c r="W153" s="67">
        <f>IF($V153="NA","NA",VLOOKUP(ROUNDUP(V153,0),Inputs!$N$6:$P$26,3,TRUE))</f>
        <v>0.05</v>
      </c>
      <c r="X153" s="3">
        <f>IF($U153="NA","NA",VLOOKUP(ROUNDUP(V153,0),Inputs!$N$6:$O$26,2)+U153)</f>
        <v>5.2233333333333333E-2</v>
      </c>
      <c r="Y153" s="3">
        <f t="shared" si="41"/>
        <v>0.93767</v>
      </c>
      <c r="Z153" s="5">
        <f t="shared" si="42"/>
        <v>9752898.1411370747</v>
      </c>
      <c r="AA153" s="5">
        <f t="shared" si="43"/>
        <v>-607898.14113707468</v>
      </c>
      <c r="AB153" s="5">
        <f>IF($U153= "NA","NA",(F153-AA153)*Inputs!$S$7)</f>
        <v>97528.981411370754</v>
      </c>
      <c r="AC153" s="123">
        <f t="shared" si="44"/>
        <v>-705427.12254844548</v>
      </c>
      <c r="AD153" s="124">
        <f t="shared" si="45"/>
        <v>-7.7138012307101753E-2</v>
      </c>
      <c r="AE153" s="123">
        <f t="shared" si="46"/>
        <v>1152140.1382660002</v>
      </c>
      <c r="AF153" s="32">
        <v>104.116</v>
      </c>
    </row>
    <row r="154" spans="1:32" s="32" customFormat="1" ht="13.35" customHeight="1" outlineLevel="1">
      <c r="A154" s="72" t="s">
        <v>655</v>
      </c>
      <c r="B154" s="11" t="s">
        <v>309</v>
      </c>
      <c r="C154" s="11" t="s">
        <v>17</v>
      </c>
      <c r="D154" s="73">
        <v>0.04</v>
      </c>
      <c r="E154" s="74">
        <v>49614</v>
      </c>
      <c r="F154" s="12">
        <v>9515000</v>
      </c>
      <c r="G154" s="75">
        <v>47058</v>
      </c>
      <c r="H154" s="69">
        <f>IF(OR(($G154=("Non Callable")),$G154=("Make Whole"),Inputs!$S$6&gt;E154),"Non Callable",MAX(Inputs!$S$6,G154))</f>
        <v>47058</v>
      </c>
      <c r="I154" s="70">
        <f t="shared" si="33"/>
        <v>7</v>
      </c>
      <c r="J154" s="67">
        <f>IF($I154="NA","NA",VLOOKUP(ROUNDUP(I154,0),Inputs!$N$6:$P$26,3,TRUE))</f>
        <v>0.05</v>
      </c>
      <c r="K154" s="3">
        <f>IF($I154="NA","NA",VLOOKUP(ROUNDUP(I154,0),Inputs!$N$6:$O$26,2))</f>
        <v>2.8799999999999999E-2</v>
      </c>
      <c r="L154" s="3">
        <f t="shared" si="34"/>
        <v>1.07054</v>
      </c>
      <c r="M154" s="5">
        <f t="shared" si="35"/>
        <v>8888037.812692659</v>
      </c>
      <c r="N154" s="5">
        <f t="shared" si="36"/>
        <v>626962.18730734102</v>
      </c>
      <c r="O154" s="5">
        <f>IF($I154= "NA","NA",(F154-N154)*Inputs!$S$7)</f>
        <v>88880.378126926589</v>
      </c>
      <c r="P154" s="123">
        <f t="shared" si="47"/>
        <v>538081.80918041442</v>
      </c>
      <c r="Q154" s="124">
        <f t="shared" si="37"/>
        <v>5.6550899546023589E-2</v>
      </c>
      <c r="R154" s="7" t="str">
        <f t="shared" si="38"/>
        <v>YES</v>
      </c>
      <c r="S154" s="69">
        <f>IF(OR(($G154=("Non Callable")),$G154=("Make Whole"),Inputs!$S$6&gt;E154,R154="No"),"NA",Inputs!$S$6)</f>
        <v>45266</v>
      </c>
      <c r="T154" s="70">
        <f t="shared" si="39"/>
        <v>4.9027777777777777</v>
      </c>
      <c r="U154" s="67">
        <f>IF(S154="NA","NA",IF(T154&gt;0,T154*(Inputs!$S$11*12),0))</f>
        <v>2.3533333333333337E-2</v>
      </c>
      <c r="V154" s="70">
        <f t="shared" si="40"/>
        <v>7</v>
      </c>
      <c r="W154" s="67">
        <f>IF($V154="NA","NA",VLOOKUP(ROUNDUP(V154,0),Inputs!$N$6:$P$26,3,TRUE))</f>
        <v>0.05</v>
      </c>
      <c r="X154" s="3">
        <f>IF($U154="NA","NA",VLOOKUP(ROUNDUP(V154,0),Inputs!$N$6:$O$26,2)+U154)</f>
        <v>5.2333333333333336E-2</v>
      </c>
      <c r="Y154" s="3">
        <f t="shared" si="41"/>
        <v>0.92847999999999997</v>
      </c>
      <c r="Z154" s="5">
        <f t="shared" si="42"/>
        <v>10247932.104084095</v>
      </c>
      <c r="AA154" s="5">
        <f t="shared" si="43"/>
        <v>-732932.10408409499</v>
      </c>
      <c r="AB154" s="5">
        <f>IF($U154= "NA","NA",(F154-AA154)*Inputs!$S$7)</f>
        <v>102479.32104084095</v>
      </c>
      <c r="AC154" s="123">
        <f t="shared" si="44"/>
        <v>-835411.42512493592</v>
      </c>
      <c r="AD154" s="124">
        <f t="shared" si="45"/>
        <v>-8.7799414096157213E-2</v>
      </c>
      <c r="AE154" s="123">
        <f t="shared" si="46"/>
        <v>1373493.2343053503</v>
      </c>
      <c r="AF154" s="32">
        <v>103.352</v>
      </c>
    </row>
    <row r="155" spans="1:32" s="32" customFormat="1" ht="13.35" customHeight="1" outlineLevel="1">
      <c r="A155" s="72" t="s">
        <v>655</v>
      </c>
      <c r="B155" s="11" t="s">
        <v>310</v>
      </c>
      <c r="C155" s="11" t="s">
        <v>17</v>
      </c>
      <c r="D155" s="73">
        <v>0.04</v>
      </c>
      <c r="E155" s="74">
        <v>49980</v>
      </c>
      <c r="F155" s="12">
        <v>9905000</v>
      </c>
      <c r="G155" s="75">
        <v>47058</v>
      </c>
      <c r="H155" s="69">
        <f>IF(OR(($G155=("Non Callable")),$G155=("Make Whole"),Inputs!$S$6&gt;E155),"Non Callable",MAX(Inputs!$S$6,G155))</f>
        <v>47058</v>
      </c>
      <c r="I155" s="70">
        <f t="shared" si="33"/>
        <v>8</v>
      </c>
      <c r="J155" s="67">
        <f>IF($I155="NA","NA",VLOOKUP(ROUNDUP(I155,0),Inputs!$N$6:$P$26,3,TRUE))</f>
        <v>0.05</v>
      </c>
      <c r="K155" s="3">
        <f>IF($I155="NA","NA",VLOOKUP(ROUNDUP(I155,0),Inputs!$N$6:$O$26,2))</f>
        <v>2.8899999999999995E-2</v>
      </c>
      <c r="L155" s="3">
        <f t="shared" si="34"/>
        <v>1.07877</v>
      </c>
      <c r="M155" s="5">
        <f t="shared" si="35"/>
        <v>9181753.2931023296</v>
      </c>
      <c r="N155" s="5">
        <f t="shared" si="36"/>
        <v>723246.7068976704</v>
      </c>
      <c r="O155" s="5">
        <f>IF($I155= "NA","NA",(F155-N155)*Inputs!$S$7)</f>
        <v>91817.532931023292</v>
      </c>
      <c r="P155" s="123">
        <f t="shared" si="47"/>
        <v>631429.17396664713</v>
      </c>
      <c r="Q155" s="124">
        <f t="shared" si="37"/>
        <v>6.3748528416622624E-2</v>
      </c>
      <c r="R155" s="7" t="str">
        <f t="shared" si="38"/>
        <v>YES</v>
      </c>
      <c r="S155" s="69">
        <f>IF(OR(($G155=("Non Callable")),$G155=("Make Whole"),Inputs!$S$6&gt;E155,R155="No"),"NA",Inputs!$S$6)</f>
        <v>45266</v>
      </c>
      <c r="T155" s="70">
        <f t="shared" si="39"/>
        <v>4.9027777777777777</v>
      </c>
      <c r="U155" s="67">
        <f>IF(S155="NA","NA",IF(T155&gt;0,T155*(Inputs!$S$11*12),0))</f>
        <v>2.3533333333333337E-2</v>
      </c>
      <c r="V155" s="70">
        <f t="shared" si="40"/>
        <v>8</v>
      </c>
      <c r="W155" s="67">
        <f>IF($V155="NA","NA",VLOOKUP(ROUNDUP(V155,0),Inputs!$N$6:$P$26,3,TRUE))</f>
        <v>0.05</v>
      </c>
      <c r="X155" s="3">
        <f>IF($U155="NA","NA",VLOOKUP(ROUNDUP(V155,0),Inputs!$N$6:$O$26,2)+U155)</f>
        <v>5.2433333333333332E-2</v>
      </c>
      <c r="Y155" s="3">
        <f t="shared" si="41"/>
        <v>0.91959999999999997</v>
      </c>
      <c r="Z155" s="5">
        <f t="shared" si="42"/>
        <v>10770987.385819921</v>
      </c>
      <c r="AA155" s="5">
        <f t="shared" si="43"/>
        <v>-865987.38581992127</v>
      </c>
      <c r="AB155" s="5">
        <f>IF($U155= "NA","NA",(F155-AA155)*Inputs!$S$7)</f>
        <v>107709.87385819922</v>
      </c>
      <c r="AC155" s="123">
        <f t="shared" si="44"/>
        <v>-973697.25967812049</v>
      </c>
      <c r="AD155" s="124">
        <f t="shared" si="45"/>
        <v>-9.8303610265332714E-2</v>
      </c>
      <c r="AE155" s="123">
        <f t="shared" si="46"/>
        <v>1605126.4336447676</v>
      </c>
      <c r="AF155" s="32">
        <v>102.54900000000001</v>
      </c>
    </row>
    <row r="156" spans="1:32" s="32" customFormat="1" ht="13.35" customHeight="1" outlineLevel="1">
      <c r="A156" s="72" t="s">
        <v>655</v>
      </c>
      <c r="B156" s="11" t="s">
        <v>311</v>
      </c>
      <c r="C156" s="11" t="s">
        <v>17</v>
      </c>
      <c r="D156" s="73">
        <v>0.04</v>
      </c>
      <c r="E156" s="74">
        <v>50345</v>
      </c>
      <c r="F156" s="12">
        <v>10310000</v>
      </c>
      <c r="G156" s="75">
        <v>47058</v>
      </c>
      <c r="H156" s="69">
        <f>IF(OR(($G156=("Non Callable")),$G156=("Make Whole"),Inputs!$S$6&gt;E156),"Non Callable",MAX(Inputs!$S$6,G156))</f>
        <v>47058</v>
      </c>
      <c r="I156" s="70">
        <f t="shared" si="33"/>
        <v>9</v>
      </c>
      <c r="J156" s="67">
        <f>IF($I156="NA","NA",VLOOKUP(ROUNDUP(I156,0),Inputs!$N$6:$P$26,3,TRUE))</f>
        <v>0.05</v>
      </c>
      <c r="K156" s="3">
        <f>IF($I156="NA","NA",VLOOKUP(ROUNDUP(I156,0),Inputs!$N$6:$O$26,2))</f>
        <v>2.9600000000000001E-2</v>
      </c>
      <c r="L156" s="3">
        <f t="shared" si="34"/>
        <v>1.0816399999999999</v>
      </c>
      <c r="M156" s="5">
        <f t="shared" si="35"/>
        <v>9531822.0480011832</v>
      </c>
      <c r="N156" s="5">
        <f t="shared" si="36"/>
        <v>778177.9519988168</v>
      </c>
      <c r="O156" s="5">
        <f>IF($I156= "NA","NA",(F156-N156)*Inputs!$S$7)</f>
        <v>95318.220480011834</v>
      </c>
      <c r="P156" s="123">
        <f t="shared" si="47"/>
        <v>682859.73151880503</v>
      </c>
      <c r="Q156" s="124">
        <f t="shared" si="37"/>
        <v>6.6232757664287586E-2</v>
      </c>
      <c r="R156" s="7" t="str">
        <f t="shared" si="38"/>
        <v>YES</v>
      </c>
      <c r="S156" s="69">
        <f>IF(OR(($G156=("Non Callable")),$G156=("Make Whole"),Inputs!$S$6&gt;E156,R156="No"),"NA",Inputs!$S$6)</f>
        <v>45266</v>
      </c>
      <c r="T156" s="70">
        <f t="shared" si="39"/>
        <v>4.9027777777777777</v>
      </c>
      <c r="U156" s="67">
        <f>IF(S156="NA","NA",IF(T156&gt;0,T156*(Inputs!$S$11*12),0))</f>
        <v>2.3533333333333337E-2</v>
      </c>
      <c r="V156" s="70">
        <f t="shared" si="40"/>
        <v>9</v>
      </c>
      <c r="W156" s="67">
        <f>IF($V156="NA","NA",VLOOKUP(ROUNDUP(V156,0),Inputs!$N$6:$P$26,3,TRUE))</f>
        <v>0.05</v>
      </c>
      <c r="X156" s="3">
        <f>IF($U156="NA","NA",VLOOKUP(ROUNDUP(V156,0),Inputs!$N$6:$O$26,2)+U156)</f>
        <v>5.3133333333333338E-2</v>
      </c>
      <c r="Y156" s="3">
        <f t="shared" si="41"/>
        <v>0.90700000000000003</v>
      </c>
      <c r="Z156" s="5">
        <f t="shared" si="42"/>
        <v>11367144.432194047</v>
      </c>
      <c r="AA156" s="5">
        <f t="shared" si="43"/>
        <v>-1057144.4321940467</v>
      </c>
      <c r="AB156" s="5">
        <f>IF($U156= "NA","NA",(F156-AA156)*Inputs!$S$7)</f>
        <v>113671.44432194046</v>
      </c>
      <c r="AC156" s="123">
        <f t="shared" si="44"/>
        <v>-1170815.8765159871</v>
      </c>
      <c r="AD156" s="124">
        <f t="shared" si="45"/>
        <v>-0.11356119073869904</v>
      </c>
      <c r="AE156" s="123">
        <f t="shared" si="46"/>
        <v>1853675.6080347921</v>
      </c>
      <c r="AF156" s="32" t="s">
        <v>744</v>
      </c>
    </row>
    <row r="157" spans="1:32" s="32" customFormat="1" ht="13.35" customHeight="1" outlineLevel="1">
      <c r="A157" s="72" t="s">
        <v>655</v>
      </c>
      <c r="B157" s="11" t="s">
        <v>312</v>
      </c>
      <c r="C157" s="11" t="s">
        <v>17</v>
      </c>
      <c r="D157" s="73">
        <v>0.04</v>
      </c>
      <c r="E157" s="74">
        <v>50710</v>
      </c>
      <c r="F157" s="12">
        <v>10730000</v>
      </c>
      <c r="G157" s="75">
        <v>47058</v>
      </c>
      <c r="H157" s="69">
        <f>IF(OR(($G157=("Non Callable")),$G157=("Make Whole"),Inputs!$S$6&gt;E157),"Non Callable",MAX(Inputs!$S$6,G157))</f>
        <v>47058</v>
      </c>
      <c r="I157" s="70">
        <f t="shared" si="33"/>
        <v>10</v>
      </c>
      <c r="J157" s="67">
        <f>IF($I157="NA","NA",VLOOKUP(ROUNDUP(I157,0),Inputs!$N$6:$P$26,3,TRUE))</f>
        <v>0.05</v>
      </c>
      <c r="K157" s="3">
        <f>IF($I157="NA","NA",VLOOKUP(ROUNDUP(I157,0),Inputs!$N$6:$O$26,2))</f>
        <v>2.9600000000000001E-2</v>
      </c>
      <c r="L157" s="3">
        <f t="shared" si="34"/>
        <v>1.08945</v>
      </c>
      <c r="M157" s="5">
        <f t="shared" si="35"/>
        <v>9849006.3793657348</v>
      </c>
      <c r="N157" s="5">
        <f t="shared" si="36"/>
        <v>880993.62063426524</v>
      </c>
      <c r="O157" s="5">
        <f>IF($I157= "NA","NA",(F157-N157)*Inputs!$S$7)</f>
        <v>98490.063793657348</v>
      </c>
      <c r="P157" s="123">
        <f t="shared" si="47"/>
        <v>782503.5568406079</v>
      </c>
      <c r="Q157" s="124">
        <f t="shared" si="37"/>
        <v>7.2926706136123759E-2</v>
      </c>
      <c r="R157" s="7" t="str">
        <f t="shared" si="38"/>
        <v>YES</v>
      </c>
      <c r="S157" s="69">
        <f>IF(OR(($G157=("Non Callable")),$G157=("Make Whole"),Inputs!$S$6&gt;E157,R157="No"),"NA",Inputs!$S$6)</f>
        <v>45266</v>
      </c>
      <c r="T157" s="70">
        <f t="shared" si="39"/>
        <v>4.9027777777777777</v>
      </c>
      <c r="U157" s="67">
        <f>IF(S157="NA","NA",IF(T157&gt;0,T157*(Inputs!$S$11*12),0))</f>
        <v>2.3533333333333337E-2</v>
      </c>
      <c r="V157" s="70">
        <f t="shared" si="40"/>
        <v>10</v>
      </c>
      <c r="W157" s="67">
        <f>IF($V157="NA","NA",VLOOKUP(ROUNDUP(V157,0),Inputs!$N$6:$P$26,3,TRUE))</f>
        <v>0.05</v>
      </c>
      <c r="X157" s="3">
        <f>IF($U157="NA","NA",VLOOKUP(ROUNDUP(V157,0),Inputs!$N$6:$O$26,2)+U157)</f>
        <v>5.3133333333333338E-2</v>
      </c>
      <c r="Y157" s="3">
        <f t="shared" si="41"/>
        <v>0.89912000000000003</v>
      </c>
      <c r="Z157" s="5">
        <f t="shared" si="42"/>
        <v>11933890.915561883</v>
      </c>
      <c r="AA157" s="5">
        <f t="shared" si="43"/>
        <v>-1203890.9155618828</v>
      </c>
      <c r="AB157" s="5">
        <f>IF($U157= "NA","NA",(F157-AA157)*Inputs!$S$7)</f>
        <v>119338.90915561884</v>
      </c>
      <c r="AC157" s="123">
        <f t="shared" si="44"/>
        <v>-1323229.8247175016</v>
      </c>
      <c r="AD157" s="124">
        <f t="shared" si="45"/>
        <v>-0.12332058012278674</v>
      </c>
      <c r="AE157" s="123">
        <f t="shared" si="46"/>
        <v>2105733.3815581095</v>
      </c>
      <c r="AF157" s="32">
        <v>101.066</v>
      </c>
    </row>
    <row r="158" spans="1:32" s="32" customFormat="1" ht="13.35" customHeight="1" outlineLevel="1">
      <c r="A158" s="72" t="s">
        <v>655</v>
      </c>
      <c r="B158" s="11" t="s">
        <v>313</v>
      </c>
      <c r="C158" s="11" t="s">
        <v>17</v>
      </c>
      <c r="D158" s="73">
        <v>0.04</v>
      </c>
      <c r="E158" s="74">
        <v>51075</v>
      </c>
      <c r="F158" s="12">
        <v>11170000</v>
      </c>
      <c r="G158" s="75">
        <v>47058</v>
      </c>
      <c r="H158" s="69">
        <f>IF(OR(($G158=("Non Callable")),$G158=("Make Whole"),Inputs!$S$6&gt;E158),"Non Callable",MAX(Inputs!$S$6,G158))</f>
        <v>47058</v>
      </c>
      <c r="I158" s="70">
        <f t="shared" si="33"/>
        <v>11</v>
      </c>
      <c r="J158" s="67">
        <f>IF($I158="NA","NA",VLOOKUP(ROUNDUP(I158,0),Inputs!$N$6:$P$26,3,TRUE))</f>
        <v>0.05</v>
      </c>
      <c r="K158" s="3">
        <f>IF($I158="NA","NA",VLOOKUP(ROUNDUP(I158,0),Inputs!$N$6:$O$26,2))</f>
        <v>3.0800000000000001E-2</v>
      </c>
      <c r="L158" s="3">
        <f t="shared" si="34"/>
        <v>1.08528</v>
      </c>
      <c r="M158" s="5">
        <f t="shared" si="35"/>
        <v>10292274.804658705</v>
      </c>
      <c r="N158" s="5">
        <f t="shared" si="36"/>
        <v>877725.19534129463</v>
      </c>
      <c r="O158" s="5">
        <f>IF($I158= "NA","NA",(F158-N158)*Inputs!$S$7)</f>
        <v>102922.74804658706</v>
      </c>
      <c r="P158" s="123">
        <f t="shared" si="47"/>
        <v>774802.44729470753</v>
      </c>
      <c r="Q158" s="124">
        <f t="shared" si="37"/>
        <v>6.9364587940439343E-2</v>
      </c>
      <c r="R158" s="7" t="str">
        <f t="shared" si="38"/>
        <v>YES</v>
      </c>
      <c r="S158" s="69">
        <f>IF(OR(($G158=("Non Callable")),$G158=("Make Whole"),Inputs!$S$6&gt;E158,R158="No"),"NA",Inputs!$S$6)</f>
        <v>45266</v>
      </c>
      <c r="T158" s="70">
        <f t="shared" si="39"/>
        <v>4.9027777777777777</v>
      </c>
      <c r="U158" s="67">
        <f>IF(S158="NA","NA",IF(T158&gt;0,T158*(Inputs!$S$11*12),0))</f>
        <v>2.3533333333333337E-2</v>
      </c>
      <c r="V158" s="70">
        <f t="shared" si="40"/>
        <v>11</v>
      </c>
      <c r="W158" s="67">
        <f>IF($V158="NA","NA",VLOOKUP(ROUNDUP(V158,0),Inputs!$N$6:$P$26,3,TRUE))</f>
        <v>0.05</v>
      </c>
      <c r="X158" s="3">
        <f>IF($U158="NA","NA",VLOOKUP(ROUNDUP(V158,0),Inputs!$N$6:$O$26,2)+U158)</f>
        <v>5.4333333333333338E-2</v>
      </c>
      <c r="Y158" s="3">
        <f t="shared" si="41"/>
        <v>0.88246999999999998</v>
      </c>
      <c r="Z158" s="5">
        <f t="shared" si="42"/>
        <v>12657654.084558116</v>
      </c>
      <c r="AA158" s="5">
        <f t="shared" si="43"/>
        <v>-1487654.0845581163</v>
      </c>
      <c r="AB158" s="5">
        <f>IF($U158= "NA","NA",(F158-AA158)*Inputs!$S$7)</f>
        <v>126576.54084558117</v>
      </c>
      <c r="AC158" s="123">
        <f t="shared" si="44"/>
        <v>-1614230.6254036974</v>
      </c>
      <c r="AD158" s="124">
        <f t="shared" si="45"/>
        <v>-0.14451482769952528</v>
      </c>
      <c r="AE158" s="123">
        <f t="shared" si="46"/>
        <v>2389033.072698405</v>
      </c>
      <c r="AF158" s="32">
        <v>100.761</v>
      </c>
    </row>
    <row r="159" spans="1:32" s="32" customFormat="1" ht="13.35" customHeight="1" outlineLevel="1">
      <c r="A159" s="72" t="s">
        <v>655</v>
      </c>
      <c r="B159" s="11" t="s">
        <v>314</v>
      </c>
      <c r="C159" s="11" t="s">
        <v>17</v>
      </c>
      <c r="D159" s="73">
        <v>2.5000000000000001E-2</v>
      </c>
      <c r="E159" s="74">
        <v>47788</v>
      </c>
      <c r="F159" s="12">
        <v>125000</v>
      </c>
      <c r="G159" s="75">
        <v>47058</v>
      </c>
      <c r="H159" s="69">
        <f>IF(OR(($G159=("Non Callable")),$G159=("Make Whole"),Inputs!$S$6&gt;E159),"Non Callable",MAX(Inputs!$S$6,G159))</f>
        <v>47058</v>
      </c>
      <c r="I159" s="70">
        <f t="shared" si="33"/>
        <v>2</v>
      </c>
      <c r="J159" s="67">
        <f>IF($I159="NA","NA",VLOOKUP(ROUNDUP(I159,0),Inputs!$N$6:$P$26,3,TRUE))</f>
        <v>0.05</v>
      </c>
      <c r="K159" s="3">
        <f>IF($I159="NA","NA",VLOOKUP(ROUNDUP(I159,0),Inputs!$N$6:$O$26,2))</f>
        <v>2.93E-2</v>
      </c>
      <c r="L159" s="3">
        <f t="shared" si="34"/>
        <v>0.99170000000000003</v>
      </c>
      <c r="M159" s="5">
        <f t="shared" si="35"/>
        <v>126046.18332156901</v>
      </c>
      <c r="N159" s="5">
        <f t="shared" si="36"/>
        <v>-1046.1833215690131</v>
      </c>
      <c r="O159" s="5">
        <f>IF($I159= "NA","NA",(F159-N159)*Inputs!$S$7)</f>
        <v>1260.4618332156901</v>
      </c>
      <c r="P159" s="123">
        <f t="shared" si="47"/>
        <v>-2306.6451547847032</v>
      </c>
      <c r="Q159" s="124">
        <f t="shared" si="37"/>
        <v>-1.8453161238277626E-2</v>
      </c>
      <c r="R159" s="7" t="str">
        <f t="shared" si="38"/>
        <v>YES</v>
      </c>
      <c r="S159" s="69">
        <f>IF(OR(($G159=("Non Callable")),$G159=("Make Whole"),Inputs!$S$6&gt;E159,R159="No"),"NA",Inputs!$S$6)</f>
        <v>45266</v>
      </c>
      <c r="T159" s="70">
        <f t="shared" si="39"/>
        <v>4.9027777777777777</v>
      </c>
      <c r="U159" s="67">
        <f>IF(S159="NA","NA",IF(T159&gt;0,T159*(Inputs!$S$11*12),0))</f>
        <v>2.3533333333333337E-2</v>
      </c>
      <c r="V159" s="70">
        <f t="shared" si="40"/>
        <v>2</v>
      </c>
      <c r="W159" s="67">
        <f>IF($V159="NA","NA",VLOOKUP(ROUNDUP(V159,0),Inputs!$N$6:$P$26,3,TRUE))</f>
        <v>0.05</v>
      </c>
      <c r="X159" s="3">
        <f>IF($U159="NA","NA",VLOOKUP(ROUNDUP(V159,0),Inputs!$N$6:$O$26,2)+U159)</f>
        <v>5.2833333333333336E-2</v>
      </c>
      <c r="Y159" s="3">
        <f t="shared" si="41"/>
        <v>0.94782</v>
      </c>
      <c r="Z159" s="5">
        <f t="shared" si="42"/>
        <v>131881.58089088646</v>
      </c>
      <c r="AA159" s="5">
        <f t="shared" si="43"/>
        <v>-6881.5808908864565</v>
      </c>
      <c r="AB159" s="5">
        <f>IF($U159= "NA","NA",(F159-AA159)*Inputs!$S$7)</f>
        <v>1318.8158089088645</v>
      </c>
      <c r="AC159" s="123">
        <f t="shared" si="44"/>
        <v>-8200.3966997953212</v>
      </c>
      <c r="AD159" s="124">
        <f t="shared" si="45"/>
        <v>-6.5603173598362569E-2</v>
      </c>
      <c r="AE159" s="123" t="str">
        <f t="shared" si="46"/>
        <v/>
      </c>
      <c r="AF159" s="32">
        <v>95.47</v>
      </c>
    </row>
    <row r="160" spans="1:32" s="32" customFormat="1" ht="13.35" customHeight="1" outlineLevel="1">
      <c r="A160" s="72" t="s">
        <v>655</v>
      </c>
      <c r="B160" s="11" t="s">
        <v>315</v>
      </c>
      <c r="C160" s="11" t="s">
        <v>18</v>
      </c>
      <c r="D160" s="73">
        <v>0.05</v>
      </c>
      <c r="E160" s="74">
        <v>46692</v>
      </c>
      <c r="F160" s="12">
        <v>775000</v>
      </c>
      <c r="G160" s="11" t="s">
        <v>2</v>
      </c>
      <c r="H160" s="69" t="str">
        <f>IF(OR(($G160=("Non Callable")),$G160=("Make Whole"),Inputs!$S$6&gt;E160),"Non Callable",MAX(Inputs!$S$6,G160))</f>
        <v>Non Callable</v>
      </c>
      <c r="I160" s="70" t="str">
        <f t="shared" si="33"/>
        <v>NA</v>
      </c>
      <c r="J160" s="67" t="str">
        <f>IF($I160="NA","NA",VLOOKUP(ROUNDUP(I160,0),Inputs!$N$6:$P$26,3,TRUE))</f>
        <v>NA</v>
      </c>
      <c r="K160" s="3" t="str">
        <f>IF($I160="NA","NA",VLOOKUP(ROUNDUP(I160,0),Inputs!$N$6:$O$26,2))</f>
        <v>NA</v>
      </c>
      <c r="L160" s="3" t="str">
        <f t="shared" si="34"/>
        <v>NA</v>
      </c>
      <c r="M160" s="5" t="str">
        <f t="shared" si="35"/>
        <v>NA</v>
      </c>
      <c r="N160" s="5" t="str">
        <f t="shared" si="36"/>
        <v>NA</v>
      </c>
      <c r="O160" s="5" t="str">
        <f>IF($I160= "NA","NA",(F160-N160)*Inputs!$S$7)</f>
        <v>NA</v>
      </c>
      <c r="P160" s="123" t="str">
        <f t="shared" si="47"/>
        <v>NA</v>
      </c>
      <c r="Q160" s="124" t="str">
        <f t="shared" si="37"/>
        <v>NA</v>
      </c>
      <c r="R160" s="7" t="str">
        <f t="shared" si="38"/>
        <v>YES</v>
      </c>
      <c r="S160" s="69" t="str">
        <f>IF(OR(($G160=("Non Callable")),$G160=("Make Whole"),Inputs!$S$6&gt;E160,R160="No"),"NA",Inputs!$S$6)</f>
        <v>NA</v>
      </c>
      <c r="T160" s="70" t="str">
        <f t="shared" si="39"/>
        <v>NA</v>
      </c>
      <c r="U160" s="67" t="str">
        <f>IF(S160="NA","NA",IF(T160&gt;0,T160*(Inputs!$S$11*12),0))</f>
        <v>NA</v>
      </c>
      <c r="V160" s="70" t="str">
        <f t="shared" si="40"/>
        <v>NA</v>
      </c>
      <c r="W160" s="67" t="str">
        <f>IF($V160="NA","NA",VLOOKUP(ROUNDUP(V160,0),Inputs!$N$6:$P$26,3,TRUE))</f>
        <v>NA</v>
      </c>
      <c r="X160" s="3" t="str">
        <f>IF($U160="NA","NA",VLOOKUP(ROUNDUP(V160,0),Inputs!$N$6:$O$26,2)+U160)</f>
        <v>NA</v>
      </c>
      <c r="Y160" s="3" t="str">
        <f t="shared" si="41"/>
        <v>NA</v>
      </c>
      <c r="Z160" s="5" t="str">
        <f t="shared" si="42"/>
        <v>NA</v>
      </c>
      <c r="AA160" s="5" t="str">
        <f t="shared" si="43"/>
        <v>NA</v>
      </c>
      <c r="AB160" s="5" t="str">
        <f>IF($U160= "NA","NA",(F160-AA160)*Inputs!$S$7)</f>
        <v>NA</v>
      </c>
      <c r="AC160" s="123" t="str">
        <f t="shared" si="44"/>
        <v>NA</v>
      </c>
      <c r="AD160" s="124" t="str">
        <f t="shared" si="45"/>
        <v>NA</v>
      </c>
      <c r="AE160" s="123" t="str">
        <f t="shared" si="46"/>
        <v/>
      </c>
      <c r="AF160" s="32">
        <v>109.139</v>
      </c>
    </row>
    <row r="161" spans="1:32" s="32" customFormat="1" ht="13.35" customHeight="1" outlineLevel="1">
      <c r="A161" s="72" t="s">
        <v>655</v>
      </c>
      <c r="B161" s="11" t="s">
        <v>316</v>
      </c>
      <c r="C161" s="11" t="s">
        <v>18</v>
      </c>
      <c r="D161" s="73">
        <v>0.05</v>
      </c>
      <c r="E161" s="74">
        <v>47058</v>
      </c>
      <c r="F161" s="12">
        <v>815000</v>
      </c>
      <c r="G161" s="11" t="s">
        <v>2</v>
      </c>
      <c r="H161" s="69" t="str">
        <f>IF(OR(($G161=("Non Callable")),$G161=("Make Whole"),Inputs!$S$6&gt;E161),"Non Callable",MAX(Inputs!$S$6,G161))</f>
        <v>Non Callable</v>
      </c>
      <c r="I161" s="70" t="str">
        <f t="shared" si="33"/>
        <v>NA</v>
      </c>
      <c r="J161" s="67" t="str">
        <f>IF($I161="NA","NA",VLOOKUP(ROUNDUP(I161,0),Inputs!$N$6:$P$26,3,TRUE))</f>
        <v>NA</v>
      </c>
      <c r="K161" s="3" t="str">
        <f>IF($I161="NA","NA",VLOOKUP(ROUNDUP(I161,0),Inputs!$N$6:$O$26,2))</f>
        <v>NA</v>
      </c>
      <c r="L161" s="3" t="str">
        <f t="shared" si="34"/>
        <v>NA</v>
      </c>
      <c r="M161" s="5" t="str">
        <f t="shared" si="35"/>
        <v>NA</v>
      </c>
      <c r="N161" s="5" t="str">
        <f t="shared" si="36"/>
        <v>NA</v>
      </c>
      <c r="O161" s="5" t="str">
        <f>IF($I161= "NA","NA",(F161-N161)*Inputs!$S$7)</f>
        <v>NA</v>
      </c>
      <c r="P161" s="123" t="str">
        <f t="shared" si="47"/>
        <v>NA</v>
      </c>
      <c r="Q161" s="124" t="str">
        <f t="shared" si="37"/>
        <v>NA</v>
      </c>
      <c r="R161" s="7" t="str">
        <f t="shared" si="38"/>
        <v>YES</v>
      </c>
      <c r="S161" s="69" t="str">
        <f>IF(OR(($G161=("Non Callable")),$G161=("Make Whole"),Inputs!$S$6&gt;E161,R161="No"),"NA",Inputs!$S$6)</f>
        <v>NA</v>
      </c>
      <c r="T161" s="70" t="str">
        <f t="shared" si="39"/>
        <v>NA</v>
      </c>
      <c r="U161" s="67" t="str">
        <f>IF(S161="NA","NA",IF(T161&gt;0,T161*(Inputs!$S$11*12),0))</f>
        <v>NA</v>
      </c>
      <c r="V161" s="70" t="str">
        <f t="shared" si="40"/>
        <v>NA</v>
      </c>
      <c r="W161" s="67" t="str">
        <f>IF($V161="NA","NA",VLOOKUP(ROUNDUP(V161,0),Inputs!$N$6:$P$26,3,TRUE))</f>
        <v>NA</v>
      </c>
      <c r="X161" s="3" t="str">
        <f>IF($U161="NA","NA",VLOOKUP(ROUNDUP(V161,0),Inputs!$N$6:$O$26,2)+U161)</f>
        <v>NA</v>
      </c>
      <c r="Y161" s="3" t="str">
        <f t="shared" si="41"/>
        <v>NA</v>
      </c>
      <c r="Z161" s="5" t="str">
        <f t="shared" si="42"/>
        <v>NA</v>
      </c>
      <c r="AA161" s="5" t="str">
        <f t="shared" si="43"/>
        <v>NA</v>
      </c>
      <c r="AB161" s="5" t="str">
        <f>IF($U161= "NA","NA",(F161-AA161)*Inputs!$S$7)</f>
        <v>NA</v>
      </c>
      <c r="AC161" s="123" t="str">
        <f t="shared" si="44"/>
        <v>NA</v>
      </c>
      <c r="AD161" s="124" t="str">
        <f t="shared" si="45"/>
        <v>NA</v>
      </c>
      <c r="AE161" s="123" t="str">
        <f t="shared" si="46"/>
        <v/>
      </c>
      <c r="AF161" s="32">
        <v>111.46599999999999</v>
      </c>
    </row>
    <row r="162" spans="1:32" s="32" customFormat="1" ht="13.35" customHeight="1" outlineLevel="1">
      <c r="A162" s="72" t="s">
        <v>655</v>
      </c>
      <c r="B162" s="11" t="s">
        <v>317</v>
      </c>
      <c r="C162" s="11" t="s">
        <v>18</v>
      </c>
      <c r="D162" s="73">
        <v>2.5000000000000001E-2</v>
      </c>
      <c r="E162" s="74">
        <v>47423</v>
      </c>
      <c r="F162" s="12">
        <v>845000</v>
      </c>
      <c r="G162" s="11" t="s">
        <v>2</v>
      </c>
      <c r="H162" s="69" t="str">
        <f>IF(OR(($G162=("Non Callable")),$G162=("Make Whole"),Inputs!$S$6&gt;E162),"Non Callable",MAX(Inputs!$S$6,G162))</f>
        <v>Non Callable</v>
      </c>
      <c r="I162" s="70" t="str">
        <f t="shared" si="33"/>
        <v>NA</v>
      </c>
      <c r="J162" s="67" t="str">
        <f>IF($I162="NA","NA",VLOOKUP(ROUNDUP(I162,0),Inputs!$N$6:$P$26,3,TRUE))</f>
        <v>NA</v>
      </c>
      <c r="K162" s="3" t="str">
        <f>IF($I162="NA","NA",VLOOKUP(ROUNDUP(I162,0),Inputs!$N$6:$O$26,2))</f>
        <v>NA</v>
      </c>
      <c r="L162" s="3" t="str">
        <f t="shared" si="34"/>
        <v>NA</v>
      </c>
      <c r="M162" s="5" t="str">
        <f t="shared" si="35"/>
        <v>NA</v>
      </c>
      <c r="N162" s="5" t="str">
        <f t="shared" si="36"/>
        <v>NA</v>
      </c>
      <c r="O162" s="5" t="str">
        <f>IF($I162= "NA","NA",(F162-N162)*Inputs!$S$7)</f>
        <v>NA</v>
      </c>
      <c r="P162" s="123" t="str">
        <f t="shared" si="47"/>
        <v>NA</v>
      </c>
      <c r="Q162" s="124" t="str">
        <f t="shared" si="37"/>
        <v>NA</v>
      </c>
      <c r="R162" s="7" t="str">
        <f t="shared" si="38"/>
        <v>YES</v>
      </c>
      <c r="S162" s="69" t="str">
        <f>IF(OR(($G162=("Non Callable")),$G162=("Make Whole"),Inputs!$S$6&gt;E162,R162="No"),"NA",Inputs!$S$6)</f>
        <v>NA</v>
      </c>
      <c r="T162" s="70" t="str">
        <f t="shared" si="39"/>
        <v>NA</v>
      </c>
      <c r="U162" s="67" t="str">
        <f>IF(S162="NA","NA",IF(T162&gt;0,T162*(Inputs!$S$11*12),0))</f>
        <v>NA</v>
      </c>
      <c r="V162" s="70" t="str">
        <f t="shared" si="40"/>
        <v>NA</v>
      </c>
      <c r="W162" s="67" t="str">
        <f>IF($V162="NA","NA",VLOOKUP(ROUNDUP(V162,0),Inputs!$N$6:$P$26,3,TRUE))</f>
        <v>NA</v>
      </c>
      <c r="X162" s="3" t="str">
        <f>IF($U162="NA","NA",VLOOKUP(ROUNDUP(V162,0),Inputs!$N$6:$O$26,2)+U162)</f>
        <v>NA</v>
      </c>
      <c r="Y162" s="3" t="str">
        <f t="shared" si="41"/>
        <v>NA</v>
      </c>
      <c r="Z162" s="5" t="str">
        <f t="shared" si="42"/>
        <v>NA</v>
      </c>
      <c r="AA162" s="5" t="str">
        <f t="shared" si="43"/>
        <v>NA</v>
      </c>
      <c r="AB162" s="5" t="str">
        <f>IF($U162= "NA","NA",(F162-AA162)*Inputs!$S$7)</f>
        <v>NA</v>
      </c>
      <c r="AC162" s="123" t="str">
        <f t="shared" si="44"/>
        <v>NA</v>
      </c>
      <c r="AD162" s="124" t="str">
        <f t="shared" si="45"/>
        <v>NA</v>
      </c>
      <c r="AE162" s="123" t="str">
        <f t="shared" si="46"/>
        <v/>
      </c>
      <c r="AF162" s="32">
        <v>99.936000000000007</v>
      </c>
    </row>
    <row r="163" spans="1:32" s="32" customFormat="1" ht="13.35" customHeight="1" outlineLevel="1">
      <c r="A163" s="72" t="s">
        <v>655</v>
      </c>
      <c r="B163" s="11" t="s">
        <v>318</v>
      </c>
      <c r="C163" s="11" t="s">
        <v>19</v>
      </c>
      <c r="D163" s="73">
        <v>2.1899999999999999E-2</v>
      </c>
      <c r="E163" s="74">
        <v>45597</v>
      </c>
      <c r="F163" s="12">
        <v>7370000</v>
      </c>
      <c r="G163" s="11" t="s">
        <v>2</v>
      </c>
      <c r="H163" s="69" t="str">
        <f>IF(OR(($G163=("Non Callable")),$G163=("Make Whole"),Inputs!$S$6&gt;E163),"Non Callable",MAX(Inputs!$S$6,G163))</f>
        <v>Non Callable</v>
      </c>
      <c r="I163" s="70" t="str">
        <f t="shared" si="33"/>
        <v>NA</v>
      </c>
      <c r="J163" s="67" t="str">
        <f>IF($I163="NA","NA",VLOOKUP(ROUNDUP(I163,0),Inputs!$N$6:$P$26,3,TRUE))</f>
        <v>NA</v>
      </c>
      <c r="K163" s="3" t="str">
        <f>IF($I163="NA","NA",VLOOKUP(ROUNDUP(I163,0),Inputs!$N$6:$O$26,2))</f>
        <v>NA</v>
      </c>
      <c r="L163" s="3" t="str">
        <f t="shared" si="34"/>
        <v>NA</v>
      </c>
      <c r="M163" s="5" t="str">
        <f t="shared" si="35"/>
        <v>NA</v>
      </c>
      <c r="N163" s="5" t="str">
        <f t="shared" si="36"/>
        <v>NA</v>
      </c>
      <c r="O163" s="5" t="str">
        <f>IF($I163= "NA","NA",(F163-N163)*Inputs!$S$7)</f>
        <v>NA</v>
      </c>
      <c r="P163" s="123" t="str">
        <f t="shared" si="47"/>
        <v>NA</v>
      </c>
      <c r="Q163" s="124" t="str">
        <f t="shared" si="37"/>
        <v>NA</v>
      </c>
      <c r="R163" s="7" t="str">
        <f t="shared" si="38"/>
        <v>YES</v>
      </c>
      <c r="S163" s="69" t="str">
        <f>IF(OR(($G163=("Non Callable")),$G163=("Make Whole"),Inputs!$S$6&gt;E163,R163="No"),"NA",Inputs!$S$6)</f>
        <v>NA</v>
      </c>
      <c r="T163" s="70" t="str">
        <f t="shared" si="39"/>
        <v>NA</v>
      </c>
      <c r="U163" s="67" t="str">
        <f>IF(S163="NA","NA",IF(T163&gt;0,T163*(Inputs!$S$11*12),0))</f>
        <v>NA</v>
      </c>
      <c r="V163" s="70" t="str">
        <f t="shared" si="40"/>
        <v>NA</v>
      </c>
      <c r="W163" s="67" t="str">
        <f>IF($V163="NA","NA",VLOOKUP(ROUNDUP(V163,0),Inputs!$N$6:$P$26,3,TRUE))</f>
        <v>NA</v>
      </c>
      <c r="X163" s="3" t="str">
        <f>IF($U163="NA","NA",VLOOKUP(ROUNDUP(V163,0),Inputs!$N$6:$O$26,2)+U163)</f>
        <v>NA</v>
      </c>
      <c r="Y163" s="3" t="str">
        <f t="shared" si="41"/>
        <v>NA</v>
      </c>
      <c r="Z163" s="5" t="str">
        <f t="shared" si="42"/>
        <v>NA</v>
      </c>
      <c r="AA163" s="5" t="str">
        <f t="shared" si="43"/>
        <v>NA</v>
      </c>
      <c r="AB163" s="5" t="str">
        <f>IF($U163= "NA","NA",(F163-AA163)*Inputs!$S$7)</f>
        <v>NA</v>
      </c>
      <c r="AC163" s="123" t="str">
        <f t="shared" si="44"/>
        <v>NA</v>
      </c>
      <c r="AD163" s="124" t="str">
        <f t="shared" si="45"/>
        <v>NA</v>
      </c>
      <c r="AE163" s="123" t="str">
        <f t="shared" si="46"/>
        <v/>
      </c>
      <c r="AF163" s="32">
        <v>97.001000000000005</v>
      </c>
    </row>
    <row r="164" spans="1:32" s="32" customFormat="1" ht="13.35" customHeight="1" outlineLevel="1">
      <c r="A164" s="72" t="s">
        <v>655</v>
      </c>
      <c r="B164" s="11" t="s">
        <v>319</v>
      </c>
      <c r="C164" s="11" t="s">
        <v>19</v>
      </c>
      <c r="D164" s="73">
        <v>2.2929999999999999E-2</v>
      </c>
      <c r="E164" s="74">
        <v>45962</v>
      </c>
      <c r="F164" s="12">
        <v>10250000</v>
      </c>
      <c r="G164" s="11" t="s">
        <v>2</v>
      </c>
      <c r="H164" s="69" t="str">
        <f>IF(OR(($G164=("Non Callable")),$G164=("Make Whole"),Inputs!$S$6&gt;E164),"Non Callable",MAX(Inputs!$S$6,G164))</f>
        <v>Non Callable</v>
      </c>
      <c r="I164" s="70" t="str">
        <f t="shared" si="33"/>
        <v>NA</v>
      </c>
      <c r="J164" s="67" t="str">
        <f>IF($I164="NA","NA",VLOOKUP(ROUNDUP(I164,0),Inputs!$N$6:$P$26,3,TRUE))</f>
        <v>NA</v>
      </c>
      <c r="K164" s="3" t="str">
        <f>IF($I164="NA","NA",VLOOKUP(ROUNDUP(I164,0),Inputs!$N$6:$O$26,2))</f>
        <v>NA</v>
      </c>
      <c r="L164" s="3" t="str">
        <f t="shared" si="34"/>
        <v>NA</v>
      </c>
      <c r="M164" s="5" t="str">
        <f t="shared" si="35"/>
        <v>NA</v>
      </c>
      <c r="N164" s="5" t="str">
        <f t="shared" si="36"/>
        <v>NA</v>
      </c>
      <c r="O164" s="5" t="str">
        <f>IF($I164= "NA","NA",(F164-N164)*Inputs!$S$7)</f>
        <v>NA</v>
      </c>
      <c r="P164" s="123" t="str">
        <f t="shared" si="47"/>
        <v>NA</v>
      </c>
      <c r="Q164" s="124" t="str">
        <f t="shared" si="37"/>
        <v>NA</v>
      </c>
      <c r="R164" s="7" t="str">
        <f t="shared" si="38"/>
        <v>YES</v>
      </c>
      <c r="S164" s="69" t="str">
        <f>IF(OR(($G164=("Non Callable")),$G164=("Make Whole"),Inputs!$S$6&gt;E164,R164="No"),"NA",Inputs!$S$6)</f>
        <v>NA</v>
      </c>
      <c r="T164" s="70" t="str">
        <f t="shared" si="39"/>
        <v>NA</v>
      </c>
      <c r="U164" s="67" t="str">
        <f>IF(S164="NA","NA",IF(T164&gt;0,T164*(Inputs!$S$11*12),0))</f>
        <v>NA</v>
      </c>
      <c r="V164" s="70" t="str">
        <f t="shared" si="40"/>
        <v>NA</v>
      </c>
      <c r="W164" s="67" t="str">
        <f>IF($V164="NA","NA",VLOOKUP(ROUNDUP(V164,0),Inputs!$N$6:$P$26,3,TRUE))</f>
        <v>NA</v>
      </c>
      <c r="X164" s="3" t="str">
        <f>IF($U164="NA","NA",VLOOKUP(ROUNDUP(V164,0),Inputs!$N$6:$O$26,2)+U164)</f>
        <v>NA</v>
      </c>
      <c r="Y164" s="3" t="str">
        <f t="shared" si="41"/>
        <v>NA</v>
      </c>
      <c r="Z164" s="5" t="str">
        <f t="shared" si="42"/>
        <v>NA</v>
      </c>
      <c r="AA164" s="5" t="str">
        <f t="shared" si="43"/>
        <v>NA</v>
      </c>
      <c r="AB164" s="5" t="str">
        <f>IF($U164= "NA","NA",(F164-AA164)*Inputs!$S$7)</f>
        <v>NA</v>
      </c>
      <c r="AC164" s="123" t="str">
        <f t="shared" si="44"/>
        <v>NA</v>
      </c>
      <c r="AD164" s="124" t="str">
        <f t="shared" si="45"/>
        <v>NA</v>
      </c>
      <c r="AE164" s="123" t="str">
        <f t="shared" si="46"/>
        <v/>
      </c>
      <c r="AF164" s="32">
        <v>94.605000000000004</v>
      </c>
    </row>
    <row r="165" spans="1:32" s="32" customFormat="1" ht="13.35" customHeight="1" outlineLevel="1">
      <c r="A165" s="72" t="s">
        <v>655</v>
      </c>
      <c r="B165" s="11" t="s">
        <v>320</v>
      </c>
      <c r="C165" s="11" t="s">
        <v>19</v>
      </c>
      <c r="D165" s="73">
        <v>2.393E-2</v>
      </c>
      <c r="E165" s="74">
        <v>46327</v>
      </c>
      <c r="F165" s="12">
        <v>10495000</v>
      </c>
      <c r="G165" s="11" t="s">
        <v>2</v>
      </c>
      <c r="H165" s="69" t="str">
        <f>IF(OR(($G165=("Non Callable")),$G165=("Make Whole"),Inputs!$S$6&gt;E165),"Non Callable",MAX(Inputs!$S$6,G165))</f>
        <v>Non Callable</v>
      </c>
      <c r="I165" s="70" t="str">
        <f t="shared" si="33"/>
        <v>NA</v>
      </c>
      <c r="J165" s="67" t="str">
        <f>IF($I165="NA","NA",VLOOKUP(ROUNDUP(I165,0),Inputs!$N$6:$P$26,3,TRUE))</f>
        <v>NA</v>
      </c>
      <c r="K165" s="3" t="str">
        <f>IF($I165="NA","NA",VLOOKUP(ROUNDUP(I165,0),Inputs!$N$6:$O$26,2))</f>
        <v>NA</v>
      </c>
      <c r="L165" s="3" t="str">
        <f t="shared" si="34"/>
        <v>NA</v>
      </c>
      <c r="M165" s="5" t="str">
        <f t="shared" si="35"/>
        <v>NA</v>
      </c>
      <c r="N165" s="5" t="str">
        <f t="shared" si="36"/>
        <v>NA</v>
      </c>
      <c r="O165" s="5" t="str">
        <f>IF($I165= "NA","NA",(F165-N165)*Inputs!$S$7)</f>
        <v>NA</v>
      </c>
      <c r="P165" s="123" t="str">
        <f t="shared" si="47"/>
        <v>NA</v>
      </c>
      <c r="Q165" s="124" t="str">
        <f t="shared" si="37"/>
        <v>NA</v>
      </c>
      <c r="R165" s="7" t="str">
        <f t="shared" si="38"/>
        <v>YES</v>
      </c>
      <c r="S165" s="69" t="str">
        <f>IF(OR(($G165=("Non Callable")),$G165=("Make Whole"),Inputs!$S$6&gt;E165,R165="No"),"NA",Inputs!$S$6)</f>
        <v>NA</v>
      </c>
      <c r="T165" s="70" t="str">
        <f t="shared" si="39"/>
        <v>NA</v>
      </c>
      <c r="U165" s="67" t="str">
        <f>IF(S165="NA","NA",IF(T165&gt;0,T165*(Inputs!$S$11*12),0))</f>
        <v>NA</v>
      </c>
      <c r="V165" s="70" t="str">
        <f t="shared" si="40"/>
        <v>NA</v>
      </c>
      <c r="W165" s="67" t="str">
        <f>IF($V165="NA","NA",VLOOKUP(ROUNDUP(V165,0),Inputs!$N$6:$P$26,3,TRUE))</f>
        <v>NA</v>
      </c>
      <c r="X165" s="3" t="str">
        <f>IF($U165="NA","NA",VLOOKUP(ROUNDUP(V165,0),Inputs!$N$6:$O$26,2)+U165)</f>
        <v>NA</v>
      </c>
      <c r="Y165" s="3" t="str">
        <f t="shared" si="41"/>
        <v>NA</v>
      </c>
      <c r="Z165" s="5" t="str">
        <f t="shared" si="42"/>
        <v>NA</v>
      </c>
      <c r="AA165" s="5" t="str">
        <f t="shared" si="43"/>
        <v>NA</v>
      </c>
      <c r="AB165" s="5" t="str">
        <f>IF($U165= "NA","NA",(F165-AA165)*Inputs!$S$7)</f>
        <v>NA</v>
      </c>
      <c r="AC165" s="123" t="str">
        <f t="shared" si="44"/>
        <v>NA</v>
      </c>
      <c r="AD165" s="124" t="str">
        <f t="shared" si="45"/>
        <v>NA</v>
      </c>
      <c r="AE165" s="123" t="str">
        <f t="shared" si="46"/>
        <v/>
      </c>
      <c r="AF165" s="32">
        <v>92.762</v>
      </c>
    </row>
    <row r="166" spans="1:32" s="32" customFormat="1" ht="13.35" customHeight="1" outlineLevel="1">
      <c r="A166" s="72" t="s">
        <v>655</v>
      </c>
      <c r="B166" s="11" t="s">
        <v>321</v>
      </c>
      <c r="C166" s="11" t="s">
        <v>19</v>
      </c>
      <c r="D166" s="73">
        <v>2.5219999999999999E-2</v>
      </c>
      <c r="E166" s="74">
        <v>46692</v>
      </c>
      <c r="F166" s="12">
        <v>10750000</v>
      </c>
      <c r="G166" s="11" t="s">
        <v>2</v>
      </c>
      <c r="H166" s="69" t="str">
        <f>IF(OR(($G166=("Non Callable")),$G166=("Make Whole"),Inputs!$S$6&gt;E166),"Non Callable",MAX(Inputs!$S$6,G166))</f>
        <v>Non Callable</v>
      </c>
      <c r="I166" s="70" t="str">
        <f t="shared" si="33"/>
        <v>NA</v>
      </c>
      <c r="J166" s="67" t="str">
        <f>IF($I166="NA","NA",VLOOKUP(ROUNDUP(I166,0),Inputs!$N$6:$P$26,3,TRUE))</f>
        <v>NA</v>
      </c>
      <c r="K166" s="3" t="str">
        <f>IF($I166="NA","NA",VLOOKUP(ROUNDUP(I166,0),Inputs!$N$6:$O$26,2))</f>
        <v>NA</v>
      </c>
      <c r="L166" s="3" t="str">
        <f t="shared" si="34"/>
        <v>NA</v>
      </c>
      <c r="M166" s="5" t="str">
        <f t="shared" si="35"/>
        <v>NA</v>
      </c>
      <c r="N166" s="5" t="str">
        <f t="shared" si="36"/>
        <v>NA</v>
      </c>
      <c r="O166" s="5" t="str">
        <f>IF($I166= "NA","NA",(F166-N166)*Inputs!$S$7)</f>
        <v>NA</v>
      </c>
      <c r="P166" s="123" t="str">
        <f t="shared" si="47"/>
        <v>NA</v>
      </c>
      <c r="Q166" s="124" t="str">
        <f t="shared" si="37"/>
        <v>NA</v>
      </c>
      <c r="R166" s="7" t="str">
        <f t="shared" si="38"/>
        <v>YES</v>
      </c>
      <c r="S166" s="69" t="str">
        <f>IF(OR(($G166=("Non Callable")),$G166=("Make Whole"),Inputs!$S$6&gt;E166,R166="No"),"NA",Inputs!$S$6)</f>
        <v>NA</v>
      </c>
      <c r="T166" s="70" t="str">
        <f t="shared" si="39"/>
        <v>NA</v>
      </c>
      <c r="U166" s="67" t="str">
        <f>IF(S166="NA","NA",IF(T166&gt;0,T166*(Inputs!$S$11*12),0))</f>
        <v>NA</v>
      </c>
      <c r="V166" s="70" t="str">
        <f t="shared" si="40"/>
        <v>NA</v>
      </c>
      <c r="W166" s="67" t="str">
        <f>IF($V166="NA","NA",VLOOKUP(ROUNDUP(V166,0),Inputs!$N$6:$P$26,3,TRUE))</f>
        <v>NA</v>
      </c>
      <c r="X166" s="3" t="str">
        <f>IF($U166="NA","NA",VLOOKUP(ROUNDUP(V166,0),Inputs!$N$6:$O$26,2)+U166)</f>
        <v>NA</v>
      </c>
      <c r="Y166" s="3" t="str">
        <f t="shared" si="41"/>
        <v>NA</v>
      </c>
      <c r="Z166" s="5" t="str">
        <f t="shared" si="42"/>
        <v>NA</v>
      </c>
      <c r="AA166" s="5" t="str">
        <f t="shared" si="43"/>
        <v>NA</v>
      </c>
      <c r="AB166" s="5" t="str">
        <f>IF($U166= "NA","NA",(F166-AA166)*Inputs!$S$7)</f>
        <v>NA</v>
      </c>
      <c r="AC166" s="123" t="str">
        <f t="shared" si="44"/>
        <v>NA</v>
      </c>
      <c r="AD166" s="124" t="str">
        <f t="shared" si="45"/>
        <v>NA</v>
      </c>
      <c r="AE166" s="123" t="str">
        <f t="shared" si="46"/>
        <v/>
      </c>
      <c r="AF166" s="32">
        <v>91.174999999999997</v>
      </c>
    </row>
    <row r="167" spans="1:32" s="32" customFormat="1" ht="13.35" customHeight="1" outlineLevel="1">
      <c r="A167" s="72" t="s">
        <v>655</v>
      </c>
      <c r="B167" s="11" t="s">
        <v>322</v>
      </c>
      <c r="C167" s="11" t="s">
        <v>19</v>
      </c>
      <c r="D167" s="73">
        <v>2.572E-2</v>
      </c>
      <c r="E167" s="74">
        <v>47058</v>
      </c>
      <c r="F167" s="12">
        <v>11035000</v>
      </c>
      <c r="G167" s="11" t="s">
        <v>2</v>
      </c>
      <c r="H167" s="69" t="str">
        <f>IF(OR(($G167=("Non Callable")),$G167=("Make Whole"),Inputs!$S$6&gt;E167),"Non Callable",MAX(Inputs!$S$6,G167))</f>
        <v>Non Callable</v>
      </c>
      <c r="I167" s="70" t="str">
        <f t="shared" si="33"/>
        <v>NA</v>
      </c>
      <c r="J167" s="67" t="str">
        <f>IF($I167="NA","NA",VLOOKUP(ROUNDUP(I167,0),Inputs!$N$6:$P$26,3,TRUE))</f>
        <v>NA</v>
      </c>
      <c r="K167" s="3" t="str">
        <f>IF($I167="NA","NA",VLOOKUP(ROUNDUP(I167,0),Inputs!$N$6:$O$26,2))</f>
        <v>NA</v>
      </c>
      <c r="L167" s="3" t="str">
        <f t="shared" si="34"/>
        <v>NA</v>
      </c>
      <c r="M167" s="5" t="str">
        <f t="shared" si="35"/>
        <v>NA</v>
      </c>
      <c r="N167" s="5" t="str">
        <f t="shared" si="36"/>
        <v>NA</v>
      </c>
      <c r="O167" s="5" t="str">
        <f>IF($I167= "NA","NA",(F167-N167)*Inputs!$S$7)</f>
        <v>NA</v>
      </c>
      <c r="P167" s="123" t="str">
        <f t="shared" si="47"/>
        <v>NA</v>
      </c>
      <c r="Q167" s="124" t="str">
        <f t="shared" si="37"/>
        <v>NA</v>
      </c>
      <c r="R167" s="7" t="str">
        <f t="shared" si="38"/>
        <v>YES</v>
      </c>
      <c r="S167" s="69" t="str">
        <f>IF(OR(($G167=("Non Callable")),$G167=("Make Whole"),Inputs!$S$6&gt;E167,R167="No"),"NA",Inputs!$S$6)</f>
        <v>NA</v>
      </c>
      <c r="T167" s="70" t="str">
        <f t="shared" si="39"/>
        <v>NA</v>
      </c>
      <c r="U167" s="67" t="str">
        <f>IF(S167="NA","NA",IF(T167&gt;0,T167*(Inputs!$S$11*12),0))</f>
        <v>NA</v>
      </c>
      <c r="V167" s="70" t="str">
        <f t="shared" si="40"/>
        <v>NA</v>
      </c>
      <c r="W167" s="67" t="str">
        <f>IF($V167="NA","NA",VLOOKUP(ROUNDUP(V167,0),Inputs!$N$6:$P$26,3,TRUE))</f>
        <v>NA</v>
      </c>
      <c r="X167" s="3" t="str">
        <f>IF($U167="NA","NA",VLOOKUP(ROUNDUP(V167,0),Inputs!$N$6:$O$26,2)+U167)</f>
        <v>NA</v>
      </c>
      <c r="Y167" s="3" t="str">
        <f t="shared" si="41"/>
        <v>NA</v>
      </c>
      <c r="Z167" s="5" t="str">
        <f t="shared" si="42"/>
        <v>NA</v>
      </c>
      <c r="AA167" s="5" t="str">
        <f t="shared" si="43"/>
        <v>NA</v>
      </c>
      <c r="AB167" s="5" t="str">
        <f>IF($U167= "NA","NA",(F167-AA167)*Inputs!$S$7)</f>
        <v>NA</v>
      </c>
      <c r="AC167" s="123" t="str">
        <f t="shared" si="44"/>
        <v>NA</v>
      </c>
      <c r="AD167" s="124" t="str">
        <f t="shared" si="45"/>
        <v>NA</v>
      </c>
      <c r="AE167" s="123" t="str">
        <f t="shared" si="46"/>
        <v/>
      </c>
      <c r="AF167" s="32">
        <v>89.456999999999994</v>
      </c>
    </row>
    <row r="168" spans="1:32" s="32" customFormat="1" ht="13.35" customHeight="1" outlineLevel="1">
      <c r="A168" s="72" t="s">
        <v>655</v>
      </c>
      <c r="B168" s="11" t="s">
        <v>323</v>
      </c>
      <c r="C168" s="11" t="s">
        <v>19</v>
      </c>
      <c r="D168" s="73">
        <v>2.622E-2</v>
      </c>
      <c r="E168" s="74">
        <v>47423</v>
      </c>
      <c r="F168" s="12">
        <v>11320000</v>
      </c>
      <c r="G168" s="11" t="s">
        <v>2</v>
      </c>
      <c r="H168" s="69" t="str">
        <f>IF(OR(($G168=("Non Callable")),$G168=("Make Whole"),Inputs!$S$6&gt;E168),"Non Callable",MAX(Inputs!$S$6,G168))</f>
        <v>Non Callable</v>
      </c>
      <c r="I168" s="70" t="str">
        <f t="shared" si="33"/>
        <v>NA</v>
      </c>
      <c r="J168" s="67" t="str">
        <f>IF($I168="NA","NA",VLOOKUP(ROUNDUP(I168,0),Inputs!$N$6:$P$26,3,TRUE))</f>
        <v>NA</v>
      </c>
      <c r="K168" s="3" t="str">
        <f>IF($I168="NA","NA",VLOOKUP(ROUNDUP(I168,0),Inputs!$N$6:$O$26,2))</f>
        <v>NA</v>
      </c>
      <c r="L168" s="3" t="str">
        <f t="shared" si="34"/>
        <v>NA</v>
      </c>
      <c r="M168" s="5" t="str">
        <f t="shared" si="35"/>
        <v>NA</v>
      </c>
      <c r="N168" s="5" t="str">
        <f t="shared" si="36"/>
        <v>NA</v>
      </c>
      <c r="O168" s="5" t="str">
        <f>IF($I168= "NA","NA",(F168-N168)*Inputs!$S$7)</f>
        <v>NA</v>
      </c>
      <c r="P168" s="123" t="str">
        <f t="shared" si="47"/>
        <v>NA</v>
      </c>
      <c r="Q168" s="124" t="str">
        <f t="shared" si="37"/>
        <v>NA</v>
      </c>
      <c r="R168" s="7" t="str">
        <f t="shared" si="38"/>
        <v>YES</v>
      </c>
      <c r="S168" s="69" t="str">
        <f>IF(OR(($G168=("Non Callable")),$G168=("Make Whole"),Inputs!$S$6&gt;E168,R168="No"),"NA",Inputs!$S$6)</f>
        <v>NA</v>
      </c>
      <c r="T168" s="70" t="str">
        <f t="shared" si="39"/>
        <v>NA</v>
      </c>
      <c r="U168" s="67" t="str">
        <f>IF(S168="NA","NA",IF(T168&gt;0,T168*(Inputs!$S$11*12),0))</f>
        <v>NA</v>
      </c>
      <c r="V168" s="70" t="str">
        <f t="shared" si="40"/>
        <v>NA</v>
      </c>
      <c r="W168" s="67" t="str">
        <f>IF($V168="NA","NA",VLOOKUP(ROUNDUP(V168,0),Inputs!$N$6:$P$26,3,TRUE))</f>
        <v>NA</v>
      </c>
      <c r="X168" s="3" t="str">
        <f>IF($U168="NA","NA",VLOOKUP(ROUNDUP(V168,0),Inputs!$N$6:$O$26,2)+U168)</f>
        <v>NA</v>
      </c>
      <c r="Y168" s="3" t="str">
        <f t="shared" si="41"/>
        <v>NA</v>
      </c>
      <c r="Z168" s="5" t="str">
        <f t="shared" si="42"/>
        <v>NA</v>
      </c>
      <c r="AA168" s="5" t="str">
        <f t="shared" si="43"/>
        <v>NA</v>
      </c>
      <c r="AB168" s="5" t="str">
        <f>IF($U168= "NA","NA",(F168-AA168)*Inputs!$S$7)</f>
        <v>NA</v>
      </c>
      <c r="AC168" s="123" t="str">
        <f t="shared" si="44"/>
        <v>NA</v>
      </c>
      <c r="AD168" s="124" t="str">
        <f t="shared" si="45"/>
        <v>NA</v>
      </c>
      <c r="AE168" s="123" t="str">
        <f t="shared" si="46"/>
        <v/>
      </c>
      <c r="AF168" s="32" t="s">
        <v>744</v>
      </c>
    </row>
    <row r="169" spans="1:32" s="32" customFormat="1" ht="13.35" customHeight="1" outlineLevel="1">
      <c r="A169" s="72" t="s">
        <v>655</v>
      </c>
      <c r="B169" s="11" t="s">
        <v>324</v>
      </c>
      <c r="C169" s="11" t="s">
        <v>19</v>
      </c>
      <c r="D169" s="73">
        <v>2.7220000000000001E-2</v>
      </c>
      <c r="E169" s="74">
        <v>47788</v>
      </c>
      <c r="F169" s="12">
        <v>11630000</v>
      </c>
      <c r="G169" s="75">
        <v>47423</v>
      </c>
      <c r="H169" s="69">
        <f>IF(OR(($G169=("Non Callable")),$G169=("Make Whole"),Inputs!$S$6&gt;E169),"Non Callable",MAX(Inputs!$S$6,G169))</f>
        <v>47423</v>
      </c>
      <c r="I169" s="70">
        <f t="shared" si="33"/>
        <v>1</v>
      </c>
      <c r="J169" s="67">
        <f>IF($I169="NA","NA",VLOOKUP(ROUNDUP(I169,0),Inputs!$N$6:$P$26,3,TRUE))</f>
        <v>0.05</v>
      </c>
      <c r="K169" s="3">
        <f>IF($I169="NA","NA",VLOOKUP(ROUNDUP(I169,0),Inputs!$N$6:$O$26,2))</f>
        <v>3.0800000000000001E-2</v>
      </c>
      <c r="L169" s="3">
        <f t="shared" si="34"/>
        <v>0.99650000000000005</v>
      </c>
      <c r="M169" s="5">
        <f t="shared" si="35"/>
        <v>11670847.967887606</v>
      </c>
      <c r="N169" s="5">
        <f t="shared" si="36"/>
        <v>-40847.967887606472</v>
      </c>
      <c r="O169" s="5">
        <f>IF($I169= "NA","NA",(F169-N169)*Inputs!$S$7)</f>
        <v>116708.47967887607</v>
      </c>
      <c r="P169" s="123">
        <f t="shared" si="47"/>
        <v>-157556.44756648253</v>
      </c>
      <c r="Q169" s="124">
        <f t="shared" si="37"/>
        <v>-1.3547415955845445E-2</v>
      </c>
      <c r="R169" s="7" t="str">
        <f t="shared" si="38"/>
        <v>YES</v>
      </c>
      <c r="S169" s="69">
        <f>IF(OR(($G169=("Non Callable")),$G169=("Make Whole"),Inputs!$S$6&gt;E169,R169="No"),"NA",Inputs!$S$6)</f>
        <v>45266</v>
      </c>
      <c r="T169" s="70">
        <f t="shared" si="39"/>
        <v>5.9027777777777777</v>
      </c>
      <c r="U169" s="67">
        <f>IF(S169="NA","NA",IF(T169&gt;0,T169*(Inputs!$S$11*12),0))</f>
        <v>2.8333333333333335E-2</v>
      </c>
      <c r="V169" s="70">
        <f t="shared" si="40"/>
        <v>1</v>
      </c>
      <c r="W169" s="67">
        <f>IF($V169="NA","NA",VLOOKUP(ROUNDUP(V169,0),Inputs!$N$6:$P$26,3,TRUE))</f>
        <v>0.05</v>
      </c>
      <c r="X169" s="3">
        <f>IF($U169="NA","NA",VLOOKUP(ROUNDUP(V169,0),Inputs!$N$6:$O$26,2)+U169)</f>
        <v>5.9133333333333336E-2</v>
      </c>
      <c r="Y169" s="3">
        <f t="shared" si="41"/>
        <v>0.96943999999999997</v>
      </c>
      <c r="Z169" s="5">
        <f t="shared" si="42"/>
        <v>11996616.603399901</v>
      </c>
      <c r="AA169" s="5">
        <f t="shared" si="43"/>
        <v>-366616.60339990072</v>
      </c>
      <c r="AB169" s="5">
        <f>IF($U169= "NA","NA",(F169-AA169)*Inputs!$S$7)</f>
        <v>119966.166033999</v>
      </c>
      <c r="AC169" s="123">
        <f t="shared" si="44"/>
        <v>-486582.76943389972</v>
      </c>
      <c r="AD169" s="124">
        <f t="shared" si="45"/>
        <v>-4.1838587225614766E-2</v>
      </c>
      <c r="AE169" s="123" t="str">
        <f t="shared" si="46"/>
        <v/>
      </c>
      <c r="AF169" s="32">
        <v>86.384</v>
      </c>
    </row>
    <row r="170" spans="1:32" s="32" customFormat="1" ht="13.35" customHeight="1" outlineLevel="1">
      <c r="A170" s="72" t="s">
        <v>655</v>
      </c>
      <c r="B170" s="11" t="s">
        <v>325</v>
      </c>
      <c r="C170" s="11" t="s">
        <v>19</v>
      </c>
      <c r="D170" s="73">
        <v>2.7720000000000002E-2</v>
      </c>
      <c r="E170" s="74">
        <v>48153</v>
      </c>
      <c r="F170" s="12">
        <v>11950000</v>
      </c>
      <c r="G170" s="75">
        <v>47423</v>
      </c>
      <c r="H170" s="69">
        <f>IF(OR(($G170=("Non Callable")),$G170=("Make Whole"),Inputs!$S$6&gt;E170),"Non Callable",MAX(Inputs!$S$6,G170))</f>
        <v>47423</v>
      </c>
      <c r="I170" s="70">
        <f t="shared" si="33"/>
        <v>2</v>
      </c>
      <c r="J170" s="67">
        <f>IF($I170="NA","NA",VLOOKUP(ROUNDUP(I170,0),Inputs!$N$6:$P$26,3,TRUE))</f>
        <v>0.05</v>
      </c>
      <c r="K170" s="3">
        <f>IF($I170="NA","NA",VLOOKUP(ROUNDUP(I170,0),Inputs!$N$6:$O$26,2))</f>
        <v>2.93E-2</v>
      </c>
      <c r="L170" s="3">
        <f t="shared" si="34"/>
        <v>0.99695</v>
      </c>
      <c r="M170" s="5">
        <f t="shared" si="35"/>
        <v>11986559.004965143</v>
      </c>
      <c r="N170" s="5">
        <f t="shared" si="36"/>
        <v>-36559.004965143278</v>
      </c>
      <c r="O170" s="5">
        <f>IF($I170= "NA","NA",(F170-N170)*Inputs!$S$7)</f>
        <v>119865.59004965144</v>
      </c>
      <c r="P170" s="123">
        <f t="shared" si="47"/>
        <v>-156424.59501479473</v>
      </c>
      <c r="Q170" s="124">
        <f t="shared" si="37"/>
        <v>-1.3089924269020479E-2</v>
      </c>
      <c r="R170" s="7" t="str">
        <f t="shared" si="38"/>
        <v>YES</v>
      </c>
      <c r="S170" s="69">
        <f>IF(OR(($G170=("Non Callable")),$G170=("Make Whole"),Inputs!$S$6&gt;E170,R170="No"),"NA",Inputs!$S$6)</f>
        <v>45266</v>
      </c>
      <c r="T170" s="70">
        <f t="shared" si="39"/>
        <v>5.9027777777777777</v>
      </c>
      <c r="U170" s="67">
        <f>IF(S170="NA","NA",IF(T170&gt;0,T170*(Inputs!$S$11*12),0))</f>
        <v>2.8333333333333335E-2</v>
      </c>
      <c r="V170" s="70">
        <f t="shared" si="40"/>
        <v>2</v>
      </c>
      <c r="W170" s="67">
        <f>IF($V170="NA","NA",VLOOKUP(ROUNDUP(V170,0),Inputs!$N$6:$P$26,3,TRUE))</f>
        <v>0.05</v>
      </c>
      <c r="X170" s="3">
        <f>IF($U170="NA","NA",VLOOKUP(ROUNDUP(V170,0),Inputs!$N$6:$O$26,2)+U170)</f>
        <v>5.7633333333333335E-2</v>
      </c>
      <c r="Y170" s="3">
        <f t="shared" si="41"/>
        <v>0.94423999999999997</v>
      </c>
      <c r="Z170" s="5">
        <f t="shared" si="42"/>
        <v>12655680.759129036</v>
      </c>
      <c r="AA170" s="5">
        <f t="shared" si="43"/>
        <v>-705680.75912903622</v>
      </c>
      <c r="AB170" s="5">
        <f>IF($U170= "NA","NA",(F170-AA170)*Inputs!$S$7)</f>
        <v>126556.80759129036</v>
      </c>
      <c r="AC170" s="123">
        <f t="shared" si="44"/>
        <v>-832237.56672032655</v>
      </c>
      <c r="AD170" s="124">
        <f t="shared" si="45"/>
        <v>-6.9643311022621474E-2</v>
      </c>
      <c r="AE170" s="123" t="str">
        <f t="shared" si="46"/>
        <v/>
      </c>
      <c r="AF170" s="32">
        <v>84.802999999999997</v>
      </c>
    </row>
    <row r="171" spans="1:32" s="32" customFormat="1" ht="13.35" customHeight="1" outlineLevel="1">
      <c r="A171" s="72" t="s">
        <v>655</v>
      </c>
      <c r="B171" s="11" t="s">
        <v>326</v>
      </c>
      <c r="C171" s="11" t="s">
        <v>61</v>
      </c>
      <c r="D171" s="73">
        <v>2.137E-2</v>
      </c>
      <c r="E171" s="74">
        <v>45597</v>
      </c>
      <c r="F171" s="12">
        <v>1465000</v>
      </c>
      <c r="G171" s="11" t="s">
        <v>2</v>
      </c>
      <c r="H171" s="69" t="str">
        <f>IF(OR(($G171=("Non Callable")),$G171=("Make Whole"),Inputs!$S$6&gt;E171),"Non Callable",MAX(Inputs!$S$6,G171))</f>
        <v>Non Callable</v>
      </c>
      <c r="I171" s="70" t="str">
        <f t="shared" si="33"/>
        <v>NA</v>
      </c>
      <c r="J171" s="67" t="str">
        <f>IF($I171="NA","NA",VLOOKUP(ROUNDUP(I171,0),Inputs!$N$6:$P$26,3,TRUE))</f>
        <v>NA</v>
      </c>
      <c r="K171" s="3" t="str">
        <f>IF($I171="NA","NA",VLOOKUP(ROUNDUP(I171,0),Inputs!$N$6:$O$26,2))</f>
        <v>NA</v>
      </c>
      <c r="L171" s="3" t="str">
        <f t="shared" si="34"/>
        <v>NA</v>
      </c>
      <c r="M171" s="5" t="str">
        <f t="shared" si="35"/>
        <v>NA</v>
      </c>
      <c r="N171" s="5" t="str">
        <f t="shared" si="36"/>
        <v>NA</v>
      </c>
      <c r="O171" s="5" t="str">
        <f>IF($I171= "NA","NA",(F171-N171)*Inputs!$S$7)</f>
        <v>NA</v>
      </c>
      <c r="P171" s="123" t="str">
        <f t="shared" si="47"/>
        <v>NA</v>
      </c>
      <c r="Q171" s="124" t="str">
        <f t="shared" si="37"/>
        <v>NA</v>
      </c>
      <c r="R171" s="7" t="str">
        <f t="shared" si="38"/>
        <v>YES</v>
      </c>
      <c r="S171" s="69" t="str">
        <f>IF(OR(($G171=("Non Callable")),$G171=("Make Whole"),Inputs!$S$6&gt;E171,R171="No"),"NA",Inputs!$S$6)</f>
        <v>NA</v>
      </c>
      <c r="T171" s="70" t="str">
        <f t="shared" si="39"/>
        <v>NA</v>
      </c>
      <c r="U171" s="67" t="str">
        <f>IF(S171="NA","NA",IF(T171&gt;0,T171*(Inputs!$S$11*12),0))</f>
        <v>NA</v>
      </c>
      <c r="V171" s="70" t="str">
        <f t="shared" si="40"/>
        <v>NA</v>
      </c>
      <c r="W171" s="67" t="str">
        <f>IF($V171="NA","NA",VLOOKUP(ROUNDUP(V171,0),Inputs!$N$6:$P$26,3,TRUE))</f>
        <v>NA</v>
      </c>
      <c r="X171" s="3" t="str">
        <f>IF($U171="NA","NA",VLOOKUP(ROUNDUP(V171,0),Inputs!$N$6:$O$26,2)+U171)</f>
        <v>NA</v>
      </c>
      <c r="Y171" s="3" t="str">
        <f t="shared" si="41"/>
        <v>NA</v>
      </c>
      <c r="Z171" s="5" t="str">
        <f t="shared" si="42"/>
        <v>NA</v>
      </c>
      <c r="AA171" s="5" t="str">
        <f t="shared" si="43"/>
        <v>NA</v>
      </c>
      <c r="AB171" s="5" t="str">
        <f>IF($U171= "NA","NA",(F171-AA171)*Inputs!$S$7)</f>
        <v>NA</v>
      </c>
      <c r="AC171" s="123" t="str">
        <f t="shared" si="44"/>
        <v>NA</v>
      </c>
      <c r="AD171" s="124" t="str">
        <f t="shared" si="45"/>
        <v>NA</v>
      </c>
      <c r="AE171" s="123" t="str">
        <f t="shared" si="46"/>
        <v/>
      </c>
      <c r="AF171" s="32">
        <v>97</v>
      </c>
    </row>
    <row r="172" spans="1:32" s="32" customFormat="1" ht="13.35" customHeight="1" outlineLevel="1">
      <c r="A172" s="72" t="s">
        <v>655</v>
      </c>
      <c r="B172" s="11" t="s">
        <v>327</v>
      </c>
      <c r="C172" s="11" t="s">
        <v>61</v>
      </c>
      <c r="D172" s="73">
        <v>2.2870000000000001E-2</v>
      </c>
      <c r="E172" s="74">
        <v>45962</v>
      </c>
      <c r="F172" s="12">
        <v>1495000</v>
      </c>
      <c r="G172" s="11" t="s">
        <v>2</v>
      </c>
      <c r="H172" s="69" t="str">
        <f>IF(OR(($G172=("Non Callable")),$G172=("Make Whole"),Inputs!$S$6&gt;E172),"Non Callable",MAX(Inputs!$S$6,G172))</f>
        <v>Non Callable</v>
      </c>
      <c r="I172" s="70" t="str">
        <f t="shared" si="33"/>
        <v>NA</v>
      </c>
      <c r="J172" s="67" t="str">
        <f>IF($I172="NA","NA",VLOOKUP(ROUNDUP(I172,0),Inputs!$N$6:$P$26,3,TRUE))</f>
        <v>NA</v>
      </c>
      <c r="K172" s="3" t="str">
        <f>IF($I172="NA","NA",VLOOKUP(ROUNDUP(I172,0),Inputs!$N$6:$O$26,2))</f>
        <v>NA</v>
      </c>
      <c r="L172" s="3" t="str">
        <f t="shared" si="34"/>
        <v>NA</v>
      </c>
      <c r="M172" s="5" t="str">
        <f t="shared" si="35"/>
        <v>NA</v>
      </c>
      <c r="N172" s="5" t="str">
        <f t="shared" si="36"/>
        <v>NA</v>
      </c>
      <c r="O172" s="5" t="str">
        <f>IF($I172= "NA","NA",(F172-N172)*Inputs!$S$7)</f>
        <v>NA</v>
      </c>
      <c r="P172" s="123" t="str">
        <f t="shared" si="47"/>
        <v>NA</v>
      </c>
      <c r="Q172" s="124" t="str">
        <f t="shared" si="37"/>
        <v>NA</v>
      </c>
      <c r="R172" s="7" t="str">
        <f t="shared" si="38"/>
        <v>YES</v>
      </c>
      <c r="S172" s="69" t="str">
        <f>IF(OR(($G172=("Non Callable")),$G172=("Make Whole"),Inputs!$S$6&gt;E172,R172="No"),"NA",Inputs!$S$6)</f>
        <v>NA</v>
      </c>
      <c r="T172" s="70" t="str">
        <f t="shared" si="39"/>
        <v>NA</v>
      </c>
      <c r="U172" s="67" t="str">
        <f>IF(S172="NA","NA",IF(T172&gt;0,T172*(Inputs!$S$11*12),0))</f>
        <v>NA</v>
      </c>
      <c r="V172" s="70" t="str">
        <f t="shared" si="40"/>
        <v>NA</v>
      </c>
      <c r="W172" s="67" t="str">
        <f>IF($V172="NA","NA",VLOOKUP(ROUNDUP(V172,0),Inputs!$N$6:$P$26,3,TRUE))</f>
        <v>NA</v>
      </c>
      <c r="X172" s="3" t="str">
        <f>IF($U172="NA","NA",VLOOKUP(ROUNDUP(V172,0),Inputs!$N$6:$O$26,2)+U172)</f>
        <v>NA</v>
      </c>
      <c r="Y172" s="3" t="str">
        <f t="shared" si="41"/>
        <v>NA</v>
      </c>
      <c r="Z172" s="5" t="str">
        <f t="shared" si="42"/>
        <v>NA</v>
      </c>
      <c r="AA172" s="5" t="str">
        <f t="shared" si="43"/>
        <v>NA</v>
      </c>
      <c r="AB172" s="5" t="str">
        <f>IF($U172= "NA","NA",(F172-AA172)*Inputs!$S$7)</f>
        <v>NA</v>
      </c>
      <c r="AC172" s="123" t="str">
        <f t="shared" si="44"/>
        <v>NA</v>
      </c>
      <c r="AD172" s="124" t="str">
        <f t="shared" si="45"/>
        <v>NA</v>
      </c>
      <c r="AE172" s="123" t="str">
        <f t="shared" si="46"/>
        <v/>
      </c>
      <c r="AF172" s="32">
        <v>94.683999999999997</v>
      </c>
    </row>
    <row r="173" spans="1:32" s="32" customFormat="1" ht="13.35" customHeight="1" outlineLevel="1">
      <c r="A173" s="72" t="s">
        <v>655</v>
      </c>
      <c r="B173" s="11" t="s">
        <v>328</v>
      </c>
      <c r="C173" s="11" t="s">
        <v>61</v>
      </c>
      <c r="D173" s="73">
        <v>2.4750000000000001E-2</v>
      </c>
      <c r="E173" s="74">
        <v>46327</v>
      </c>
      <c r="F173" s="12">
        <v>1535000</v>
      </c>
      <c r="G173" s="11" t="s">
        <v>2</v>
      </c>
      <c r="H173" s="69" t="str">
        <f>IF(OR(($G173=("Non Callable")),$G173=("Make Whole"),Inputs!$S$6&gt;E173),"Non Callable",MAX(Inputs!$S$6,G173))</f>
        <v>Non Callable</v>
      </c>
      <c r="I173" s="70" t="str">
        <f t="shared" si="33"/>
        <v>NA</v>
      </c>
      <c r="J173" s="67" t="str">
        <f>IF($I173="NA","NA",VLOOKUP(ROUNDUP(I173,0),Inputs!$N$6:$P$26,3,TRUE))</f>
        <v>NA</v>
      </c>
      <c r="K173" s="3" t="str">
        <f>IF($I173="NA","NA",VLOOKUP(ROUNDUP(I173,0),Inputs!$N$6:$O$26,2))</f>
        <v>NA</v>
      </c>
      <c r="L173" s="3" t="str">
        <f t="shared" si="34"/>
        <v>NA</v>
      </c>
      <c r="M173" s="5" t="str">
        <f t="shared" si="35"/>
        <v>NA</v>
      </c>
      <c r="N173" s="5" t="str">
        <f t="shared" si="36"/>
        <v>NA</v>
      </c>
      <c r="O173" s="5" t="str">
        <f>IF($I173= "NA","NA",(F173-N173)*Inputs!$S$7)</f>
        <v>NA</v>
      </c>
      <c r="P173" s="123" t="str">
        <f t="shared" si="47"/>
        <v>NA</v>
      </c>
      <c r="Q173" s="124" t="str">
        <f t="shared" si="37"/>
        <v>NA</v>
      </c>
      <c r="R173" s="7" t="str">
        <f t="shared" si="38"/>
        <v>YES</v>
      </c>
      <c r="S173" s="69" t="str">
        <f>IF(OR(($G173=("Non Callable")),$G173=("Make Whole"),Inputs!$S$6&gt;E173,R173="No"),"NA",Inputs!$S$6)</f>
        <v>NA</v>
      </c>
      <c r="T173" s="70" t="str">
        <f t="shared" si="39"/>
        <v>NA</v>
      </c>
      <c r="U173" s="67" t="str">
        <f>IF(S173="NA","NA",IF(T173&gt;0,T173*(Inputs!$S$11*12),0))</f>
        <v>NA</v>
      </c>
      <c r="V173" s="70" t="str">
        <f t="shared" si="40"/>
        <v>NA</v>
      </c>
      <c r="W173" s="67" t="str">
        <f>IF($V173="NA","NA",VLOOKUP(ROUNDUP(V173,0),Inputs!$N$6:$P$26,3,TRUE))</f>
        <v>NA</v>
      </c>
      <c r="X173" s="3" t="str">
        <f>IF($U173="NA","NA",VLOOKUP(ROUNDUP(V173,0),Inputs!$N$6:$O$26,2)+U173)</f>
        <v>NA</v>
      </c>
      <c r="Y173" s="3" t="str">
        <f t="shared" si="41"/>
        <v>NA</v>
      </c>
      <c r="Z173" s="5" t="str">
        <f t="shared" si="42"/>
        <v>NA</v>
      </c>
      <c r="AA173" s="5" t="str">
        <f t="shared" si="43"/>
        <v>NA</v>
      </c>
      <c r="AB173" s="5" t="str">
        <f>IF($U173= "NA","NA",(F173-AA173)*Inputs!$S$7)</f>
        <v>NA</v>
      </c>
      <c r="AC173" s="123" t="str">
        <f t="shared" si="44"/>
        <v>NA</v>
      </c>
      <c r="AD173" s="124" t="str">
        <f t="shared" si="45"/>
        <v>NA</v>
      </c>
      <c r="AE173" s="123" t="str">
        <f t="shared" si="46"/>
        <v/>
      </c>
      <c r="AF173" s="32">
        <v>93.108999999999995</v>
      </c>
    </row>
    <row r="174" spans="1:32" s="32" customFormat="1" ht="13.35" customHeight="1" outlineLevel="1">
      <c r="A174" s="72" t="s">
        <v>655</v>
      </c>
      <c r="B174" s="11" t="s">
        <v>329</v>
      </c>
      <c r="C174" s="11" t="s">
        <v>61</v>
      </c>
      <c r="D174" s="73">
        <v>2.725E-2</v>
      </c>
      <c r="E174" s="74">
        <v>46692</v>
      </c>
      <c r="F174" s="12">
        <v>1575000</v>
      </c>
      <c r="G174" s="11" t="s">
        <v>2</v>
      </c>
      <c r="H174" s="69" t="str">
        <f>IF(OR(($G174=("Non Callable")),$G174=("Make Whole"),Inputs!$S$6&gt;E174),"Non Callable",MAX(Inputs!$S$6,G174))</f>
        <v>Non Callable</v>
      </c>
      <c r="I174" s="70" t="str">
        <f t="shared" si="33"/>
        <v>NA</v>
      </c>
      <c r="J174" s="67" t="str">
        <f>IF($I174="NA","NA",VLOOKUP(ROUNDUP(I174,0),Inputs!$N$6:$P$26,3,TRUE))</f>
        <v>NA</v>
      </c>
      <c r="K174" s="3" t="str">
        <f>IF($I174="NA","NA",VLOOKUP(ROUNDUP(I174,0),Inputs!$N$6:$O$26,2))</f>
        <v>NA</v>
      </c>
      <c r="L174" s="3" t="str">
        <f t="shared" si="34"/>
        <v>NA</v>
      </c>
      <c r="M174" s="5" t="str">
        <f t="shared" si="35"/>
        <v>NA</v>
      </c>
      <c r="N174" s="5" t="str">
        <f t="shared" si="36"/>
        <v>NA</v>
      </c>
      <c r="O174" s="5" t="str">
        <f>IF($I174= "NA","NA",(F174-N174)*Inputs!$S$7)</f>
        <v>NA</v>
      </c>
      <c r="P174" s="123" t="str">
        <f t="shared" si="47"/>
        <v>NA</v>
      </c>
      <c r="Q174" s="124" t="str">
        <f t="shared" si="37"/>
        <v>NA</v>
      </c>
      <c r="R174" s="7" t="str">
        <f t="shared" si="38"/>
        <v>YES</v>
      </c>
      <c r="S174" s="69" t="str">
        <f>IF(OR(($G174=("Non Callable")),$G174=("Make Whole"),Inputs!$S$6&gt;E174,R174="No"),"NA",Inputs!$S$6)</f>
        <v>NA</v>
      </c>
      <c r="T174" s="70" t="str">
        <f t="shared" si="39"/>
        <v>NA</v>
      </c>
      <c r="U174" s="67" t="str">
        <f>IF(S174="NA","NA",IF(T174&gt;0,T174*(Inputs!$S$11*12),0))</f>
        <v>NA</v>
      </c>
      <c r="V174" s="70" t="str">
        <f t="shared" si="40"/>
        <v>NA</v>
      </c>
      <c r="W174" s="67" t="str">
        <f>IF($V174="NA","NA",VLOOKUP(ROUNDUP(V174,0),Inputs!$N$6:$P$26,3,TRUE))</f>
        <v>NA</v>
      </c>
      <c r="X174" s="3" t="str">
        <f>IF($U174="NA","NA",VLOOKUP(ROUNDUP(V174,0),Inputs!$N$6:$O$26,2)+U174)</f>
        <v>NA</v>
      </c>
      <c r="Y174" s="3" t="str">
        <f t="shared" si="41"/>
        <v>NA</v>
      </c>
      <c r="Z174" s="5" t="str">
        <f t="shared" si="42"/>
        <v>NA</v>
      </c>
      <c r="AA174" s="5" t="str">
        <f t="shared" si="43"/>
        <v>NA</v>
      </c>
      <c r="AB174" s="5" t="str">
        <f>IF($U174= "NA","NA",(F174-AA174)*Inputs!$S$7)</f>
        <v>NA</v>
      </c>
      <c r="AC174" s="123" t="str">
        <f t="shared" si="44"/>
        <v>NA</v>
      </c>
      <c r="AD174" s="124" t="str">
        <f t="shared" si="45"/>
        <v>NA</v>
      </c>
      <c r="AE174" s="123" t="str">
        <f t="shared" si="46"/>
        <v/>
      </c>
      <c r="AF174" s="32">
        <v>92.05</v>
      </c>
    </row>
    <row r="175" spans="1:32" s="32" customFormat="1" ht="13.35" customHeight="1" outlineLevel="1">
      <c r="A175" s="72" t="s">
        <v>655</v>
      </c>
      <c r="B175" s="11" t="s">
        <v>330</v>
      </c>
      <c r="C175" s="11" t="s">
        <v>61</v>
      </c>
      <c r="D175" s="73">
        <v>2.8930000000000001E-2</v>
      </c>
      <c r="E175" s="74">
        <v>47058</v>
      </c>
      <c r="F175" s="12">
        <v>1620000</v>
      </c>
      <c r="G175" s="11" t="s">
        <v>2</v>
      </c>
      <c r="H175" s="69" t="str">
        <f>IF(OR(($G175=("Non Callable")),$G175=("Make Whole"),Inputs!$S$6&gt;E175),"Non Callable",MAX(Inputs!$S$6,G175))</f>
        <v>Non Callable</v>
      </c>
      <c r="I175" s="70" t="str">
        <f t="shared" si="33"/>
        <v>NA</v>
      </c>
      <c r="J175" s="67" t="str">
        <f>IF($I175="NA","NA",VLOOKUP(ROUNDUP(I175,0),Inputs!$N$6:$P$26,3,TRUE))</f>
        <v>NA</v>
      </c>
      <c r="K175" s="3" t="str">
        <f>IF($I175="NA","NA",VLOOKUP(ROUNDUP(I175,0),Inputs!$N$6:$O$26,2))</f>
        <v>NA</v>
      </c>
      <c r="L175" s="3" t="str">
        <f t="shared" si="34"/>
        <v>NA</v>
      </c>
      <c r="M175" s="5" t="str">
        <f t="shared" si="35"/>
        <v>NA</v>
      </c>
      <c r="N175" s="5" t="str">
        <f t="shared" si="36"/>
        <v>NA</v>
      </c>
      <c r="O175" s="5" t="str">
        <f>IF($I175= "NA","NA",(F175-N175)*Inputs!$S$7)</f>
        <v>NA</v>
      </c>
      <c r="P175" s="123" t="str">
        <f t="shared" si="47"/>
        <v>NA</v>
      </c>
      <c r="Q175" s="124" t="str">
        <f t="shared" si="37"/>
        <v>NA</v>
      </c>
      <c r="R175" s="7" t="str">
        <f t="shared" si="38"/>
        <v>YES</v>
      </c>
      <c r="S175" s="69" t="str">
        <f>IF(OR(($G175=("Non Callable")),$G175=("Make Whole"),Inputs!$S$6&gt;E175,R175="No"),"NA",Inputs!$S$6)</f>
        <v>NA</v>
      </c>
      <c r="T175" s="70" t="str">
        <f t="shared" si="39"/>
        <v>NA</v>
      </c>
      <c r="U175" s="67" t="str">
        <f>IF(S175="NA","NA",IF(T175&gt;0,T175*(Inputs!$S$11*12),0))</f>
        <v>NA</v>
      </c>
      <c r="V175" s="70" t="str">
        <f t="shared" si="40"/>
        <v>NA</v>
      </c>
      <c r="W175" s="67" t="str">
        <f>IF($V175="NA","NA",VLOOKUP(ROUNDUP(V175,0),Inputs!$N$6:$P$26,3,TRUE))</f>
        <v>NA</v>
      </c>
      <c r="X175" s="3" t="str">
        <f>IF($U175="NA","NA",VLOOKUP(ROUNDUP(V175,0),Inputs!$N$6:$O$26,2)+U175)</f>
        <v>NA</v>
      </c>
      <c r="Y175" s="3" t="str">
        <f t="shared" si="41"/>
        <v>NA</v>
      </c>
      <c r="Z175" s="5" t="str">
        <f t="shared" si="42"/>
        <v>NA</v>
      </c>
      <c r="AA175" s="5" t="str">
        <f t="shared" si="43"/>
        <v>NA</v>
      </c>
      <c r="AB175" s="5" t="str">
        <f>IF($U175= "NA","NA",(F175-AA175)*Inputs!$S$7)</f>
        <v>NA</v>
      </c>
      <c r="AC175" s="123" t="str">
        <f t="shared" si="44"/>
        <v>NA</v>
      </c>
      <c r="AD175" s="124" t="str">
        <f t="shared" si="45"/>
        <v>NA</v>
      </c>
      <c r="AE175" s="123" t="str">
        <f t="shared" si="46"/>
        <v/>
      </c>
      <c r="AF175" s="32">
        <v>91.033000000000001</v>
      </c>
    </row>
    <row r="176" spans="1:32" s="32" customFormat="1" ht="13.35" customHeight="1" outlineLevel="1">
      <c r="A176" s="72" t="s">
        <v>655</v>
      </c>
      <c r="B176" s="11" t="s">
        <v>331</v>
      </c>
      <c r="C176" s="11" t="s">
        <v>61</v>
      </c>
      <c r="D176" s="73">
        <v>3.023E-2</v>
      </c>
      <c r="E176" s="74">
        <v>47423</v>
      </c>
      <c r="F176" s="12">
        <v>1670000</v>
      </c>
      <c r="G176" s="11" t="s">
        <v>2</v>
      </c>
      <c r="H176" s="69" t="str">
        <f>IF(OR(($G176=("Non Callable")),$G176=("Make Whole"),Inputs!$S$6&gt;E176),"Non Callable",MAX(Inputs!$S$6,G176))</f>
        <v>Non Callable</v>
      </c>
      <c r="I176" s="70" t="str">
        <f t="shared" si="33"/>
        <v>NA</v>
      </c>
      <c r="J176" s="67" t="str">
        <f>IF($I176="NA","NA",VLOOKUP(ROUNDUP(I176,0),Inputs!$N$6:$P$26,3,TRUE))</f>
        <v>NA</v>
      </c>
      <c r="K176" s="3" t="str">
        <f>IF($I176="NA","NA",VLOOKUP(ROUNDUP(I176,0),Inputs!$N$6:$O$26,2))</f>
        <v>NA</v>
      </c>
      <c r="L176" s="3" t="str">
        <f t="shared" si="34"/>
        <v>NA</v>
      </c>
      <c r="M176" s="5" t="str">
        <f t="shared" si="35"/>
        <v>NA</v>
      </c>
      <c r="N176" s="5" t="str">
        <f t="shared" si="36"/>
        <v>NA</v>
      </c>
      <c r="O176" s="5" t="str">
        <f>IF($I176= "NA","NA",(F176-N176)*Inputs!$S$7)</f>
        <v>NA</v>
      </c>
      <c r="P176" s="123" t="str">
        <f t="shared" si="47"/>
        <v>NA</v>
      </c>
      <c r="Q176" s="124" t="str">
        <f t="shared" si="37"/>
        <v>NA</v>
      </c>
      <c r="R176" s="7" t="str">
        <f t="shared" si="38"/>
        <v>YES</v>
      </c>
      <c r="S176" s="69" t="str">
        <f>IF(OR(($G176=("Non Callable")),$G176=("Make Whole"),Inputs!$S$6&gt;E176,R176="No"),"NA",Inputs!$S$6)</f>
        <v>NA</v>
      </c>
      <c r="T176" s="70" t="str">
        <f t="shared" si="39"/>
        <v>NA</v>
      </c>
      <c r="U176" s="67" t="str">
        <f>IF(S176="NA","NA",IF(T176&gt;0,T176*(Inputs!$S$11*12),0))</f>
        <v>NA</v>
      </c>
      <c r="V176" s="70" t="str">
        <f t="shared" si="40"/>
        <v>NA</v>
      </c>
      <c r="W176" s="67" t="str">
        <f>IF($V176="NA","NA",VLOOKUP(ROUNDUP(V176,0),Inputs!$N$6:$P$26,3,TRUE))</f>
        <v>NA</v>
      </c>
      <c r="X176" s="3" t="str">
        <f>IF($U176="NA","NA",VLOOKUP(ROUNDUP(V176,0),Inputs!$N$6:$O$26,2)+U176)</f>
        <v>NA</v>
      </c>
      <c r="Y176" s="3" t="str">
        <f t="shared" si="41"/>
        <v>NA</v>
      </c>
      <c r="Z176" s="5" t="str">
        <f t="shared" si="42"/>
        <v>NA</v>
      </c>
      <c r="AA176" s="5" t="str">
        <f t="shared" si="43"/>
        <v>NA</v>
      </c>
      <c r="AB176" s="5" t="str">
        <f>IF($U176= "NA","NA",(F176-AA176)*Inputs!$S$7)</f>
        <v>NA</v>
      </c>
      <c r="AC176" s="123" t="str">
        <f t="shared" si="44"/>
        <v>NA</v>
      </c>
      <c r="AD176" s="124" t="str">
        <f t="shared" si="45"/>
        <v>NA</v>
      </c>
      <c r="AE176" s="123" t="str">
        <f t="shared" si="46"/>
        <v/>
      </c>
      <c r="AF176" s="32">
        <v>90.028000000000006</v>
      </c>
    </row>
    <row r="177" spans="1:32" s="32" customFormat="1" ht="13.35" customHeight="1" outlineLevel="1">
      <c r="A177" s="72" t="s">
        <v>655</v>
      </c>
      <c r="B177" s="11" t="s">
        <v>332</v>
      </c>
      <c r="C177" s="11" t="s">
        <v>61</v>
      </c>
      <c r="D177" s="73">
        <v>3.073E-2</v>
      </c>
      <c r="E177" s="74">
        <v>47788</v>
      </c>
      <c r="F177" s="12">
        <v>1720000</v>
      </c>
      <c r="G177" s="11" t="s">
        <v>2</v>
      </c>
      <c r="H177" s="69" t="str">
        <f>IF(OR(($G177=("Non Callable")),$G177=("Make Whole"),Inputs!$S$6&gt;E177),"Non Callable",MAX(Inputs!$S$6,G177))</f>
        <v>Non Callable</v>
      </c>
      <c r="I177" s="70" t="str">
        <f t="shared" si="33"/>
        <v>NA</v>
      </c>
      <c r="J177" s="67" t="str">
        <f>IF($I177="NA","NA",VLOOKUP(ROUNDUP(I177,0),Inputs!$N$6:$P$26,3,TRUE))</f>
        <v>NA</v>
      </c>
      <c r="K177" s="3" t="str">
        <f>IF($I177="NA","NA",VLOOKUP(ROUNDUP(I177,0),Inputs!$N$6:$O$26,2))</f>
        <v>NA</v>
      </c>
      <c r="L177" s="3" t="str">
        <f t="shared" si="34"/>
        <v>NA</v>
      </c>
      <c r="M177" s="5" t="str">
        <f t="shared" si="35"/>
        <v>NA</v>
      </c>
      <c r="N177" s="5" t="str">
        <f t="shared" si="36"/>
        <v>NA</v>
      </c>
      <c r="O177" s="5" t="str">
        <f>IF($I177= "NA","NA",(F177-N177)*Inputs!$S$7)</f>
        <v>NA</v>
      </c>
      <c r="P177" s="123" t="str">
        <f t="shared" si="47"/>
        <v>NA</v>
      </c>
      <c r="Q177" s="124" t="str">
        <f t="shared" si="37"/>
        <v>NA</v>
      </c>
      <c r="R177" s="7" t="str">
        <f t="shared" si="38"/>
        <v>YES</v>
      </c>
      <c r="S177" s="69" t="str">
        <f>IF(OR(($G177=("Non Callable")),$G177=("Make Whole"),Inputs!$S$6&gt;E177,R177="No"),"NA",Inputs!$S$6)</f>
        <v>NA</v>
      </c>
      <c r="T177" s="70" t="str">
        <f t="shared" si="39"/>
        <v>NA</v>
      </c>
      <c r="U177" s="67" t="str">
        <f>IF(S177="NA","NA",IF(T177&gt;0,T177*(Inputs!$S$11*12),0))</f>
        <v>NA</v>
      </c>
      <c r="V177" s="70" t="str">
        <f t="shared" si="40"/>
        <v>NA</v>
      </c>
      <c r="W177" s="67" t="str">
        <f>IF($V177="NA","NA",VLOOKUP(ROUNDUP(V177,0),Inputs!$N$6:$P$26,3,TRUE))</f>
        <v>NA</v>
      </c>
      <c r="X177" s="3" t="str">
        <f>IF($U177="NA","NA",VLOOKUP(ROUNDUP(V177,0),Inputs!$N$6:$O$26,2)+U177)</f>
        <v>NA</v>
      </c>
      <c r="Y177" s="3" t="str">
        <f t="shared" si="41"/>
        <v>NA</v>
      </c>
      <c r="Z177" s="5" t="str">
        <f t="shared" si="42"/>
        <v>NA</v>
      </c>
      <c r="AA177" s="5" t="str">
        <f t="shared" si="43"/>
        <v>NA</v>
      </c>
      <c r="AB177" s="5" t="str">
        <f>IF($U177= "NA","NA",(F177-AA177)*Inputs!$S$7)</f>
        <v>NA</v>
      </c>
      <c r="AC177" s="123" t="str">
        <f t="shared" si="44"/>
        <v>NA</v>
      </c>
      <c r="AD177" s="124" t="str">
        <f t="shared" si="45"/>
        <v>NA</v>
      </c>
      <c r="AE177" s="123" t="str">
        <f t="shared" si="46"/>
        <v/>
      </c>
      <c r="AF177" s="32">
        <v>88.662000000000006</v>
      </c>
    </row>
    <row r="178" spans="1:32" s="32" customFormat="1" ht="13.35" customHeight="1" outlineLevel="1">
      <c r="A178" s="72" t="s">
        <v>655</v>
      </c>
      <c r="B178" s="11" t="s">
        <v>333</v>
      </c>
      <c r="C178" s="11" t="s">
        <v>61</v>
      </c>
      <c r="D178" s="73">
        <v>3.193E-2</v>
      </c>
      <c r="E178" s="74">
        <v>48153</v>
      </c>
      <c r="F178" s="12">
        <v>1775000</v>
      </c>
      <c r="G178" s="75">
        <v>47788</v>
      </c>
      <c r="H178" s="69">
        <f>IF(OR(($G178=("Non Callable")),$G178=("Make Whole"),Inputs!$S$6&gt;E178),"Non Callable",MAX(Inputs!$S$6,G178))</f>
        <v>47788</v>
      </c>
      <c r="I178" s="70">
        <f t="shared" si="33"/>
        <v>1</v>
      </c>
      <c r="J178" s="67">
        <f>IF($I178="NA","NA",VLOOKUP(ROUNDUP(I178,0),Inputs!$N$6:$P$26,3,TRUE))</f>
        <v>0.05</v>
      </c>
      <c r="K178" s="3">
        <f>IF($I178="NA","NA",VLOOKUP(ROUNDUP(I178,0),Inputs!$N$6:$O$26,2))</f>
        <v>3.0800000000000001E-2</v>
      </c>
      <c r="L178" s="3">
        <f t="shared" si="34"/>
        <v>1.0011000000000001</v>
      </c>
      <c r="M178" s="5">
        <f t="shared" si="35"/>
        <v>1773049.6453900707</v>
      </c>
      <c r="N178" s="5">
        <f t="shared" si="36"/>
        <v>1950.354609929258</v>
      </c>
      <c r="O178" s="5">
        <f>IF($I178= "NA","NA",(F178-N178)*Inputs!$S$7)</f>
        <v>17730.496453900709</v>
      </c>
      <c r="P178" s="123">
        <f t="shared" si="47"/>
        <v>-15780.141843971451</v>
      </c>
      <c r="Q178" s="124">
        <f t="shared" si="37"/>
        <v>-8.8902207571670139E-3</v>
      </c>
      <c r="R178" s="7" t="str">
        <f t="shared" si="38"/>
        <v>YES</v>
      </c>
      <c r="S178" s="69">
        <f>IF(OR(($G178=("Non Callable")),$G178=("Make Whole"),Inputs!$S$6&gt;E178,R178="No"),"NA",Inputs!$S$6)</f>
        <v>45266</v>
      </c>
      <c r="T178" s="70">
        <f t="shared" si="39"/>
        <v>6.9027777777777777</v>
      </c>
      <c r="U178" s="67">
        <f>IF(S178="NA","NA",IF(T178&gt;0,T178*(Inputs!$S$11*12),0))</f>
        <v>3.3133333333333334E-2</v>
      </c>
      <c r="V178" s="70">
        <f t="shared" si="40"/>
        <v>1</v>
      </c>
      <c r="W178" s="67">
        <f>IF($V178="NA","NA",VLOOKUP(ROUNDUP(V178,0),Inputs!$N$6:$P$26,3,TRUE))</f>
        <v>0.05</v>
      </c>
      <c r="X178" s="3">
        <f>IF($U178="NA","NA",VLOOKUP(ROUNDUP(V178,0),Inputs!$N$6:$O$26,2)+U178)</f>
        <v>6.3933333333333342E-2</v>
      </c>
      <c r="Y178" s="3">
        <f t="shared" si="41"/>
        <v>0.96945999999999999</v>
      </c>
      <c r="Z178" s="5">
        <f t="shared" si="42"/>
        <v>1830916.1801415221</v>
      </c>
      <c r="AA178" s="5">
        <f t="shared" si="43"/>
        <v>-55916.180141522083</v>
      </c>
      <c r="AB178" s="5">
        <f>IF($U178= "NA","NA",(F178-AA178)*Inputs!$S$7)</f>
        <v>18309.161801415223</v>
      </c>
      <c r="AC178" s="123">
        <f t="shared" si="44"/>
        <v>-74225.341942937303</v>
      </c>
      <c r="AD178" s="124">
        <f t="shared" si="45"/>
        <v>-4.1817094052359047E-2</v>
      </c>
      <c r="AE178" s="123" t="str">
        <f t="shared" si="46"/>
        <v/>
      </c>
      <c r="AF178" s="32">
        <v>87.808000000000007</v>
      </c>
    </row>
    <row r="179" spans="1:32" s="32" customFormat="1" ht="13.35" customHeight="1" outlineLevel="1">
      <c r="A179" s="72" t="s">
        <v>655</v>
      </c>
      <c r="B179" s="11" t="s">
        <v>334</v>
      </c>
      <c r="C179" s="11" t="s">
        <v>61</v>
      </c>
      <c r="D179" s="73">
        <v>3.2930000000000001E-2</v>
      </c>
      <c r="E179" s="74">
        <v>48519</v>
      </c>
      <c r="F179" s="12">
        <v>1830000</v>
      </c>
      <c r="G179" s="75">
        <v>47788</v>
      </c>
      <c r="H179" s="69">
        <f>IF(OR(($G179=("Non Callable")),$G179=("Make Whole"),Inputs!$S$6&gt;E179),"Non Callable",MAX(Inputs!$S$6,G179))</f>
        <v>47788</v>
      </c>
      <c r="I179" s="70">
        <f t="shared" si="33"/>
        <v>2</v>
      </c>
      <c r="J179" s="67">
        <f>IF($I179="NA","NA",VLOOKUP(ROUNDUP(I179,0),Inputs!$N$6:$P$26,3,TRUE))</f>
        <v>0.05</v>
      </c>
      <c r="K179" s="3">
        <f>IF($I179="NA","NA",VLOOKUP(ROUNDUP(I179,0),Inputs!$N$6:$O$26,2))</f>
        <v>2.93E-2</v>
      </c>
      <c r="L179" s="3">
        <f t="shared" si="34"/>
        <v>1.0069999999999999</v>
      </c>
      <c r="M179" s="5">
        <f t="shared" si="35"/>
        <v>1817279.0466732872</v>
      </c>
      <c r="N179" s="5">
        <f t="shared" si="36"/>
        <v>12720.953326712828</v>
      </c>
      <c r="O179" s="5">
        <f>IF($I179= "NA","NA",(F179-N179)*Inputs!$S$7)</f>
        <v>18172.790466732873</v>
      </c>
      <c r="P179" s="123">
        <f t="shared" si="47"/>
        <v>-5451.8371400200449</v>
      </c>
      <c r="Q179" s="124">
        <f t="shared" si="37"/>
        <v>-2.9791459781530298E-3</v>
      </c>
      <c r="R179" s="7" t="str">
        <f t="shared" si="38"/>
        <v>YES</v>
      </c>
      <c r="S179" s="69">
        <f>IF(OR(($G179=("Non Callable")),$G179=("Make Whole"),Inputs!$S$6&gt;E179,R179="No"),"NA",Inputs!$S$6)</f>
        <v>45266</v>
      </c>
      <c r="T179" s="70">
        <f t="shared" si="39"/>
        <v>6.9027777777777777</v>
      </c>
      <c r="U179" s="67">
        <f>IF(S179="NA","NA",IF(T179&gt;0,T179*(Inputs!$S$11*12),0))</f>
        <v>3.3133333333333334E-2</v>
      </c>
      <c r="V179" s="70">
        <f t="shared" si="40"/>
        <v>2</v>
      </c>
      <c r="W179" s="67">
        <f>IF($V179="NA","NA",VLOOKUP(ROUNDUP(V179,0),Inputs!$N$6:$P$26,3,TRUE))</f>
        <v>0.05</v>
      </c>
      <c r="X179" s="3">
        <f>IF($U179="NA","NA",VLOOKUP(ROUNDUP(V179,0),Inputs!$N$6:$O$26,2)+U179)</f>
        <v>6.2433333333333334E-2</v>
      </c>
      <c r="Y179" s="3">
        <f t="shared" si="41"/>
        <v>0.94532000000000005</v>
      </c>
      <c r="Z179" s="5">
        <f t="shared" si="42"/>
        <v>1935852.4097660051</v>
      </c>
      <c r="AA179" s="5">
        <f t="shared" si="43"/>
        <v>-105852.40976600512</v>
      </c>
      <c r="AB179" s="5">
        <f>IF($U179= "NA","NA",(F179-AA179)*Inputs!$S$7)</f>
        <v>19358.524097660051</v>
      </c>
      <c r="AC179" s="123">
        <f t="shared" si="44"/>
        <v>-125210.93386366517</v>
      </c>
      <c r="AD179" s="124">
        <f t="shared" si="45"/>
        <v>-6.8421275335336151E-2</v>
      </c>
      <c r="AE179" s="123" t="str">
        <f t="shared" si="46"/>
        <v/>
      </c>
      <c r="AF179" s="32">
        <v>87.14</v>
      </c>
    </row>
    <row r="180" spans="1:32" s="32" customFormat="1" ht="13.35" customHeight="1" outlineLevel="1">
      <c r="A180" s="72" t="s">
        <v>655</v>
      </c>
      <c r="B180" s="11" t="s">
        <v>335</v>
      </c>
      <c r="C180" s="11" t="s">
        <v>61</v>
      </c>
      <c r="D180" s="73">
        <v>3.3930000000000002E-2</v>
      </c>
      <c r="E180" s="74">
        <v>48884</v>
      </c>
      <c r="F180" s="12">
        <v>1895000</v>
      </c>
      <c r="G180" s="75">
        <v>47788</v>
      </c>
      <c r="H180" s="69">
        <f>IF(OR(($G180=("Non Callable")),$G180=("Make Whole"),Inputs!$S$6&gt;E180),"Non Callable",MAX(Inputs!$S$6,G180))</f>
        <v>47788</v>
      </c>
      <c r="I180" s="70">
        <f t="shared" si="33"/>
        <v>3</v>
      </c>
      <c r="J180" s="67">
        <f>IF($I180="NA","NA",VLOOKUP(ROUNDUP(I180,0),Inputs!$N$6:$P$26,3,TRUE))</f>
        <v>0.05</v>
      </c>
      <c r="K180" s="3">
        <f>IF($I180="NA","NA",VLOOKUP(ROUNDUP(I180,0),Inputs!$N$6:$O$26,2))</f>
        <v>2.8899999999999999E-2</v>
      </c>
      <c r="L180" s="3">
        <f t="shared" si="34"/>
        <v>1.0143500000000001</v>
      </c>
      <c r="M180" s="5">
        <f t="shared" si="35"/>
        <v>1868191.452654409</v>
      </c>
      <c r="N180" s="5">
        <f t="shared" si="36"/>
        <v>26808.547345591011</v>
      </c>
      <c r="O180" s="5">
        <f>IF($I180= "NA","NA",(F180-N180)*Inputs!$S$7)</f>
        <v>18681.914526544089</v>
      </c>
      <c r="P180" s="123">
        <f t="shared" si="47"/>
        <v>8126.6328190469212</v>
      </c>
      <c r="Q180" s="124">
        <f t="shared" si="37"/>
        <v>4.2884605905260794E-3</v>
      </c>
      <c r="R180" s="7" t="str">
        <f t="shared" si="38"/>
        <v>YES</v>
      </c>
      <c r="S180" s="69">
        <f>IF(OR(($G180=("Non Callable")),$G180=("Make Whole"),Inputs!$S$6&gt;E180,R180="No"),"NA",Inputs!$S$6)</f>
        <v>45266</v>
      </c>
      <c r="T180" s="70">
        <f t="shared" si="39"/>
        <v>6.9027777777777777</v>
      </c>
      <c r="U180" s="67">
        <f>IF(S180="NA","NA",IF(T180&gt;0,T180*(Inputs!$S$11*12),0))</f>
        <v>3.3133333333333334E-2</v>
      </c>
      <c r="V180" s="70">
        <f t="shared" si="40"/>
        <v>3</v>
      </c>
      <c r="W180" s="67">
        <f>IF($V180="NA","NA",VLOOKUP(ROUNDUP(V180,0),Inputs!$N$6:$P$26,3,TRUE))</f>
        <v>0.05</v>
      </c>
      <c r="X180" s="3">
        <f>IF($U180="NA","NA",VLOOKUP(ROUNDUP(V180,0),Inputs!$N$6:$O$26,2)+U180)</f>
        <v>6.2033333333333329E-2</v>
      </c>
      <c r="Y180" s="3">
        <f t="shared" si="41"/>
        <v>0.92413000000000001</v>
      </c>
      <c r="Z180" s="5">
        <f t="shared" si="42"/>
        <v>2050577.2997305575</v>
      </c>
      <c r="AA180" s="5">
        <f t="shared" si="43"/>
        <v>-155577.29973055748</v>
      </c>
      <c r="AB180" s="5">
        <f>IF($U180= "NA","NA",(F180-AA180)*Inputs!$S$7)</f>
        <v>20505.772997305576</v>
      </c>
      <c r="AC180" s="123">
        <f t="shared" si="44"/>
        <v>-176083.07272786307</v>
      </c>
      <c r="AD180" s="124">
        <f t="shared" si="45"/>
        <v>-9.2919827297025359E-2</v>
      </c>
      <c r="AE180" s="123">
        <f t="shared" si="46"/>
        <v>184209.70554691</v>
      </c>
      <c r="AF180" s="32">
        <v>86.63</v>
      </c>
    </row>
    <row r="181" spans="1:32" s="32" customFormat="1" ht="13.35" customHeight="1" outlineLevel="1">
      <c r="A181" s="72" t="s">
        <v>655</v>
      </c>
      <c r="B181" s="11" t="s">
        <v>336</v>
      </c>
      <c r="C181" s="11" t="s">
        <v>61</v>
      </c>
      <c r="D181" s="73">
        <v>3.4930000000000003E-2</v>
      </c>
      <c r="E181" s="74">
        <v>49249</v>
      </c>
      <c r="F181" s="12">
        <v>1960000</v>
      </c>
      <c r="G181" s="75">
        <v>47788</v>
      </c>
      <c r="H181" s="69">
        <f>IF(OR(($G181=("Non Callable")),$G181=("Make Whole"),Inputs!$S$6&gt;E181),"Non Callable",MAX(Inputs!$S$6,G181))</f>
        <v>47788</v>
      </c>
      <c r="I181" s="70">
        <f t="shared" si="33"/>
        <v>4</v>
      </c>
      <c r="J181" s="67">
        <f>IF($I181="NA","NA",VLOOKUP(ROUNDUP(I181,0),Inputs!$N$6:$P$26,3,TRUE))</f>
        <v>0.05</v>
      </c>
      <c r="K181" s="3">
        <f>IF($I181="NA","NA",VLOOKUP(ROUNDUP(I181,0),Inputs!$N$6:$O$26,2))</f>
        <v>2.86E-2</v>
      </c>
      <c r="L181" s="3">
        <f t="shared" si="34"/>
        <v>1.02376</v>
      </c>
      <c r="M181" s="5">
        <f t="shared" si="35"/>
        <v>1914511.2135656795</v>
      </c>
      <c r="N181" s="5">
        <f t="shared" si="36"/>
        <v>45488.7864343205</v>
      </c>
      <c r="O181" s="5">
        <f>IF($I181= "NA","NA",(F181-N181)*Inputs!$S$7)</f>
        <v>19145.112135656796</v>
      </c>
      <c r="P181" s="123">
        <f t="shared" si="47"/>
        <v>26343.674298663704</v>
      </c>
      <c r="Q181" s="124">
        <f t="shared" si="37"/>
        <v>1.3440650152379441E-2</v>
      </c>
      <c r="R181" s="7" t="str">
        <f t="shared" si="38"/>
        <v>YES</v>
      </c>
      <c r="S181" s="69">
        <f>IF(OR(($G181=("Non Callable")),$G181=("Make Whole"),Inputs!$S$6&gt;E181,R181="No"),"NA",Inputs!$S$6)</f>
        <v>45266</v>
      </c>
      <c r="T181" s="70">
        <f t="shared" si="39"/>
        <v>6.9027777777777777</v>
      </c>
      <c r="U181" s="67">
        <f>IF(S181="NA","NA",IF(T181&gt;0,T181*(Inputs!$S$11*12),0))</f>
        <v>3.3133333333333334E-2</v>
      </c>
      <c r="V181" s="70">
        <f t="shared" si="40"/>
        <v>4</v>
      </c>
      <c r="W181" s="67">
        <f>IF($V181="NA","NA",VLOOKUP(ROUNDUP(V181,0),Inputs!$N$6:$P$26,3,TRUE))</f>
        <v>0.05</v>
      </c>
      <c r="X181" s="3">
        <f>IF($U181="NA","NA",VLOOKUP(ROUNDUP(V181,0),Inputs!$N$6:$O$26,2)+U181)</f>
        <v>6.1733333333333335E-2</v>
      </c>
      <c r="Y181" s="3">
        <f t="shared" si="41"/>
        <v>0.90625999999999995</v>
      </c>
      <c r="Z181" s="5">
        <f t="shared" si="42"/>
        <v>2162734.7560302783</v>
      </c>
      <c r="AA181" s="5">
        <f t="shared" si="43"/>
        <v>-202734.75603027828</v>
      </c>
      <c r="AB181" s="5">
        <f>IF($U181= "NA","NA",(F181-AA181)*Inputs!$S$7)</f>
        <v>21627.347560302784</v>
      </c>
      <c r="AC181" s="123">
        <f t="shared" si="44"/>
        <v>-224362.10359058107</v>
      </c>
      <c r="AD181" s="124">
        <f t="shared" si="45"/>
        <v>-0.11447046101560258</v>
      </c>
      <c r="AE181" s="123">
        <f t="shared" si="46"/>
        <v>250705.77788924478</v>
      </c>
      <c r="AF181" s="32">
        <v>86.436999999999998</v>
      </c>
    </row>
    <row r="182" spans="1:32" s="32" customFormat="1" ht="13.35" customHeight="1" outlineLevel="1">
      <c r="A182" s="72" t="s">
        <v>655</v>
      </c>
      <c r="B182" s="11" t="s">
        <v>337</v>
      </c>
      <c r="C182" s="11" t="s">
        <v>61</v>
      </c>
      <c r="D182" s="73">
        <v>3.5430000000000003E-2</v>
      </c>
      <c r="E182" s="74">
        <v>49614</v>
      </c>
      <c r="F182" s="12">
        <v>2030000</v>
      </c>
      <c r="G182" s="75">
        <v>47788</v>
      </c>
      <c r="H182" s="69">
        <f>IF(OR(($G182=("Non Callable")),$G182=("Make Whole"),Inputs!$S$6&gt;E182),"Non Callable",MAX(Inputs!$S$6,G182))</f>
        <v>47788</v>
      </c>
      <c r="I182" s="70">
        <f t="shared" si="33"/>
        <v>5</v>
      </c>
      <c r="J182" s="67">
        <f>IF($I182="NA","NA",VLOOKUP(ROUNDUP(I182,0),Inputs!$N$6:$P$26,3,TRUE))</f>
        <v>0.05</v>
      </c>
      <c r="K182" s="3">
        <f>IF($I182="NA","NA",VLOOKUP(ROUNDUP(I182,0),Inputs!$N$6:$O$26,2))</f>
        <v>2.8300000000000002E-2</v>
      </c>
      <c r="L182" s="3">
        <f t="shared" si="34"/>
        <v>1.03302</v>
      </c>
      <c r="M182" s="5">
        <f t="shared" si="35"/>
        <v>1965112.0017037424</v>
      </c>
      <c r="N182" s="5">
        <f t="shared" si="36"/>
        <v>64887.998296257574</v>
      </c>
      <c r="O182" s="5">
        <f>IF($I182= "NA","NA",(F182-N182)*Inputs!$S$7)</f>
        <v>19651.120017037425</v>
      </c>
      <c r="P182" s="123">
        <f t="shared" si="47"/>
        <v>45236.878279220153</v>
      </c>
      <c r="Q182" s="124">
        <f t="shared" si="37"/>
        <v>2.2284176492226675E-2</v>
      </c>
      <c r="R182" s="7" t="str">
        <f t="shared" si="38"/>
        <v>YES</v>
      </c>
      <c r="S182" s="69">
        <f>IF(OR(($G182=("Non Callable")),$G182=("Make Whole"),Inputs!$S$6&gt;E182,R182="No"),"NA",Inputs!$S$6)</f>
        <v>45266</v>
      </c>
      <c r="T182" s="70">
        <f t="shared" si="39"/>
        <v>6.9027777777777777</v>
      </c>
      <c r="U182" s="67">
        <f>IF(S182="NA","NA",IF(T182&gt;0,T182*(Inputs!$S$11*12),0))</f>
        <v>3.3133333333333334E-2</v>
      </c>
      <c r="V182" s="70">
        <f t="shared" si="40"/>
        <v>5</v>
      </c>
      <c r="W182" s="67">
        <f>IF($V182="NA","NA",VLOOKUP(ROUNDUP(V182,0),Inputs!$N$6:$P$26,3,TRUE))</f>
        <v>0.05</v>
      </c>
      <c r="X182" s="3">
        <f>IF($U182="NA","NA",VLOOKUP(ROUNDUP(V182,0),Inputs!$N$6:$O$26,2)+U182)</f>
        <v>6.143333333333334E-2</v>
      </c>
      <c r="Y182" s="3">
        <f t="shared" si="41"/>
        <v>0.88949</v>
      </c>
      <c r="Z182" s="5">
        <f t="shared" si="42"/>
        <v>2282206.657747698</v>
      </c>
      <c r="AA182" s="5">
        <f t="shared" si="43"/>
        <v>-252206.65774769802</v>
      </c>
      <c r="AB182" s="5">
        <f>IF($U182= "NA","NA",(F182-AA182)*Inputs!$S$7)</f>
        <v>22822.06657747698</v>
      </c>
      <c r="AC182" s="123">
        <f t="shared" si="44"/>
        <v>-275028.72432517499</v>
      </c>
      <c r="AD182" s="124">
        <f t="shared" si="45"/>
        <v>-0.1354821302094458</v>
      </c>
      <c r="AE182" s="123">
        <f t="shared" si="46"/>
        <v>320265.60260439513</v>
      </c>
      <c r="AF182" s="32">
        <v>85.935000000000002</v>
      </c>
    </row>
    <row r="183" spans="1:32" s="32" customFormat="1" ht="13.35" customHeight="1" outlineLevel="1">
      <c r="A183" s="72" t="s">
        <v>655</v>
      </c>
      <c r="B183" s="11" t="s">
        <v>338</v>
      </c>
      <c r="C183" s="11" t="s">
        <v>61</v>
      </c>
      <c r="D183" s="73">
        <v>4.0559999999999999E-2</v>
      </c>
      <c r="E183" s="74">
        <v>49980</v>
      </c>
      <c r="F183" s="12">
        <v>2110000</v>
      </c>
      <c r="G183" s="75">
        <v>47788</v>
      </c>
      <c r="H183" s="69">
        <f>IF(OR(($G183=("Non Callable")),$G183=("Make Whole"),Inputs!$S$6&gt;E183),"Non Callable",MAX(Inputs!$S$6,G183))</f>
        <v>47788</v>
      </c>
      <c r="I183" s="70">
        <f t="shared" si="33"/>
        <v>6</v>
      </c>
      <c r="J183" s="67">
        <f>IF($I183="NA","NA",VLOOKUP(ROUNDUP(I183,0),Inputs!$N$6:$P$26,3,TRUE))</f>
        <v>0.05</v>
      </c>
      <c r="K183" s="3">
        <f>IF($I183="NA","NA",VLOOKUP(ROUNDUP(I183,0),Inputs!$N$6:$O$26,2))</f>
        <v>2.8699999999999996E-2</v>
      </c>
      <c r="L183" s="3">
        <f t="shared" si="34"/>
        <v>1.06494</v>
      </c>
      <c r="M183" s="5">
        <f t="shared" si="35"/>
        <v>1981332.28163089</v>
      </c>
      <c r="N183" s="5">
        <f t="shared" si="36"/>
        <v>128667.71836911002</v>
      </c>
      <c r="O183" s="5">
        <f>IF($I183= "NA","NA",(F183-N183)*Inputs!$S$7)</f>
        <v>19813.322816308901</v>
      </c>
      <c r="P183" s="123">
        <f t="shared" si="47"/>
        <v>108854.39555280111</v>
      </c>
      <c r="Q183" s="124">
        <f t="shared" si="37"/>
        <v>5.1589760925498156E-2</v>
      </c>
      <c r="R183" s="7" t="str">
        <f t="shared" si="38"/>
        <v>YES</v>
      </c>
      <c r="S183" s="69">
        <f>IF(OR(($G183=("Non Callable")),$G183=("Make Whole"),Inputs!$S$6&gt;E183,R183="No"),"NA",Inputs!$S$6)</f>
        <v>45266</v>
      </c>
      <c r="T183" s="70">
        <f t="shared" si="39"/>
        <v>6.9027777777777777</v>
      </c>
      <c r="U183" s="67">
        <f>IF(S183="NA","NA",IF(T183&gt;0,T183*(Inputs!$S$11*12),0))</f>
        <v>3.3133333333333334E-2</v>
      </c>
      <c r="V183" s="70">
        <f t="shared" si="40"/>
        <v>6</v>
      </c>
      <c r="W183" s="67">
        <f>IF($V183="NA","NA",VLOOKUP(ROUNDUP(V183,0),Inputs!$N$6:$P$26,3,TRUE))</f>
        <v>0.05</v>
      </c>
      <c r="X183" s="3">
        <f>IF($U183="NA","NA",VLOOKUP(ROUNDUP(V183,0),Inputs!$N$6:$O$26,2)+U183)</f>
        <v>6.183333333333333E-2</v>
      </c>
      <c r="Y183" s="3">
        <f t="shared" si="41"/>
        <v>0.89468999999999999</v>
      </c>
      <c r="Z183" s="5">
        <f t="shared" si="42"/>
        <v>2358358.7611351418</v>
      </c>
      <c r="AA183" s="5">
        <f t="shared" si="43"/>
        <v>-248358.76113514183</v>
      </c>
      <c r="AB183" s="5">
        <f>IF($U183= "NA","NA",(F183-AA183)*Inputs!$S$7)</f>
        <v>23583.58761135142</v>
      </c>
      <c r="AC183" s="123">
        <f t="shared" si="44"/>
        <v>-271942.34874649323</v>
      </c>
      <c r="AD183" s="124">
        <f t="shared" si="45"/>
        <v>-0.1288826297376745</v>
      </c>
      <c r="AE183" s="123">
        <f t="shared" si="46"/>
        <v>380796.74429929431</v>
      </c>
      <c r="AF183" s="32">
        <v>88.995999999999995</v>
      </c>
    </row>
    <row r="184" spans="1:32" s="32" customFormat="1" ht="13.35" customHeight="1" outlineLevel="1">
      <c r="A184" s="72" t="s">
        <v>655</v>
      </c>
      <c r="B184" s="11" t="s">
        <v>338</v>
      </c>
      <c r="C184" s="11" t="s">
        <v>61</v>
      </c>
      <c r="D184" s="73">
        <v>4.0559999999999999E-2</v>
      </c>
      <c r="E184" s="74">
        <v>50345</v>
      </c>
      <c r="F184" s="12">
        <v>2195000</v>
      </c>
      <c r="G184" s="75">
        <v>47788</v>
      </c>
      <c r="H184" s="69">
        <f>IF(OR(($G184=("Non Callable")),$G184=("Make Whole"),Inputs!$S$6&gt;E184),"Non Callable",MAX(Inputs!$S$6,G184))</f>
        <v>47788</v>
      </c>
      <c r="I184" s="70">
        <f t="shared" si="33"/>
        <v>7</v>
      </c>
      <c r="J184" s="67">
        <f>IF($I184="NA","NA",VLOOKUP(ROUNDUP(I184,0),Inputs!$N$6:$P$26,3,TRUE))</f>
        <v>0.05</v>
      </c>
      <c r="K184" s="3">
        <f>IF($I184="NA","NA",VLOOKUP(ROUNDUP(I184,0),Inputs!$N$6:$O$26,2))</f>
        <v>2.8799999999999999E-2</v>
      </c>
      <c r="L184" s="3">
        <f t="shared" si="34"/>
        <v>1.0740700000000001</v>
      </c>
      <c r="M184" s="5">
        <f t="shared" si="35"/>
        <v>2043628.44134926</v>
      </c>
      <c r="N184" s="5">
        <f t="shared" si="36"/>
        <v>151371.55865073996</v>
      </c>
      <c r="O184" s="5">
        <f>IF($I184= "NA","NA",(F184-N184)*Inputs!$S$7)</f>
        <v>20436.284413492602</v>
      </c>
      <c r="P184" s="123">
        <f t="shared" si="47"/>
        <v>130935.27423724736</v>
      </c>
      <c r="Q184" s="124">
        <f t="shared" si="37"/>
        <v>5.9651605575055743E-2</v>
      </c>
      <c r="R184" s="7" t="str">
        <f t="shared" si="38"/>
        <v>YES</v>
      </c>
      <c r="S184" s="69">
        <f>IF(OR(($G184=("Non Callable")),$G184=("Make Whole"),Inputs!$S$6&gt;E184,R184="No"),"NA",Inputs!$S$6)</f>
        <v>45266</v>
      </c>
      <c r="T184" s="70">
        <f t="shared" si="39"/>
        <v>6.9027777777777777</v>
      </c>
      <c r="U184" s="67">
        <f>IF(S184="NA","NA",IF(T184&gt;0,T184*(Inputs!$S$11*12),0))</f>
        <v>3.3133333333333334E-2</v>
      </c>
      <c r="V184" s="70">
        <f t="shared" si="40"/>
        <v>7</v>
      </c>
      <c r="W184" s="67">
        <f>IF($V184="NA","NA",VLOOKUP(ROUNDUP(V184,0),Inputs!$N$6:$P$26,3,TRUE))</f>
        <v>0.05</v>
      </c>
      <c r="X184" s="3">
        <f>IF($U184="NA","NA",VLOOKUP(ROUNDUP(V184,0),Inputs!$N$6:$O$26,2)+U184)</f>
        <v>6.1933333333333333E-2</v>
      </c>
      <c r="Y184" s="3">
        <f t="shared" si="41"/>
        <v>0.88007000000000002</v>
      </c>
      <c r="Z184" s="5">
        <f t="shared" si="42"/>
        <v>2494119.7859261194</v>
      </c>
      <c r="AA184" s="5">
        <f t="shared" si="43"/>
        <v>-299119.78592611942</v>
      </c>
      <c r="AB184" s="5">
        <f>IF($U184= "NA","NA",(F184-AA184)*Inputs!$S$7)</f>
        <v>24941.197859261196</v>
      </c>
      <c r="AC184" s="123">
        <f t="shared" si="44"/>
        <v>-324060.98378538061</v>
      </c>
      <c r="AD184" s="124">
        <f t="shared" si="45"/>
        <v>-0.14763598350131235</v>
      </c>
      <c r="AE184" s="123">
        <f t="shared" si="46"/>
        <v>454996.25802262797</v>
      </c>
      <c r="AF184" s="32">
        <v>88.995999999999995</v>
      </c>
    </row>
    <row r="185" spans="1:32" s="32" customFormat="1" ht="13.35" customHeight="1" outlineLevel="1">
      <c r="A185" s="72" t="s">
        <v>655</v>
      </c>
      <c r="B185" s="11" t="s">
        <v>338</v>
      </c>
      <c r="C185" s="11" t="s">
        <v>61</v>
      </c>
      <c r="D185" s="73">
        <v>4.0559999999999999E-2</v>
      </c>
      <c r="E185" s="74">
        <v>50710</v>
      </c>
      <c r="F185" s="12">
        <v>2290000</v>
      </c>
      <c r="G185" s="75">
        <v>47788</v>
      </c>
      <c r="H185" s="69">
        <f>IF(OR(($G185=("Non Callable")),$G185=("Make Whole"),Inputs!$S$6&gt;E185),"Non Callable",MAX(Inputs!$S$6,G185))</f>
        <v>47788</v>
      </c>
      <c r="I185" s="70">
        <f t="shared" si="33"/>
        <v>8</v>
      </c>
      <c r="J185" s="67">
        <f>IF($I185="NA","NA",VLOOKUP(ROUNDUP(I185,0),Inputs!$N$6:$P$26,3,TRUE))</f>
        <v>0.05</v>
      </c>
      <c r="K185" s="3">
        <f>IF($I185="NA","NA",VLOOKUP(ROUNDUP(I185,0),Inputs!$N$6:$O$26,2))</f>
        <v>2.8899999999999995E-2</v>
      </c>
      <c r="L185" s="3">
        <f t="shared" si="34"/>
        <v>1.0827500000000001</v>
      </c>
      <c r="M185" s="5">
        <f t="shared" si="35"/>
        <v>2114984.9919187254</v>
      </c>
      <c r="N185" s="5">
        <f t="shared" si="36"/>
        <v>175015.00808127457</v>
      </c>
      <c r="O185" s="5">
        <f>IF($I185= "NA","NA",(F185-N185)*Inputs!$S$7)</f>
        <v>21149.849919187254</v>
      </c>
      <c r="P185" s="123">
        <f t="shared" si="47"/>
        <v>153865.15816208732</v>
      </c>
      <c r="Q185" s="124">
        <f t="shared" si="37"/>
        <v>6.71900253982914E-2</v>
      </c>
      <c r="R185" s="7" t="str">
        <f t="shared" si="38"/>
        <v>YES</v>
      </c>
      <c r="S185" s="69">
        <f>IF(OR(($G185=("Non Callable")),$G185=("Make Whole"),Inputs!$S$6&gt;E185,R185="No"),"NA",Inputs!$S$6)</f>
        <v>45266</v>
      </c>
      <c r="T185" s="70">
        <f t="shared" si="39"/>
        <v>6.9027777777777777</v>
      </c>
      <c r="U185" s="67">
        <f>IF(S185="NA","NA",IF(T185&gt;0,T185*(Inputs!$S$11*12),0))</f>
        <v>3.3133333333333334E-2</v>
      </c>
      <c r="V185" s="70">
        <f t="shared" si="40"/>
        <v>8</v>
      </c>
      <c r="W185" s="67">
        <f>IF($V185="NA","NA",VLOOKUP(ROUNDUP(V185,0),Inputs!$N$6:$P$26,3,TRUE))</f>
        <v>0.05</v>
      </c>
      <c r="X185" s="3">
        <f>IF($U185="NA","NA",VLOOKUP(ROUNDUP(V185,0),Inputs!$N$6:$O$26,2)+U185)</f>
        <v>6.2033333333333329E-2</v>
      </c>
      <c r="Y185" s="3">
        <f t="shared" si="41"/>
        <v>0.86617</v>
      </c>
      <c r="Z185" s="5">
        <f t="shared" si="42"/>
        <v>2643822.8061465994</v>
      </c>
      <c r="AA185" s="5">
        <f t="shared" si="43"/>
        <v>-353822.80614659935</v>
      </c>
      <c r="AB185" s="5">
        <f>IF($U185= "NA","NA",(F185-AA185)*Inputs!$S$7)</f>
        <v>26438.228061465994</v>
      </c>
      <c r="AC185" s="123">
        <f t="shared" si="44"/>
        <v>-380261.03420806536</v>
      </c>
      <c r="AD185" s="124">
        <f t="shared" si="45"/>
        <v>-0.1660528533659674</v>
      </c>
      <c r="AE185" s="123">
        <f t="shared" si="46"/>
        <v>534126.19237015268</v>
      </c>
      <c r="AF185" s="32">
        <v>88.995999999999995</v>
      </c>
    </row>
    <row r="186" spans="1:32" s="32" customFormat="1" ht="13.35" customHeight="1" outlineLevel="1">
      <c r="A186" s="72" t="s">
        <v>655</v>
      </c>
      <c r="B186" s="11" t="s">
        <v>338</v>
      </c>
      <c r="C186" s="11" t="s">
        <v>61</v>
      </c>
      <c r="D186" s="73">
        <v>4.0559999999999999E-2</v>
      </c>
      <c r="E186" s="74">
        <v>51075</v>
      </c>
      <c r="F186" s="12">
        <v>2385000</v>
      </c>
      <c r="G186" s="75">
        <v>47788</v>
      </c>
      <c r="H186" s="69">
        <f>IF(OR(($G186=("Non Callable")),$G186=("Make Whole"),Inputs!$S$6&gt;E186),"Non Callable",MAX(Inputs!$S$6,G186))</f>
        <v>47788</v>
      </c>
      <c r="I186" s="70">
        <f t="shared" si="33"/>
        <v>9</v>
      </c>
      <c r="J186" s="67">
        <f>IF($I186="NA","NA",VLOOKUP(ROUNDUP(I186,0),Inputs!$N$6:$P$26,3,TRUE))</f>
        <v>0.05</v>
      </c>
      <c r="K186" s="3">
        <f>IF($I186="NA","NA",VLOOKUP(ROUNDUP(I186,0),Inputs!$N$6:$O$26,2))</f>
        <v>2.9600000000000001E-2</v>
      </c>
      <c r="L186" s="3">
        <f t="shared" si="34"/>
        <v>1.0860300000000001</v>
      </c>
      <c r="M186" s="5">
        <f t="shared" si="35"/>
        <v>2196071.9317145934</v>
      </c>
      <c r="N186" s="5">
        <f t="shared" si="36"/>
        <v>188928.06828540657</v>
      </c>
      <c r="O186" s="5">
        <f>IF($I186= "NA","NA",(F186-N186)*Inputs!$S$7)</f>
        <v>21960.719317145933</v>
      </c>
      <c r="P186" s="123">
        <f t="shared" si="47"/>
        <v>166967.34896826063</v>
      </c>
      <c r="Q186" s="124">
        <f t="shared" si="37"/>
        <v>7.000727420052856E-2</v>
      </c>
      <c r="R186" s="7" t="str">
        <f t="shared" si="38"/>
        <v>YES</v>
      </c>
      <c r="S186" s="69">
        <f>IF(OR(($G186=("Non Callable")),$G186=("Make Whole"),Inputs!$S$6&gt;E186,R186="No"),"NA",Inputs!$S$6)</f>
        <v>45266</v>
      </c>
      <c r="T186" s="70">
        <f t="shared" si="39"/>
        <v>6.9027777777777777</v>
      </c>
      <c r="U186" s="67">
        <f>IF(S186="NA","NA",IF(T186&gt;0,T186*(Inputs!$S$11*12),0))</f>
        <v>3.3133333333333334E-2</v>
      </c>
      <c r="V186" s="70">
        <f t="shared" si="40"/>
        <v>9</v>
      </c>
      <c r="W186" s="67">
        <f>IF($V186="NA","NA",VLOOKUP(ROUNDUP(V186,0),Inputs!$N$6:$P$26,3,TRUE))</f>
        <v>0.05</v>
      </c>
      <c r="X186" s="3">
        <f>IF($U186="NA","NA",VLOOKUP(ROUNDUP(V186,0),Inputs!$N$6:$O$26,2)+U186)</f>
        <v>6.2733333333333335E-2</v>
      </c>
      <c r="Y186" s="3">
        <f t="shared" si="41"/>
        <v>0.84926000000000001</v>
      </c>
      <c r="Z186" s="5">
        <f t="shared" si="42"/>
        <v>2808327.2496055388</v>
      </c>
      <c r="AA186" s="5">
        <f t="shared" si="43"/>
        <v>-423327.24960553879</v>
      </c>
      <c r="AB186" s="5">
        <f>IF($U186= "NA","NA",(F186-AA186)*Inputs!$S$7)</f>
        <v>28083.27249605539</v>
      </c>
      <c r="AC186" s="123">
        <f t="shared" si="44"/>
        <v>-451410.52210159419</v>
      </c>
      <c r="AD186" s="124">
        <f t="shared" si="45"/>
        <v>-0.18927065916209401</v>
      </c>
      <c r="AE186" s="123">
        <f t="shared" si="46"/>
        <v>618377.87106985482</v>
      </c>
      <c r="AF186" s="32">
        <v>88.995999999999995</v>
      </c>
    </row>
    <row r="187" spans="1:32" s="32" customFormat="1" ht="13.35" customHeight="1" outlineLevel="1">
      <c r="A187" s="72" t="s">
        <v>655</v>
      </c>
      <c r="B187" s="11" t="s">
        <v>339</v>
      </c>
      <c r="C187" s="11" t="s">
        <v>21</v>
      </c>
      <c r="D187" s="73">
        <v>0.05</v>
      </c>
      <c r="E187" s="74">
        <v>45597</v>
      </c>
      <c r="F187" s="12">
        <v>3170000</v>
      </c>
      <c r="G187" s="11" t="s">
        <v>2</v>
      </c>
      <c r="H187" s="69" t="str">
        <f>IF(OR(($G187=("Non Callable")),$G187=("Make Whole"),Inputs!$S$6&gt;E187),"Non Callable",MAX(Inputs!$S$6,G187))</f>
        <v>Non Callable</v>
      </c>
      <c r="I187" s="70" t="str">
        <f t="shared" si="33"/>
        <v>NA</v>
      </c>
      <c r="J187" s="67" t="str">
        <f>IF($I187="NA","NA",VLOOKUP(ROUNDUP(I187,0),Inputs!$N$6:$P$26,3,TRUE))</f>
        <v>NA</v>
      </c>
      <c r="K187" s="3" t="str">
        <f>IF($I187="NA","NA",VLOOKUP(ROUNDUP(I187,0),Inputs!$N$6:$O$26,2))</f>
        <v>NA</v>
      </c>
      <c r="L187" s="3" t="str">
        <f t="shared" si="34"/>
        <v>NA</v>
      </c>
      <c r="M187" s="5" t="str">
        <f t="shared" si="35"/>
        <v>NA</v>
      </c>
      <c r="N187" s="5" t="str">
        <f t="shared" si="36"/>
        <v>NA</v>
      </c>
      <c r="O187" s="5" t="str">
        <f>IF($I187= "NA","NA",(F187-N187)*Inputs!$S$7)</f>
        <v>NA</v>
      </c>
      <c r="P187" s="123" t="str">
        <f t="shared" si="47"/>
        <v>NA</v>
      </c>
      <c r="Q187" s="124" t="str">
        <f t="shared" si="37"/>
        <v>NA</v>
      </c>
      <c r="R187" s="7" t="str">
        <f t="shared" si="38"/>
        <v>YES</v>
      </c>
      <c r="S187" s="69" t="str">
        <f>IF(OR(($G187=("Non Callable")),$G187=("Make Whole"),Inputs!$S$6&gt;E187,R187="No"),"NA",Inputs!$S$6)</f>
        <v>NA</v>
      </c>
      <c r="T187" s="70" t="str">
        <f t="shared" si="39"/>
        <v>NA</v>
      </c>
      <c r="U187" s="67" t="str">
        <f>IF(S187="NA","NA",IF(T187&gt;0,T187*(Inputs!$S$11*12),0))</f>
        <v>NA</v>
      </c>
      <c r="V187" s="70" t="str">
        <f t="shared" si="40"/>
        <v>NA</v>
      </c>
      <c r="W187" s="67" t="str">
        <f>IF($V187="NA","NA",VLOOKUP(ROUNDUP(V187,0),Inputs!$N$6:$P$26,3,TRUE))</f>
        <v>NA</v>
      </c>
      <c r="X187" s="3" t="str">
        <f>IF($U187="NA","NA",VLOOKUP(ROUNDUP(V187,0),Inputs!$N$6:$O$26,2)+U187)</f>
        <v>NA</v>
      </c>
      <c r="Y187" s="3" t="str">
        <f t="shared" si="41"/>
        <v>NA</v>
      </c>
      <c r="Z187" s="5" t="str">
        <f t="shared" si="42"/>
        <v>NA</v>
      </c>
      <c r="AA187" s="5" t="str">
        <f t="shared" si="43"/>
        <v>NA</v>
      </c>
      <c r="AB187" s="5" t="str">
        <f>IF($U187= "NA","NA",(F187-AA187)*Inputs!$S$7)</f>
        <v>NA</v>
      </c>
      <c r="AC187" s="123" t="str">
        <f t="shared" si="44"/>
        <v>NA</v>
      </c>
      <c r="AD187" s="124" t="str">
        <f t="shared" si="45"/>
        <v>NA</v>
      </c>
      <c r="AE187" s="123" t="str">
        <f t="shared" si="46"/>
        <v/>
      </c>
      <c r="AF187" s="32">
        <v>101.79900000000001</v>
      </c>
    </row>
    <row r="188" spans="1:32" s="32" customFormat="1" ht="13.35" customHeight="1" outlineLevel="1">
      <c r="A188" s="72" t="s">
        <v>655</v>
      </c>
      <c r="B188" s="11" t="s">
        <v>340</v>
      </c>
      <c r="C188" s="11" t="s">
        <v>21</v>
      </c>
      <c r="D188" s="73">
        <v>0.05</v>
      </c>
      <c r="E188" s="74">
        <v>45962</v>
      </c>
      <c r="F188" s="12">
        <v>20000000</v>
      </c>
      <c r="G188" s="11" t="s">
        <v>2</v>
      </c>
      <c r="H188" s="69" t="str">
        <f>IF(OR(($G188=("Non Callable")),$G188=("Make Whole"),Inputs!$S$6&gt;E188),"Non Callable",MAX(Inputs!$S$6,G188))</f>
        <v>Non Callable</v>
      </c>
      <c r="I188" s="70" t="str">
        <f t="shared" si="33"/>
        <v>NA</v>
      </c>
      <c r="J188" s="67" t="str">
        <f>IF($I188="NA","NA",VLOOKUP(ROUNDUP(I188,0),Inputs!$N$6:$P$26,3,TRUE))</f>
        <v>NA</v>
      </c>
      <c r="K188" s="3" t="str">
        <f>IF($I188="NA","NA",VLOOKUP(ROUNDUP(I188,0),Inputs!$N$6:$O$26,2))</f>
        <v>NA</v>
      </c>
      <c r="L188" s="3" t="str">
        <f t="shared" si="34"/>
        <v>NA</v>
      </c>
      <c r="M188" s="5" t="str">
        <f t="shared" si="35"/>
        <v>NA</v>
      </c>
      <c r="N188" s="5" t="str">
        <f t="shared" si="36"/>
        <v>NA</v>
      </c>
      <c r="O188" s="5" t="str">
        <f>IF($I188= "NA","NA",(F188-N188)*Inputs!$S$7)</f>
        <v>NA</v>
      </c>
      <c r="P188" s="123" t="str">
        <f t="shared" si="47"/>
        <v>NA</v>
      </c>
      <c r="Q188" s="124" t="str">
        <f t="shared" si="37"/>
        <v>NA</v>
      </c>
      <c r="R188" s="7" t="str">
        <f t="shared" si="38"/>
        <v>YES</v>
      </c>
      <c r="S188" s="69" t="str">
        <f>IF(OR(($G188=("Non Callable")),$G188=("Make Whole"),Inputs!$S$6&gt;E188,R188="No"),"NA",Inputs!$S$6)</f>
        <v>NA</v>
      </c>
      <c r="T188" s="70" t="str">
        <f t="shared" si="39"/>
        <v>NA</v>
      </c>
      <c r="U188" s="67" t="str">
        <f>IF(S188="NA","NA",IF(T188&gt;0,T188*(Inputs!$S$11*12),0))</f>
        <v>NA</v>
      </c>
      <c r="V188" s="70" t="str">
        <f t="shared" si="40"/>
        <v>NA</v>
      </c>
      <c r="W188" s="67" t="str">
        <f>IF($V188="NA","NA",VLOOKUP(ROUNDUP(V188,0),Inputs!$N$6:$P$26,3,TRUE))</f>
        <v>NA</v>
      </c>
      <c r="X188" s="3" t="str">
        <f>IF($U188="NA","NA",VLOOKUP(ROUNDUP(V188,0),Inputs!$N$6:$O$26,2)+U188)</f>
        <v>NA</v>
      </c>
      <c r="Y188" s="3" t="str">
        <f t="shared" si="41"/>
        <v>NA</v>
      </c>
      <c r="Z188" s="5" t="str">
        <f t="shared" si="42"/>
        <v>NA</v>
      </c>
      <c r="AA188" s="5" t="str">
        <f t="shared" si="43"/>
        <v>NA</v>
      </c>
      <c r="AB188" s="5" t="str">
        <f>IF($U188= "NA","NA",(F188-AA188)*Inputs!$S$7)</f>
        <v>NA</v>
      </c>
      <c r="AC188" s="123" t="str">
        <f t="shared" si="44"/>
        <v>NA</v>
      </c>
      <c r="AD188" s="124" t="str">
        <f t="shared" si="45"/>
        <v>NA</v>
      </c>
      <c r="AE188" s="123" t="str">
        <f t="shared" si="46"/>
        <v/>
      </c>
      <c r="AF188" s="32" t="s">
        <v>744</v>
      </c>
    </row>
    <row r="189" spans="1:32" s="32" customFormat="1" ht="13.35" customHeight="1" outlineLevel="1">
      <c r="A189" s="72" t="s">
        <v>655</v>
      </c>
      <c r="B189" s="11" t="s">
        <v>341</v>
      </c>
      <c r="C189" s="11" t="s">
        <v>21</v>
      </c>
      <c r="D189" s="73">
        <v>0.05</v>
      </c>
      <c r="E189" s="74">
        <v>46327</v>
      </c>
      <c r="F189" s="12">
        <v>4360000</v>
      </c>
      <c r="G189" s="11" t="s">
        <v>2</v>
      </c>
      <c r="H189" s="69" t="str">
        <f>IF(OR(($G189=("Non Callable")),$G189=("Make Whole"),Inputs!$S$6&gt;E189),"Non Callable",MAX(Inputs!$S$6,G189))</f>
        <v>Non Callable</v>
      </c>
      <c r="I189" s="70" t="str">
        <f t="shared" si="33"/>
        <v>NA</v>
      </c>
      <c r="J189" s="67" t="str">
        <f>IF($I189="NA","NA",VLOOKUP(ROUNDUP(I189,0),Inputs!$N$6:$P$26,3,TRUE))</f>
        <v>NA</v>
      </c>
      <c r="K189" s="3" t="str">
        <f>IF($I189="NA","NA",VLOOKUP(ROUNDUP(I189,0),Inputs!$N$6:$O$26,2))</f>
        <v>NA</v>
      </c>
      <c r="L189" s="3" t="str">
        <f t="shared" si="34"/>
        <v>NA</v>
      </c>
      <c r="M189" s="5" t="str">
        <f t="shared" si="35"/>
        <v>NA</v>
      </c>
      <c r="N189" s="5" t="str">
        <f t="shared" si="36"/>
        <v>NA</v>
      </c>
      <c r="O189" s="5" t="str">
        <f>IF($I189= "NA","NA",(F189-N189)*Inputs!$S$7)</f>
        <v>NA</v>
      </c>
      <c r="P189" s="123" t="str">
        <f t="shared" si="47"/>
        <v>NA</v>
      </c>
      <c r="Q189" s="124" t="str">
        <f t="shared" si="37"/>
        <v>NA</v>
      </c>
      <c r="R189" s="7" t="str">
        <f t="shared" si="38"/>
        <v>YES</v>
      </c>
      <c r="S189" s="69" t="str">
        <f>IF(OR(($G189=("Non Callable")),$G189=("Make Whole"),Inputs!$S$6&gt;E189,R189="No"),"NA",Inputs!$S$6)</f>
        <v>NA</v>
      </c>
      <c r="T189" s="70" t="str">
        <f t="shared" si="39"/>
        <v>NA</v>
      </c>
      <c r="U189" s="67" t="str">
        <f>IF(S189="NA","NA",IF(T189&gt;0,T189*(Inputs!$S$11*12),0))</f>
        <v>NA</v>
      </c>
      <c r="V189" s="70" t="str">
        <f t="shared" si="40"/>
        <v>NA</v>
      </c>
      <c r="W189" s="67" t="str">
        <f>IF($V189="NA","NA",VLOOKUP(ROUNDUP(V189,0),Inputs!$N$6:$P$26,3,TRUE))</f>
        <v>NA</v>
      </c>
      <c r="X189" s="3" t="str">
        <f>IF($U189="NA","NA",VLOOKUP(ROUNDUP(V189,0),Inputs!$N$6:$O$26,2)+U189)</f>
        <v>NA</v>
      </c>
      <c r="Y189" s="3" t="str">
        <f t="shared" si="41"/>
        <v>NA</v>
      </c>
      <c r="Z189" s="5" t="str">
        <f t="shared" si="42"/>
        <v>NA</v>
      </c>
      <c r="AA189" s="5" t="str">
        <f t="shared" si="43"/>
        <v>NA</v>
      </c>
      <c r="AB189" s="5" t="str">
        <f>IF($U189= "NA","NA",(F189-AA189)*Inputs!$S$7)</f>
        <v>NA</v>
      </c>
      <c r="AC189" s="123" t="str">
        <f t="shared" si="44"/>
        <v>NA</v>
      </c>
      <c r="AD189" s="124" t="str">
        <f t="shared" si="45"/>
        <v>NA</v>
      </c>
      <c r="AE189" s="123" t="str">
        <f t="shared" si="46"/>
        <v/>
      </c>
      <c r="AF189" s="32">
        <v>106.336</v>
      </c>
    </row>
    <row r="190" spans="1:32" s="32" customFormat="1" ht="13.35" customHeight="1" outlineLevel="1">
      <c r="A190" s="72" t="s">
        <v>655</v>
      </c>
      <c r="B190" s="11" t="s">
        <v>342</v>
      </c>
      <c r="C190" s="11" t="s">
        <v>21</v>
      </c>
      <c r="D190" s="73">
        <v>0.05</v>
      </c>
      <c r="E190" s="74">
        <v>46692</v>
      </c>
      <c r="F190" s="12">
        <v>4580000</v>
      </c>
      <c r="G190" s="11" t="s">
        <v>2</v>
      </c>
      <c r="H190" s="69" t="str">
        <f>IF(OR(($G190=("Non Callable")),$G190=("Make Whole"),Inputs!$S$6&gt;E190),"Non Callable",MAX(Inputs!$S$6,G190))</f>
        <v>Non Callable</v>
      </c>
      <c r="I190" s="70" t="str">
        <f t="shared" si="33"/>
        <v>NA</v>
      </c>
      <c r="J190" s="67" t="str">
        <f>IF($I190="NA","NA",VLOOKUP(ROUNDUP(I190,0),Inputs!$N$6:$P$26,3,TRUE))</f>
        <v>NA</v>
      </c>
      <c r="K190" s="3" t="str">
        <f>IF($I190="NA","NA",VLOOKUP(ROUNDUP(I190,0),Inputs!$N$6:$O$26,2))</f>
        <v>NA</v>
      </c>
      <c r="L190" s="3" t="str">
        <f t="shared" si="34"/>
        <v>NA</v>
      </c>
      <c r="M190" s="5" t="str">
        <f t="shared" si="35"/>
        <v>NA</v>
      </c>
      <c r="N190" s="5" t="str">
        <f t="shared" si="36"/>
        <v>NA</v>
      </c>
      <c r="O190" s="5" t="str">
        <f>IF($I190= "NA","NA",(F190-N190)*Inputs!$S$7)</f>
        <v>NA</v>
      </c>
      <c r="P190" s="123" t="str">
        <f t="shared" si="47"/>
        <v>NA</v>
      </c>
      <c r="Q190" s="124" t="str">
        <f t="shared" si="37"/>
        <v>NA</v>
      </c>
      <c r="R190" s="7" t="str">
        <f t="shared" si="38"/>
        <v>YES</v>
      </c>
      <c r="S190" s="69" t="str">
        <f>IF(OR(($G190=("Non Callable")),$G190=("Make Whole"),Inputs!$S$6&gt;E190,R190="No"),"NA",Inputs!$S$6)</f>
        <v>NA</v>
      </c>
      <c r="T190" s="70" t="str">
        <f t="shared" si="39"/>
        <v>NA</v>
      </c>
      <c r="U190" s="67" t="str">
        <f>IF(S190="NA","NA",IF(T190&gt;0,T190*(Inputs!$S$11*12),0))</f>
        <v>NA</v>
      </c>
      <c r="V190" s="70" t="str">
        <f t="shared" si="40"/>
        <v>NA</v>
      </c>
      <c r="W190" s="67" t="str">
        <f>IF($V190="NA","NA",VLOOKUP(ROUNDUP(V190,0),Inputs!$N$6:$P$26,3,TRUE))</f>
        <v>NA</v>
      </c>
      <c r="X190" s="3" t="str">
        <f>IF($U190="NA","NA",VLOOKUP(ROUNDUP(V190,0),Inputs!$N$6:$O$26,2)+U190)</f>
        <v>NA</v>
      </c>
      <c r="Y190" s="3" t="str">
        <f t="shared" si="41"/>
        <v>NA</v>
      </c>
      <c r="Z190" s="5" t="str">
        <f t="shared" si="42"/>
        <v>NA</v>
      </c>
      <c r="AA190" s="5" t="str">
        <f t="shared" si="43"/>
        <v>NA</v>
      </c>
      <c r="AB190" s="5" t="str">
        <f>IF($U190= "NA","NA",(F190-AA190)*Inputs!$S$7)</f>
        <v>NA</v>
      </c>
      <c r="AC190" s="123" t="str">
        <f t="shared" si="44"/>
        <v>NA</v>
      </c>
      <c r="AD190" s="124" t="str">
        <f t="shared" si="45"/>
        <v>NA</v>
      </c>
      <c r="AE190" s="123" t="str">
        <f t="shared" si="46"/>
        <v/>
      </c>
      <c r="AF190" s="32">
        <v>108.718</v>
      </c>
    </row>
    <row r="191" spans="1:32" s="32" customFormat="1" ht="13.35" customHeight="1" outlineLevel="1">
      <c r="A191" s="72" t="s">
        <v>655</v>
      </c>
      <c r="B191" s="11" t="s">
        <v>343</v>
      </c>
      <c r="C191" s="11" t="s">
        <v>21</v>
      </c>
      <c r="D191" s="73">
        <v>0.05</v>
      </c>
      <c r="E191" s="74">
        <v>47058</v>
      </c>
      <c r="F191" s="12">
        <v>4815000</v>
      </c>
      <c r="G191" s="11" t="s">
        <v>2</v>
      </c>
      <c r="H191" s="69" t="str">
        <f>IF(OR(($G191=("Non Callable")),$G191=("Make Whole"),Inputs!$S$6&gt;E191),"Non Callable",MAX(Inputs!$S$6,G191))</f>
        <v>Non Callable</v>
      </c>
      <c r="I191" s="70" t="str">
        <f t="shared" si="33"/>
        <v>NA</v>
      </c>
      <c r="J191" s="67" t="str">
        <f>IF($I191="NA","NA",VLOOKUP(ROUNDUP(I191,0),Inputs!$N$6:$P$26,3,TRUE))</f>
        <v>NA</v>
      </c>
      <c r="K191" s="3" t="str">
        <f>IF($I191="NA","NA",VLOOKUP(ROUNDUP(I191,0),Inputs!$N$6:$O$26,2))</f>
        <v>NA</v>
      </c>
      <c r="L191" s="3" t="str">
        <f t="shared" si="34"/>
        <v>NA</v>
      </c>
      <c r="M191" s="5" t="str">
        <f t="shared" si="35"/>
        <v>NA</v>
      </c>
      <c r="N191" s="5" t="str">
        <f t="shared" si="36"/>
        <v>NA</v>
      </c>
      <c r="O191" s="5" t="str">
        <f>IF($I191= "NA","NA",(F191-N191)*Inputs!$S$7)</f>
        <v>NA</v>
      </c>
      <c r="P191" s="123" t="str">
        <f t="shared" si="47"/>
        <v>NA</v>
      </c>
      <c r="Q191" s="124" t="str">
        <f t="shared" si="37"/>
        <v>NA</v>
      </c>
      <c r="R191" s="7" t="str">
        <f t="shared" si="38"/>
        <v>YES</v>
      </c>
      <c r="S191" s="69" t="str">
        <f>IF(OR(($G191=("Non Callable")),$G191=("Make Whole"),Inputs!$S$6&gt;E191,R191="No"),"NA",Inputs!$S$6)</f>
        <v>NA</v>
      </c>
      <c r="T191" s="70" t="str">
        <f t="shared" si="39"/>
        <v>NA</v>
      </c>
      <c r="U191" s="67" t="str">
        <f>IF(S191="NA","NA",IF(T191&gt;0,T191*(Inputs!$S$11*12),0))</f>
        <v>NA</v>
      </c>
      <c r="V191" s="70" t="str">
        <f t="shared" si="40"/>
        <v>NA</v>
      </c>
      <c r="W191" s="67" t="str">
        <f>IF($V191="NA","NA",VLOOKUP(ROUNDUP(V191,0),Inputs!$N$6:$P$26,3,TRUE))</f>
        <v>NA</v>
      </c>
      <c r="X191" s="3" t="str">
        <f>IF($U191="NA","NA",VLOOKUP(ROUNDUP(V191,0),Inputs!$N$6:$O$26,2)+U191)</f>
        <v>NA</v>
      </c>
      <c r="Y191" s="3" t="str">
        <f t="shared" si="41"/>
        <v>NA</v>
      </c>
      <c r="Z191" s="5" t="str">
        <f t="shared" si="42"/>
        <v>NA</v>
      </c>
      <c r="AA191" s="5" t="str">
        <f t="shared" si="43"/>
        <v>NA</v>
      </c>
      <c r="AB191" s="5" t="str">
        <f>IF($U191= "NA","NA",(F191-AA191)*Inputs!$S$7)</f>
        <v>NA</v>
      </c>
      <c r="AC191" s="123" t="str">
        <f t="shared" si="44"/>
        <v>NA</v>
      </c>
      <c r="AD191" s="124" t="str">
        <f t="shared" si="45"/>
        <v>NA</v>
      </c>
      <c r="AE191" s="123" t="str">
        <f t="shared" si="46"/>
        <v/>
      </c>
      <c r="AF191" s="32">
        <v>110.982</v>
      </c>
    </row>
    <row r="192" spans="1:32" s="32" customFormat="1" ht="13.35" customHeight="1" outlineLevel="1">
      <c r="A192" s="72" t="s">
        <v>655</v>
      </c>
      <c r="B192" s="11" t="s">
        <v>344</v>
      </c>
      <c r="C192" s="11" t="s">
        <v>21</v>
      </c>
      <c r="D192" s="73">
        <v>0.05</v>
      </c>
      <c r="E192" s="74">
        <v>47423</v>
      </c>
      <c r="F192" s="12">
        <v>5065000</v>
      </c>
      <c r="G192" s="11" t="s">
        <v>2</v>
      </c>
      <c r="H192" s="69" t="str">
        <f>IF(OR(($G192=("Non Callable")),$G192=("Make Whole"),Inputs!$S$6&gt;E192),"Non Callable",MAX(Inputs!$S$6,G192))</f>
        <v>Non Callable</v>
      </c>
      <c r="I192" s="70" t="str">
        <f t="shared" si="33"/>
        <v>NA</v>
      </c>
      <c r="J192" s="67" t="str">
        <f>IF($I192="NA","NA",VLOOKUP(ROUNDUP(I192,0),Inputs!$N$6:$P$26,3,TRUE))</f>
        <v>NA</v>
      </c>
      <c r="K192" s="3" t="str">
        <f>IF($I192="NA","NA",VLOOKUP(ROUNDUP(I192,0),Inputs!$N$6:$O$26,2))</f>
        <v>NA</v>
      </c>
      <c r="L192" s="3" t="str">
        <f t="shared" si="34"/>
        <v>NA</v>
      </c>
      <c r="M192" s="5" t="str">
        <f t="shared" si="35"/>
        <v>NA</v>
      </c>
      <c r="N192" s="5" t="str">
        <f t="shared" si="36"/>
        <v>NA</v>
      </c>
      <c r="O192" s="5" t="str">
        <f>IF($I192= "NA","NA",(F192-N192)*Inputs!$S$7)</f>
        <v>NA</v>
      </c>
      <c r="P192" s="123" t="str">
        <f t="shared" si="47"/>
        <v>NA</v>
      </c>
      <c r="Q192" s="124" t="str">
        <f t="shared" si="37"/>
        <v>NA</v>
      </c>
      <c r="R192" s="7" t="str">
        <f t="shared" si="38"/>
        <v>YES</v>
      </c>
      <c r="S192" s="69" t="str">
        <f>IF(OR(($G192=("Non Callable")),$G192=("Make Whole"),Inputs!$S$6&gt;E192,R192="No"),"NA",Inputs!$S$6)</f>
        <v>NA</v>
      </c>
      <c r="T192" s="70" t="str">
        <f t="shared" si="39"/>
        <v>NA</v>
      </c>
      <c r="U192" s="67" t="str">
        <f>IF(S192="NA","NA",IF(T192&gt;0,T192*(Inputs!$S$11*12),0))</f>
        <v>NA</v>
      </c>
      <c r="V192" s="70" t="str">
        <f t="shared" si="40"/>
        <v>NA</v>
      </c>
      <c r="W192" s="67" t="str">
        <f>IF($V192="NA","NA",VLOOKUP(ROUNDUP(V192,0),Inputs!$N$6:$P$26,3,TRUE))</f>
        <v>NA</v>
      </c>
      <c r="X192" s="3" t="str">
        <f>IF($U192="NA","NA",VLOOKUP(ROUNDUP(V192,0),Inputs!$N$6:$O$26,2)+U192)</f>
        <v>NA</v>
      </c>
      <c r="Y192" s="3" t="str">
        <f t="shared" si="41"/>
        <v>NA</v>
      </c>
      <c r="Z192" s="5" t="str">
        <f t="shared" si="42"/>
        <v>NA</v>
      </c>
      <c r="AA192" s="5" t="str">
        <f t="shared" si="43"/>
        <v>NA</v>
      </c>
      <c r="AB192" s="5" t="str">
        <f>IF($U192= "NA","NA",(F192-AA192)*Inputs!$S$7)</f>
        <v>NA</v>
      </c>
      <c r="AC192" s="123" t="str">
        <f t="shared" si="44"/>
        <v>NA</v>
      </c>
      <c r="AD192" s="124" t="str">
        <f t="shared" si="45"/>
        <v>NA</v>
      </c>
      <c r="AE192" s="123" t="str">
        <f t="shared" si="46"/>
        <v/>
      </c>
      <c r="AF192" s="32">
        <v>112.967</v>
      </c>
    </row>
    <row r="193" spans="1:32" s="32" customFormat="1" ht="13.35" customHeight="1" outlineLevel="1">
      <c r="A193" s="72" t="s">
        <v>655</v>
      </c>
      <c r="B193" s="11" t="s">
        <v>345</v>
      </c>
      <c r="C193" s="11" t="s">
        <v>21</v>
      </c>
      <c r="D193" s="73">
        <v>0.05</v>
      </c>
      <c r="E193" s="74">
        <v>47788</v>
      </c>
      <c r="F193" s="12">
        <v>5215000</v>
      </c>
      <c r="G193" s="11" t="s">
        <v>2</v>
      </c>
      <c r="H193" s="69" t="str">
        <f>IF(OR(($G193=("Non Callable")),$G193=("Make Whole"),Inputs!$S$6&gt;E193),"Non Callable",MAX(Inputs!$S$6,G193))</f>
        <v>Non Callable</v>
      </c>
      <c r="I193" s="70" t="str">
        <f t="shared" si="33"/>
        <v>NA</v>
      </c>
      <c r="J193" s="67" t="str">
        <f>IF($I193="NA","NA",VLOOKUP(ROUNDUP(I193,0),Inputs!$N$6:$P$26,3,TRUE))</f>
        <v>NA</v>
      </c>
      <c r="K193" s="3" t="str">
        <f>IF($I193="NA","NA",VLOOKUP(ROUNDUP(I193,0),Inputs!$N$6:$O$26,2))</f>
        <v>NA</v>
      </c>
      <c r="L193" s="3" t="str">
        <f t="shared" si="34"/>
        <v>NA</v>
      </c>
      <c r="M193" s="5" t="str">
        <f t="shared" si="35"/>
        <v>NA</v>
      </c>
      <c r="N193" s="5" t="str">
        <f t="shared" si="36"/>
        <v>NA</v>
      </c>
      <c r="O193" s="5" t="str">
        <f>IF($I193= "NA","NA",(F193-N193)*Inputs!$S$7)</f>
        <v>NA</v>
      </c>
      <c r="P193" s="123" t="str">
        <f t="shared" si="47"/>
        <v>NA</v>
      </c>
      <c r="Q193" s="124" t="str">
        <f t="shared" si="37"/>
        <v>NA</v>
      </c>
      <c r="R193" s="7" t="str">
        <f t="shared" si="38"/>
        <v>YES</v>
      </c>
      <c r="S193" s="69" t="str">
        <f>IF(OR(($G193=("Non Callable")),$G193=("Make Whole"),Inputs!$S$6&gt;E193,R193="No"),"NA",Inputs!$S$6)</f>
        <v>NA</v>
      </c>
      <c r="T193" s="70" t="str">
        <f t="shared" si="39"/>
        <v>NA</v>
      </c>
      <c r="U193" s="67" t="str">
        <f>IF(S193="NA","NA",IF(T193&gt;0,T193*(Inputs!$S$11*12),0))</f>
        <v>NA</v>
      </c>
      <c r="V193" s="70" t="str">
        <f t="shared" si="40"/>
        <v>NA</v>
      </c>
      <c r="W193" s="67" t="str">
        <f>IF($V193="NA","NA",VLOOKUP(ROUNDUP(V193,0),Inputs!$N$6:$P$26,3,TRUE))</f>
        <v>NA</v>
      </c>
      <c r="X193" s="3" t="str">
        <f>IF($U193="NA","NA",VLOOKUP(ROUNDUP(V193,0),Inputs!$N$6:$O$26,2)+U193)</f>
        <v>NA</v>
      </c>
      <c r="Y193" s="3" t="str">
        <f t="shared" si="41"/>
        <v>NA</v>
      </c>
      <c r="Z193" s="5" t="str">
        <f t="shared" si="42"/>
        <v>NA</v>
      </c>
      <c r="AA193" s="5" t="str">
        <f t="shared" si="43"/>
        <v>NA</v>
      </c>
      <c r="AB193" s="5" t="str">
        <f>IF($U193= "NA","NA",(F193-AA193)*Inputs!$S$7)</f>
        <v>NA</v>
      </c>
      <c r="AC193" s="123" t="str">
        <f t="shared" si="44"/>
        <v>NA</v>
      </c>
      <c r="AD193" s="124" t="str">
        <f t="shared" si="45"/>
        <v>NA</v>
      </c>
      <c r="AE193" s="123" t="str">
        <f t="shared" si="46"/>
        <v/>
      </c>
      <c r="AF193" s="32" t="s">
        <v>744</v>
      </c>
    </row>
    <row r="194" spans="1:32" s="32" customFormat="1" ht="13.35" customHeight="1" outlineLevel="1">
      <c r="A194" s="72" t="s">
        <v>655</v>
      </c>
      <c r="B194" s="11" t="s">
        <v>346</v>
      </c>
      <c r="C194" s="11" t="s">
        <v>21</v>
      </c>
      <c r="D194" s="73">
        <v>0.05</v>
      </c>
      <c r="E194" s="74">
        <v>48153</v>
      </c>
      <c r="F194" s="12">
        <v>5590000</v>
      </c>
      <c r="G194" s="75">
        <v>47788</v>
      </c>
      <c r="H194" s="69">
        <f>IF(OR(($G194=("Non Callable")),$G194=("Make Whole"),Inputs!$S$6&gt;E194),"Non Callable",MAX(Inputs!$S$6,G194))</f>
        <v>47788</v>
      </c>
      <c r="I194" s="70">
        <f t="shared" si="33"/>
        <v>1</v>
      </c>
      <c r="J194" s="67">
        <f>IF($I194="NA","NA",VLOOKUP(ROUNDUP(I194,0),Inputs!$N$6:$P$26,3,TRUE))</f>
        <v>0.05</v>
      </c>
      <c r="K194" s="3">
        <f>IF($I194="NA","NA",VLOOKUP(ROUNDUP(I194,0),Inputs!$N$6:$O$26,2))</f>
        <v>3.0800000000000001E-2</v>
      </c>
      <c r="L194" s="3">
        <f t="shared" si="34"/>
        <v>1.0187600000000001</v>
      </c>
      <c r="M194" s="5">
        <f t="shared" si="35"/>
        <v>5487062.7036789814</v>
      </c>
      <c r="N194" s="5">
        <f t="shared" si="36"/>
        <v>102937.2963210186</v>
      </c>
      <c r="O194" s="5">
        <f>IF($I194= "NA","NA",(F194-N194)*Inputs!$S$7)</f>
        <v>54870.627036789818</v>
      </c>
      <c r="P194" s="123">
        <f t="shared" ref="P194:P246" si="48">IF($I194= "NA","NA",N194-O194)</f>
        <v>48066.669284228781</v>
      </c>
      <c r="Q194" s="124">
        <f t="shared" si="37"/>
        <v>8.5986886018298361E-3</v>
      </c>
      <c r="R194" s="7" t="str">
        <f t="shared" si="38"/>
        <v>YES</v>
      </c>
      <c r="S194" s="69">
        <f>IF(OR(($G194=("Non Callable")),$G194=("Make Whole"),Inputs!$S$6&gt;E194,R194="No"),"NA",Inputs!$S$6)</f>
        <v>45266</v>
      </c>
      <c r="T194" s="70">
        <f t="shared" si="39"/>
        <v>6.9027777777777777</v>
      </c>
      <c r="U194" s="67">
        <f>IF(S194="NA","NA",IF(T194&gt;0,T194*(Inputs!$S$11*12),0))</f>
        <v>3.3133333333333334E-2</v>
      </c>
      <c r="V194" s="70">
        <f t="shared" si="40"/>
        <v>1</v>
      </c>
      <c r="W194" s="67">
        <f>IF($V194="NA","NA",VLOOKUP(ROUNDUP(V194,0),Inputs!$N$6:$P$26,3,TRUE))</f>
        <v>0.05</v>
      </c>
      <c r="X194" s="3">
        <f>IF($U194="NA","NA",VLOOKUP(ROUNDUP(V194,0),Inputs!$N$6:$O$26,2)+U194)</f>
        <v>6.3933333333333342E-2</v>
      </c>
      <c r="Y194" s="3">
        <f t="shared" si="41"/>
        <v>0.98670000000000002</v>
      </c>
      <c r="Z194" s="5">
        <f t="shared" si="42"/>
        <v>5665349.1436100127</v>
      </c>
      <c r="AA194" s="5">
        <f t="shared" si="43"/>
        <v>-75349.143610012718</v>
      </c>
      <c r="AB194" s="5">
        <f>IF($U194= "NA","NA",(F194-AA194)*Inputs!$S$7)</f>
        <v>56653.491436100128</v>
      </c>
      <c r="AC194" s="123">
        <f t="shared" si="44"/>
        <v>-132002.63504611285</v>
      </c>
      <c r="AD194" s="124">
        <f t="shared" si="45"/>
        <v>-2.361406709232788E-2</v>
      </c>
      <c r="AE194" s="123">
        <f t="shared" si="46"/>
        <v>180069.30433034163</v>
      </c>
      <c r="AF194" s="32">
        <v>114.922</v>
      </c>
    </row>
    <row r="195" spans="1:32" s="32" customFormat="1" ht="13.35" customHeight="1" outlineLevel="1">
      <c r="A195" s="72" t="s">
        <v>655</v>
      </c>
      <c r="B195" s="11" t="s">
        <v>347</v>
      </c>
      <c r="C195" s="11" t="s">
        <v>21</v>
      </c>
      <c r="D195" s="73">
        <v>0.05</v>
      </c>
      <c r="E195" s="74">
        <v>48519</v>
      </c>
      <c r="F195" s="12">
        <v>5880000</v>
      </c>
      <c r="G195" s="75">
        <v>47788</v>
      </c>
      <c r="H195" s="69">
        <f>IF(OR(($G195=("Non Callable")),$G195=("Make Whole"),Inputs!$S$6&gt;E195),"Non Callable",MAX(Inputs!$S$6,G195))</f>
        <v>47788</v>
      </c>
      <c r="I195" s="70">
        <f t="shared" si="33"/>
        <v>2</v>
      </c>
      <c r="J195" s="67">
        <f>IF($I195="NA","NA",VLOOKUP(ROUNDUP(I195,0),Inputs!$N$6:$P$26,3,TRUE))</f>
        <v>0.05</v>
      </c>
      <c r="K195" s="3">
        <f>IF($I195="NA","NA",VLOOKUP(ROUNDUP(I195,0),Inputs!$N$6:$O$26,2))</f>
        <v>2.93E-2</v>
      </c>
      <c r="L195" s="3">
        <f t="shared" si="34"/>
        <v>1.03992</v>
      </c>
      <c r="M195" s="5">
        <f t="shared" si="35"/>
        <v>5654281.0985460421</v>
      </c>
      <c r="N195" s="5">
        <f t="shared" si="36"/>
        <v>225718.90145395789</v>
      </c>
      <c r="O195" s="5">
        <f>IF($I195= "NA","NA",(F195-N195)*Inputs!$S$7)</f>
        <v>56542.810985460419</v>
      </c>
      <c r="P195" s="123">
        <f t="shared" si="48"/>
        <v>169176.09046849748</v>
      </c>
      <c r="Q195" s="124">
        <f t="shared" si="37"/>
        <v>2.8771443957227461E-2</v>
      </c>
      <c r="R195" s="7" t="str">
        <f t="shared" si="38"/>
        <v>YES</v>
      </c>
      <c r="S195" s="69">
        <f>IF(OR(($G195=("Non Callable")),$G195=("Make Whole"),Inputs!$S$6&gt;E195,R195="No"),"NA",Inputs!$S$6)</f>
        <v>45266</v>
      </c>
      <c r="T195" s="70">
        <f t="shared" si="39"/>
        <v>6.9027777777777777</v>
      </c>
      <c r="U195" s="67">
        <f>IF(S195="NA","NA",IF(T195&gt;0,T195*(Inputs!$S$11*12),0))</f>
        <v>3.3133333333333334E-2</v>
      </c>
      <c r="V195" s="70">
        <f t="shared" si="40"/>
        <v>2</v>
      </c>
      <c r="W195" s="67">
        <f>IF($V195="NA","NA",VLOOKUP(ROUNDUP(V195,0),Inputs!$N$6:$P$26,3,TRUE))</f>
        <v>0.05</v>
      </c>
      <c r="X195" s="3">
        <f>IF($U195="NA","NA",VLOOKUP(ROUNDUP(V195,0),Inputs!$N$6:$O$26,2)+U195)</f>
        <v>6.2433333333333334E-2</v>
      </c>
      <c r="Y195" s="3">
        <f t="shared" si="41"/>
        <v>0.97694999999999999</v>
      </c>
      <c r="Z195" s="5">
        <f t="shared" si="42"/>
        <v>6018731.7672347613</v>
      </c>
      <c r="AA195" s="5">
        <f t="shared" si="43"/>
        <v>-138731.76723476127</v>
      </c>
      <c r="AB195" s="5">
        <f>IF($U195= "NA","NA",(F195-AA195)*Inputs!$S$7)</f>
        <v>60187.317672347614</v>
      </c>
      <c r="AC195" s="123">
        <f t="shared" si="44"/>
        <v>-198919.08490710889</v>
      </c>
      <c r="AD195" s="124">
        <f t="shared" si="45"/>
        <v>-3.3829776344746411E-2</v>
      </c>
      <c r="AE195" s="123">
        <f t="shared" si="46"/>
        <v>368095.1753756064</v>
      </c>
      <c r="AF195" s="32">
        <v>114.849</v>
      </c>
    </row>
    <row r="196" spans="1:32" s="32" customFormat="1" ht="13.35" customHeight="1" outlineLevel="1">
      <c r="A196" s="72" t="s">
        <v>655</v>
      </c>
      <c r="B196" s="11" t="s">
        <v>348</v>
      </c>
      <c r="C196" s="11" t="s">
        <v>21</v>
      </c>
      <c r="D196" s="73">
        <v>0.05</v>
      </c>
      <c r="E196" s="74">
        <v>48884</v>
      </c>
      <c r="F196" s="12">
        <v>6180000</v>
      </c>
      <c r="G196" s="75">
        <v>47788</v>
      </c>
      <c r="H196" s="69">
        <f>IF(OR(($G196=("Non Callable")),$G196=("Make Whole"),Inputs!$S$6&gt;E196),"Non Callable",MAX(Inputs!$S$6,G196))</f>
        <v>47788</v>
      </c>
      <c r="I196" s="70">
        <f t="shared" si="33"/>
        <v>3</v>
      </c>
      <c r="J196" s="67">
        <f>IF($I196="NA","NA",VLOOKUP(ROUNDUP(I196,0),Inputs!$N$6:$P$26,3,TRUE))</f>
        <v>0.05</v>
      </c>
      <c r="K196" s="3">
        <f>IF($I196="NA","NA",VLOOKUP(ROUNDUP(I196,0),Inputs!$N$6:$O$26,2))</f>
        <v>2.8899999999999999E-2</v>
      </c>
      <c r="L196" s="3">
        <f t="shared" si="34"/>
        <v>1.0602100000000001</v>
      </c>
      <c r="M196" s="5">
        <f t="shared" si="35"/>
        <v>5829033.8706482677</v>
      </c>
      <c r="N196" s="5">
        <f t="shared" si="36"/>
        <v>350966.12935173232</v>
      </c>
      <c r="O196" s="5">
        <f>IF($I196= "NA","NA",(F196-N196)*Inputs!$S$7)</f>
        <v>58290.338706482675</v>
      </c>
      <c r="P196" s="123">
        <f t="shared" si="48"/>
        <v>292675.79064524965</v>
      </c>
      <c r="Q196" s="124">
        <f t="shared" si="37"/>
        <v>4.7358542175606741E-2</v>
      </c>
      <c r="R196" s="7" t="str">
        <f t="shared" si="38"/>
        <v>YES</v>
      </c>
      <c r="S196" s="69">
        <f>IF(OR(($G196=("Non Callable")),$G196=("Make Whole"),Inputs!$S$6&gt;E196,R196="No"),"NA",Inputs!$S$6)</f>
        <v>45266</v>
      </c>
      <c r="T196" s="70">
        <f t="shared" si="39"/>
        <v>6.9027777777777777</v>
      </c>
      <c r="U196" s="67">
        <f>IF(S196="NA","NA",IF(T196&gt;0,T196*(Inputs!$S$11*12),0))</f>
        <v>3.3133333333333334E-2</v>
      </c>
      <c r="V196" s="70">
        <f t="shared" si="40"/>
        <v>3</v>
      </c>
      <c r="W196" s="67">
        <f>IF($V196="NA","NA",VLOOKUP(ROUNDUP(V196,0),Inputs!$N$6:$P$26,3,TRUE))</f>
        <v>0.05</v>
      </c>
      <c r="X196" s="3">
        <f>IF($U196="NA","NA",VLOOKUP(ROUNDUP(V196,0),Inputs!$N$6:$O$26,2)+U196)</f>
        <v>6.2033333333333329E-2</v>
      </c>
      <c r="Y196" s="3">
        <f t="shared" si="41"/>
        <v>0.96750999999999998</v>
      </c>
      <c r="Z196" s="5">
        <f t="shared" si="42"/>
        <v>6387530.8782338165</v>
      </c>
      <c r="AA196" s="5">
        <f t="shared" si="43"/>
        <v>-207530.87823381647</v>
      </c>
      <c r="AB196" s="5">
        <f>IF($U196= "NA","NA",(F196-AA196)*Inputs!$S$7)</f>
        <v>63875.308782338165</v>
      </c>
      <c r="AC196" s="123">
        <f t="shared" si="44"/>
        <v>-271406.18701615464</v>
      </c>
      <c r="AD196" s="124">
        <f t="shared" si="45"/>
        <v>-4.3916858740478099E-2</v>
      </c>
      <c r="AE196" s="123">
        <f t="shared" si="46"/>
        <v>564081.97766140429</v>
      </c>
      <c r="AF196" s="32" t="s">
        <v>744</v>
      </c>
    </row>
    <row r="197" spans="1:32" s="32" customFormat="1" ht="13.35" customHeight="1" outlineLevel="1">
      <c r="A197" s="72" t="s">
        <v>655</v>
      </c>
      <c r="B197" s="11" t="s">
        <v>349</v>
      </c>
      <c r="C197" s="11" t="s">
        <v>21</v>
      </c>
      <c r="D197" s="73">
        <v>0.05</v>
      </c>
      <c r="E197" s="74">
        <v>49249</v>
      </c>
      <c r="F197" s="12">
        <v>6500000</v>
      </c>
      <c r="G197" s="75">
        <v>47788</v>
      </c>
      <c r="H197" s="69">
        <f>IF(OR(($G197=("Non Callable")),$G197=("Make Whole"),Inputs!$S$6&gt;E197),"Non Callable",MAX(Inputs!$S$6,G197))</f>
        <v>47788</v>
      </c>
      <c r="I197" s="70">
        <f t="shared" si="33"/>
        <v>4</v>
      </c>
      <c r="J197" s="67">
        <f>IF($I197="NA","NA",VLOOKUP(ROUNDUP(I197,0),Inputs!$N$6:$P$26,3,TRUE))</f>
        <v>0.05</v>
      </c>
      <c r="K197" s="3">
        <f>IF($I197="NA","NA",VLOOKUP(ROUNDUP(I197,0),Inputs!$N$6:$O$26,2))</f>
        <v>2.86E-2</v>
      </c>
      <c r="L197" s="3">
        <f t="shared" si="34"/>
        <v>1.0803400000000001</v>
      </c>
      <c r="M197" s="5">
        <f t="shared" si="35"/>
        <v>6016624.3960234737</v>
      </c>
      <c r="N197" s="5">
        <f t="shared" si="36"/>
        <v>483375.6039765263</v>
      </c>
      <c r="O197" s="5">
        <f>IF($I197= "NA","NA",(F197-N197)*Inputs!$S$7)</f>
        <v>60166.243960234737</v>
      </c>
      <c r="P197" s="123">
        <f t="shared" si="48"/>
        <v>423209.36001629155</v>
      </c>
      <c r="Q197" s="124">
        <f t="shared" si="37"/>
        <v>6.51091323101987E-2</v>
      </c>
      <c r="R197" s="7" t="str">
        <f t="shared" si="38"/>
        <v>YES</v>
      </c>
      <c r="S197" s="69">
        <f>IF(OR(($G197=("Non Callable")),$G197=("Make Whole"),Inputs!$S$6&gt;E197,R197="No"),"NA",Inputs!$S$6)</f>
        <v>45266</v>
      </c>
      <c r="T197" s="70">
        <f t="shared" si="39"/>
        <v>6.9027777777777777</v>
      </c>
      <c r="U197" s="67">
        <f>IF(S197="NA","NA",IF(T197&gt;0,T197*(Inputs!$S$11*12),0))</f>
        <v>3.3133333333333334E-2</v>
      </c>
      <c r="V197" s="70">
        <f t="shared" si="40"/>
        <v>4</v>
      </c>
      <c r="W197" s="67">
        <f>IF($V197="NA","NA",VLOOKUP(ROUNDUP(V197,0),Inputs!$N$6:$P$26,3,TRUE))</f>
        <v>0.05</v>
      </c>
      <c r="X197" s="3">
        <f>IF($U197="NA","NA",VLOOKUP(ROUNDUP(V197,0),Inputs!$N$6:$O$26,2)+U197)</f>
        <v>6.1733333333333335E-2</v>
      </c>
      <c r="Y197" s="3">
        <f t="shared" si="41"/>
        <v>0.95896000000000003</v>
      </c>
      <c r="Z197" s="5">
        <f t="shared" si="42"/>
        <v>6778176.357720864</v>
      </c>
      <c r="AA197" s="5">
        <f t="shared" si="43"/>
        <v>-278176.35772086401</v>
      </c>
      <c r="AB197" s="5">
        <f>IF($U197= "NA","NA",(F197-AA197)*Inputs!$S$7)</f>
        <v>67781.763577208636</v>
      </c>
      <c r="AC197" s="123">
        <f t="shared" si="44"/>
        <v>-345958.12129807263</v>
      </c>
      <c r="AD197" s="124">
        <f t="shared" si="45"/>
        <v>-5.3224326353549636E-2</v>
      </c>
      <c r="AE197" s="123">
        <f t="shared" si="46"/>
        <v>769167.48131436412</v>
      </c>
      <c r="AF197" s="32">
        <v>111.85</v>
      </c>
    </row>
    <row r="198" spans="1:32" s="32" customFormat="1" ht="13.35" customHeight="1" outlineLevel="1">
      <c r="A198" s="72" t="s">
        <v>655</v>
      </c>
      <c r="B198" s="11" t="s">
        <v>350</v>
      </c>
      <c r="C198" s="11" t="s">
        <v>21</v>
      </c>
      <c r="D198" s="73">
        <v>0.05</v>
      </c>
      <c r="E198" s="74">
        <v>49614</v>
      </c>
      <c r="F198" s="12">
        <v>5970000</v>
      </c>
      <c r="G198" s="75">
        <v>47788</v>
      </c>
      <c r="H198" s="69">
        <f>IF(OR(($G198=("Non Callable")),$G198=("Make Whole"),Inputs!$S$6&gt;E198),"Non Callable",MAX(Inputs!$S$6,G198))</f>
        <v>47788</v>
      </c>
      <c r="I198" s="70">
        <f t="shared" si="33"/>
        <v>5</v>
      </c>
      <c r="J198" s="67">
        <f>IF($I198="NA","NA",VLOOKUP(ROUNDUP(I198,0),Inputs!$N$6:$P$26,3,TRUE))</f>
        <v>0.05</v>
      </c>
      <c r="K198" s="3">
        <f>IF($I198="NA","NA",VLOOKUP(ROUNDUP(I198,0),Inputs!$N$6:$O$26,2))</f>
        <v>2.8300000000000002E-2</v>
      </c>
      <c r="L198" s="3">
        <f t="shared" si="34"/>
        <v>1.1005100000000001</v>
      </c>
      <c r="M198" s="5">
        <f t="shared" si="35"/>
        <v>5424757.6123797139</v>
      </c>
      <c r="N198" s="5">
        <f t="shared" si="36"/>
        <v>545242.38762028608</v>
      </c>
      <c r="O198" s="5">
        <f>IF($I198= "NA","NA",(F198-N198)*Inputs!$S$7)</f>
        <v>54247.576123797138</v>
      </c>
      <c r="P198" s="123">
        <f t="shared" si="48"/>
        <v>490994.81149648892</v>
      </c>
      <c r="Q198" s="124">
        <f t="shared" si="37"/>
        <v>8.2243687017837339E-2</v>
      </c>
      <c r="R198" s="7" t="str">
        <f t="shared" si="38"/>
        <v>YES</v>
      </c>
      <c r="S198" s="69">
        <f>IF(OR(($G198=("Non Callable")),$G198=("Make Whole"),Inputs!$S$6&gt;E198,R198="No"),"NA",Inputs!$S$6)</f>
        <v>45266</v>
      </c>
      <c r="T198" s="70">
        <f t="shared" si="39"/>
        <v>6.9027777777777777</v>
      </c>
      <c r="U198" s="67">
        <f>IF(S198="NA","NA",IF(T198&gt;0,T198*(Inputs!$S$11*12),0))</f>
        <v>3.3133333333333334E-2</v>
      </c>
      <c r="V198" s="70">
        <f t="shared" si="40"/>
        <v>5</v>
      </c>
      <c r="W198" s="67">
        <f>IF($V198="NA","NA",VLOOKUP(ROUNDUP(V198,0),Inputs!$N$6:$P$26,3,TRUE))</f>
        <v>0.05</v>
      </c>
      <c r="X198" s="3">
        <f>IF($U198="NA","NA",VLOOKUP(ROUNDUP(V198,0),Inputs!$N$6:$O$26,2)+U198)</f>
        <v>6.143333333333334E-2</v>
      </c>
      <c r="Y198" s="3">
        <f t="shared" si="41"/>
        <v>0.95140999999999998</v>
      </c>
      <c r="Z198" s="5">
        <f t="shared" si="42"/>
        <v>6274897.2577542802</v>
      </c>
      <c r="AA198" s="5">
        <f t="shared" si="43"/>
        <v>-304897.25775428023</v>
      </c>
      <c r="AB198" s="5">
        <f>IF($U198= "NA","NA",(F198-AA198)*Inputs!$S$7)</f>
        <v>62748.972577542801</v>
      </c>
      <c r="AC198" s="123">
        <f t="shared" si="44"/>
        <v>-367646.23033182306</v>
      </c>
      <c r="AD198" s="124">
        <f t="shared" si="45"/>
        <v>-6.1582283137658803E-2</v>
      </c>
      <c r="AE198" s="123">
        <f t="shared" si="46"/>
        <v>858641.04182831198</v>
      </c>
      <c r="AF198" s="32" t="s">
        <v>744</v>
      </c>
    </row>
    <row r="199" spans="1:32" s="32" customFormat="1" ht="13.35" customHeight="1" outlineLevel="1">
      <c r="A199" s="72" t="s">
        <v>655</v>
      </c>
      <c r="B199" s="11" t="s">
        <v>351</v>
      </c>
      <c r="C199" s="11" t="s">
        <v>21</v>
      </c>
      <c r="D199" s="73">
        <v>0.05</v>
      </c>
      <c r="E199" s="74">
        <v>49980</v>
      </c>
      <c r="F199" s="12">
        <v>7165000</v>
      </c>
      <c r="G199" s="75">
        <v>47788</v>
      </c>
      <c r="H199" s="69">
        <f>IF(OR(($G199=("Non Callable")),$G199=("Make Whole"),Inputs!$S$6&gt;E199),"Non Callable",MAX(Inputs!$S$6,G199))</f>
        <v>47788</v>
      </c>
      <c r="I199" s="70">
        <f t="shared" ref="I199:I262" si="49">IF(OR(H199="Non Callable",H199=E199),"NA",DAYS360(H199,E199)/360)</f>
        <v>6</v>
      </c>
      <c r="J199" s="67">
        <f>IF($I199="NA","NA",VLOOKUP(ROUNDUP(I199,0),Inputs!$N$6:$P$26,3,TRUE))</f>
        <v>0.05</v>
      </c>
      <c r="K199" s="3">
        <f>IF($I199="NA","NA",VLOOKUP(ROUNDUP(I199,0),Inputs!$N$6:$O$26,2))</f>
        <v>2.8699999999999996E-2</v>
      </c>
      <c r="L199" s="3">
        <f t="shared" ref="L199:L262" si="50">IF($I199="NA","NA",ROUNDDOWN(-PV(K199/2,I199*2,(F199*D199)/2,F199)/F199,5))</f>
        <v>1.11663</v>
      </c>
      <c r="M199" s="5">
        <f t="shared" ref="M199:M262" si="51">IF($I199="NA","NA",F199/L199)</f>
        <v>6416628.6057154117</v>
      </c>
      <c r="N199" s="5">
        <f t="shared" ref="N199:N262" si="52">IF($I199="NA","NA",F199-M199)</f>
        <v>748371.39428458828</v>
      </c>
      <c r="O199" s="5">
        <f>IF($I199= "NA","NA",(F199-N199)*Inputs!$S$7)</f>
        <v>64166.286057154117</v>
      </c>
      <c r="P199" s="123">
        <f t="shared" si="48"/>
        <v>684205.10822743422</v>
      </c>
      <c r="Q199" s="124">
        <f t="shared" ref="Q199:Q262" si="53">IF($I199= "NA","NA",P199/F199)</f>
        <v>9.5492687819600033E-2</v>
      </c>
      <c r="R199" s="7" t="str">
        <f t="shared" si="38"/>
        <v>YES</v>
      </c>
      <c r="S199" s="69">
        <f>IF(OR(($G199=("Non Callable")),$G199=("Make Whole"),Inputs!$S$6&gt;E199,R199="No"),"NA",Inputs!$S$6)</f>
        <v>45266</v>
      </c>
      <c r="T199" s="70">
        <f t="shared" si="39"/>
        <v>6.9027777777777777</v>
      </c>
      <c r="U199" s="67">
        <f>IF(S199="NA","NA",IF(T199&gt;0,T199*(Inputs!$S$11*12),0))</f>
        <v>3.3133333333333334E-2</v>
      </c>
      <c r="V199" s="70">
        <f t="shared" si="40"/>
        <v>6</v>
      </c>
      <c r="W199" s="67">
        <f>IF($V199="NA","NA",VLOOKUP(ROUNDUP(V199,0),Inputs!$N$6:$P$26,3,TRUE))</f>
        <v>0.05</v>
      </c>
      <c r="X199" s="3">
        <f>IF($U199="NA","NA",VLOOKUP(ROUNDUP(V199,0),Inputs!$N$6:$O$26,2)+U199)</f>
        <v>6.183333333333333E-2</v>
      </c>
      <c r="Y199" s="3">
        <f t="shared" si="41"/>
        <v>0.94142000000000003</v>
      </c>
      <c r="Z199" s="5">
        <f t="shared" si="42"/>
        <v>7610843.194323469</v>
      </c>
      <c r="AA199" s="5">
        <f t="shared" si="43"/>
        <v>-445843.19432346895</v>
      </c>
      <c r="AB199" s="5">
        <f>IF($U199= "NA","NA",(F199-AA199)*Inputs!$S$7)</f>
        <v>76108.431943234697</v>
      </c>
      <c r="AC199" s="123">
        <f t="shared" si="44"/>
        <v>-521951.62626670365</v>
      </c>
      <c r="AD199" s="124">
        <f t="shared" si="45"/>
        <v>-7.2847400735059825E-2</v>
      </c>
      <c r="AE199" s="123">
        <f t="shared" si="46"/>
        <v>1206156.7344941378</v>
      </c>
      <c r="AF199" s="32" t="s">
        <v>744</v>
      </c>
    </row>
    <row r="200" spans="1:32" s="32" customFormat="1" ht="13.35" customHeight="1" outlineLevel="1">
      <c r="A200" s="72" t="s">
        <v>655</v>
      </c>
      <c r="B200" s="11" t="s">
        <v>352</v>
      </c>
      <c r="C200" s="11" t="s">
        <v>21</v>
      </c>
      <c r="D200" s="73">
        <v>0.05</v>
      </c>
      <c r="E200" s="74">
        <v>50345</v>
      </c>
      <c r="F200" s="12">
        <v>7530000</v>
      </c>
      <c r="G200" s="75">
        <v>47788</v>
      </c>
      <c r="H200" s="69">
        <f>IF(OR(($G200=("Non Callable")),$G200=("Make Whole"),Inputs!$S$6&gt;E200),"Non Callable",MAX(Inputs!$S$6,G200))</f>
        <v>47788</v>
      </c>
      <c r="I200" s="70">
        <f t="shared" si="49"/>
        <v>7</v>
      </c>
      <c r="J200" s="67">
        <f>IF($I200="NA","NA",VLOOKUP(ROUNDUP(I200,0),Inputs!$N$6:$P$26,3,TRUE))</f>
        <v>0.05</v>
      </c>
      <c r="K200" s="3">
        <f>IF($I200="NA","NA",VLOOKUP(ROUNDUP(I200,0),Inputs!$N$6:$O$26,2))</f>
        <v>2.8799999999999999E-2</v>
      </c>
      <c r="L200" s="3">
        <f t="shared" si="50"/>
        <v>1.1335299999999999</v>
      </c>
      <c r="M200" s="5">
        <f t="shared" si="51"/>
        <v>6642964.8972678278</v>
      </c>
      <c r="N200" s="5">
        <f t="shared" si="52"/>
        <v>887035.10273217224</v>
      </c>
      <c r="O200" s="5">
        <f>IF($I200= "NA","NA",(F200-N200)*Inputs!$S$7)</f>
        <v>66429.648972678275</v>
      </c>
      <c r="P200" s="123">
        <f t="shared" si="48"/>
        <v>820605.453759494</v>
      </c>
      <c r="Q200" s="124">
        <f t="shared" si="53"/>
        <v>0.10897814790962736</v>
      </c>
      <c r="R200" s="7" t="str">
        <f t="shared" ref="R200:R263" si="54">IF(H200&gt;G200,"NO","YES")</f>
        <v>YES</v>
      </c>
      <c r="S200" s="69">
        <f>IF(OR(($G200=("Non Callable")),$G200=("Make Whole"),Inputs!$S$6&gt;E200,R200="No"),"NA",Inputs!$S$6)</f>
        <v>45266</v>
      </c>
      <c r="T200" s="70">
        <f t="shared" ref="T200:T263" si="55">IF(S200&lt;=G200,IF(OR(S200="NA",S200=G200),"NA",DAYS360(S200,G200)/360),0)</f>
        <v>6.9027777777777777</v>
      </c>
      <c r="U200" s="67">
        <f>IF(S200="NA","NA",IF(T200&gt;0,T200*(Inputs!$S$11*12),0))</f>
        <v>3.3133333333333334E-2</v>
      </c>
      <c r="V200" s="70">
        <f t="shared" ref="V200:V263" si="56">IF(OR(H200="Non Callable",H200=E200),"NA",DAYS360(H200,E200)/360)</f>
        <v>7</v>
      </c>
      <c r="W200" s="67">
        <f>IF($V200="NA","NA",VLOOKUP(ROUNDUP(V200,0),Inputs!$N$6:$P$26,3,TRUE))</f>
        <v>0.05</v>
      </c>
      <c r="X200" s="3">
        <f>IF($U200="NA","NA",VLOOKUP(ROUNDUP(V200,0),Inputs!$N$6:$O$26,2)+U200)</f>
        <v>6.1933333333333333E-2</v>
      </c>
      <c r="Y200" s="3">
        <f t="shared" ref="Y200:Y263" si="57">IF($U200="NA","NA",ROUNDDOWN(-PV(X200/2,V200*2,(F200*D200)/2,F200)/F200,5))</f>
        <v>0.93303999999999998</v>
      </c>
      <c r="Z200" s="5">
        <f t="shared" ref="Z200:Z263" si="58">IF($U200="NA","NA",F200/Y200)</f>
        <v>8070393.5522592813</v>
      </c>
      <c r="AA200" s="5">
        <f t="shared" ref="AA200:AA263" si="59">IF($U200="NA","NA",F200-Z200)</f>
        <v>-540393.55225928128</v>
      </c>
      <c r="AB200" s="5">
        <f>IF($U200= "NA","NA",(F200-AA200)*Inputs!$S$7)</f>
        <v>80703.935522592816</v>
      </c>
      <c r="AC200" s="123">
        <f t="shared" ref="AC200:AC263" si="60">IF($U200= "NA","NA",AA200-AB200)</f>
        <v>-621097.48778187414</v>
      </c>
      <c r="AD200" s="124">
        <f t="shared" ref="AD200:AD263" si="61">IF($U200= "NA","NA",AC200/F200)</f>
        <v>-8.2483066106490588E-2</v>
      </c>
      <c r="AE200" s="123">
        <f t="shared" ref="AE200:AE263" si="62">IF(OR($P200="NA",R200="NO"),"",IF(P200&gt;0,P200-AC200,""))</f>
        <v>1441702.9415413681</v>
      </c>
      <c r="AF200" s="32" t="s">
        <v>744</v>
      </c>
    </row>
    <row r="201" spans="1:32" s="32" customFormat="1" ht="13.35" customHeight="1" outlineLevel="1">
      <c r="A201" s="72" t="s">
        <v>655</v>
      </c>
      <c r="B201" s="11" t="s">
        <v>353</v>
      </c>
      <c r="C201" s="11" t="s">
        <v>21</v>
      </c>
      <c r="D201" s="73">
        <v>0.05</v>
      </c>
      <c r="E201" s="74">
        <v>50710</v>
      </c>
      <c r="F201" s="12">
        <v>7915000</v>
      </c>
      <c r="G201" s="75">
        <v>47788</v>
      </c>
      <c r="H201" s="69">
        <f>IF(OR(($G201=("Non Callable")),$G201=("Make Whole"),Inputs!$S$6&gt;E201),"Non Callable",MAX(Inputs!$S$6,G201))</f>
        <v>47788</v>
      </c>
      <c r="I201" s="70">
        <f t="shared" si="49"/>
        <v>8</v>
      </c>
      <c r="J201" s="67">
        <f>IF($I201="NA","NA",VLOOKUP(ROUNDUP(I201,0),Inputs!$N$6:$P$26,3,TRUE))</f>
        <v>0.05</v>
      </c>
      <c r="K201" s="3">
        <f>IF($I201="NA","NA",VLOOKUP(ROUNDUP(I201,0),Inputs!$N$6:$O$26,2))</f>
        <v>2.8899999999999995E-2</v>
      </c>
      <c r="L201" s="3">
        <f t="shared" si="50"/>
        <v>1.14974</v>
      </c>
      <c r="M201" s="5">
        <f t="shared" si="51"/>
        <v>6884165.1155913509</v>
      </c>
      <c r="N201" s="5">
        <f t="shared" si="52"/>
        <v>1030834.8844086491</v>
      </c>
      <c r="O201" s="5">
        <f>IF($I201= "NA","NA",(F201-N201)*Inputs!$S$7)</f>
        <v>68841.651155913511</v>
      </c>
      <c r="P201" s="123">
        <f t="shared" si="48"/>
        <v>961993.23325273558</v>
      </c>
      <c r="Q201" s="124">
        <f t="shared" si="53"/>
        <v>0.12154052220502029</v>
      </c>
      <c r="R201" s="7" t="str">
        <f t="shared" si="54"/>
        <v>YES</v>
      </c>
      <c r="S201" s="69">
        <f>IF(OR(($G201=("Non Callable")),$G201=("Make Whole"),Inputs!$S$6&gt;E201,R201="No"),"NA",Inputs!$S$6)</f>
        <v>45266</v>
      </c>
      <c r="T201" s="70">
        <f t="shared" si="55"/>
        <v>6.9027777777777777</v>
      </c>
      <c r="U201" s="67">
        <f>IF(S201="NA","NA",IF(T201&gt;0,T201*(Inputs!$S$11*12),0))</f>
        <v>3.3133333333333334E-2</v>
      </c>
      <c r="V201" s="70">
        <f t="shared" si="56"/>
        <v>8</v>
      </c>
      <c r="W201" s="67">
        <f>IF($V201="NA","NA",VLOOKUP(ROUNDUP(V201,0),Inputs!$N$6:$P$26,3,TRUE))</f>
        <v>0.05</v>
      </c>
      <c r="X201" s="3">
        <f>IF($U201="NA","NA",VLOOKUP(ROUNDUP(V201,0),Inputs!$N$6:$O$26,2)+U201)</f>
        <v>6.2033333333333329E-2</v>
      </c>
      <c r="Y201" s="3">
        <f t="shared" si="57"/>
        <v>0.92500000000000004</v>
      </c>
      <c r="Z201" s="5">
        <f t="shared" si="58"/>
        <v>8556756.7567567565</v>
      </c>
      <c r="AA201" s="5">
        <f t="shared" si="59"/>
        <v>-641756.75675675645</v>
      </c>
      <c r="AB201" s="5">
        <f>IF($U201= "NA","NA",(F201-AA201)*Inputs!$S$7)</f>
        <v>85567.567567567559</v>
      </c>
      <c r="AC201" s="123">
        <f t="shared" si="60"/>
        <v>-727324.32432432403</v>
      </c>
      <c r="AD201" s="124">
        <f t="shared" si="61"/>
        <v>-9.1891891891891855E-2</v>
      </c>
      <c r="AE201" s="123">
        <f t="shared" si="62"/>
        <v>1689317.5575770596</v>
      </c>
      <c r="AF201" s="32">
        <v>110.411</v>
      </c>
    </row>
    <row r="202" spans="1:32" s="32" customFormat="1" ht="13.35" customHeight="1" outlineLevel="1">
      <c r="A202" s="72" t="s">
        <v>655</v>
      </c>
      <c r="B202" s="11" t="s">
        <v>354</v>
      </c>
      <c r="C202" s="11" t="s">
        <v>21</v>
      </c>
      <c r="D202" s="73">
        <v>0.05</v>
      </c>
      <c r="E202" s="74">
        <v>51075</v>
      </c>
      <c r="F202" s="12">
        <v>8325000</v>
      </c>
      <c r="G202" s="75">
        <v>47788</v>
      </c>
      <c r="H202" s="69">
        <f>IF(OR(($G202=("Non Callable")),$G202=("Make Whole"),Inputs!$S$6&gt;E202),"Non Callable",MAX(Inputs!$S$6,G202))</f>
        <v>47788</v>
      </c>
      <c r="I202" s="70">
        <f t="shared" si="49"/>
        <v>9</v>
      </c>
      <c r="J202" s="67">
        <f>IF($I202="NA","NA",VLOOKUP(ROUNDUP(I202,0),Inputs!$N$6:$P$26,3,TRUE))</f>
        <v>0.05</v>
      </c>
      <c r="K202" s="3">
        <f>IF($I202="NA","NA",VLOOKUP(ROUNDUP(I202,0),Inputs!$N$6:$O$26,2))</f>
        <v>2.9600000000000001E-2</v>
      </c>
      <c r="L202" s="3">
        <f t="shared" si="50"/>
        <v>1.1601399999999999</v>
      </c>
      <c r="M202" s="5">
        <f t="shared" si="51"/>
        <v>7175858.0860930579</v>
      </c>
      <c r="N202" s="5">
        <f t="shared" si="52"/>
        <v>1149141.9139069421</v>
      </c>
      <c r="O202" s="5">
        <f>IF($I202= "NA","NA",(F202-N202)*Inputs!$S$7)</f>
        <v>71758.580860930582</v>
      </c>
      <c r="P202" s="123">
        <f t="shared" si="48"/>
        <v>1077383.3330460116</v>
      </c>
      <c r="Q202" s="124">
        <f t="shared" si="53"/>
        <v>0.12941541538090229</v>
      </c>
      <c r="R202" s="7" t="str">
        <f t="shared" si="54"/>
        <v>YES</v>
      </c>
      <c r="S202" s="69">
        <f>IF(OR(($G202=("Non Callable")),$G202=("Make Whole"),Inputs!$S$6&gt;E202,R202="No"),"NA",Inputs!$S$6)</f>
        <v>45266</v>
      </c>
      <c r="T202" s="70">
        <f t="shared" si="55"/>
        <v>6.9027777777777777</v>
      </c>
      <c r="U202" s="67">
        <f>IF(S202="NA","NA",IF(T202&gt;0,T202*(Inputs!$S$11*12),0))</f>
        <v>3.3133333333333334E-2</v>
      </c>
      <c r="V202" s="70">
        <f t="shared" si="56"/>
        <v>9</v>
      </c>
      <c r="W202" s="67">
        <f>IF($V202="NA","NA",VLOOKUP(ROUNDUP(V202,0),Inputs!$N$6:$P$26,3,TRUE))</f>
        <v>0.05</v>
      </c>
      <c r="X202" s="3">
        <f>IF($U202="NA","NA",VLOOKUP(ROUNDUP(V202,0),Inputs!$N$6:$O$26,2)+U202)</f>
        <v>6.2733333333333335E-2</v>
      </c>
      <c r="Y202" s="3">
        <f t="shared" si="57"/>
        <v>0.91342999999999996</v>
      </c>
      <c r="Z202" s="5">
        <f t="shared" si="58"/>
        <v>9113998.8833298665</v>
      </c>
      <c r="AA202" s="5">
        <f t="shared" si="59"/>
        <v>-788998.88332986645</v>
      </c>
      <c r="AB202" s="5">
        <f>IF($U202= "NA","NA",(F202-AA202)*Inputs!$S$7)</f>
        <v>91139.988833298659</v>
      </c>
      <c r="AC202" s="123">
        <f t="shared" si="60"/>
        <v>-880138.87216316513</v>
      </c>
      <c r="AD202" s="124">
        <f t="shared" si="61"/>
        <v>-0.10572238704662644</v>
      </c>
      <c r="AE202" s="123">
        <f t="shared" si="62"/>
        <v>1957522.2052091768</v>
      </c>
      <c r="AF202" s="32">
        <v>109.97199999999999</v>
      </c>
    </row>
    <row r="203" spans="1:32" s="32" customFormat="1" ht="13.35" customHeight="1" outlineLevel="1">
      <c r="A203" s="72" t="s">
        <v>655</v>
      </c>
      <c r="B203" s="11" t="s">
        <v>355</v>
      </c>
      <c r="C203" s="11" t="s">
        <v>21</v>
      </c>
      <c r="D203" s="73">
        <v>0.02</v>
      </c>
      <c r="E203" s="74">
        <v>47788</v>
      </c>
      <c r="F203" s="12">
        <v>105000</v>
      </c>
      <c r="G203" s="11" t="s">
        <v>2</v>
      </c>
      <c r="H203" s="69" t="str">
        <f>IF(OR(($G203=("Non Callable")),$G203=("Make Whole"),Inputs!$S$6&gt;E203),"Non Callable",MAX(Inputs!$S$6,G203))</f>
        <v>Non Callable</v>
      </c>
      <c r="I203" s="70" t="str">
        <f t="shared" si="49"/>
        <v>NA</v>
      </c>
      <c r="J203" s="67" t="str">
        <f>IF($I203="NA","NA",VLOOKUP(ROUNDUP(I203,0),Inputs!$N$6:$P$26,3,TRUE))</f>
        <v>NA</v>
      </c>
      <c r="K203" s="3" t="str">
        <f>IF($I203="NA","NA",VLOOKUP(ROUNDUP(I203,0),Inputs!$N$6:$O$26,2))</f>
        <v>NA</v>
      </c>
      <c r="L203" s="3" t="str">
        <f t="shared" si="50"/>
        <v>NA</v>
      </c>
      <c r="M203" s="5" t="str">
        <f t="shared" si="51"/>
        <v>NA</v>
      </c>
      <c r="N203" s="5" t="str">
        <f t="shared" si="52"/>
        <v>NA</v>
      </c>
      <c r="O203" s="5" t="str">
        <f>IF($I203= "NA","NA",(F203-N203)*Inputs!$S$7)</f>
        <v>NA</v>
      </c>
      <c r="P203" s="123" t="str">
        <f t="shared" si="48"/>
        <v>NA</v>
      </c>
      <c r="Q203" s="124" t="str">
        <f t="shared" si="53"/>
        <v>NA</v>
      </c>
      <c r="R203" s="7" t="str">
        <f t="shared" si="54"/>
        <v>YES</v>
      </c>
      <c r="S203" s="69" t="str">
        <f>IF(OR(($G203=("Non Callable")),$G203=("Make Whole"),Inputs!$S$6&gt;E203,R203="No"),"NA",Inputs!$S$6)</f>
        <v>NA</v>
      </c>
      <c r="T203" s="70" t="str">
        <f t="shared" si="55"/>
        <v>NA</v>
      </c>
      <c r="U203" s="67" t="str">
        <f>IF(S203="NA","NA",IF(T203&gt;0,T203*(Inputs!$S$11*12),0))</f>
        <v>NA</v>
      </c>
      <c r="V203" s="70" t="str">
        <f t="shared" si="56"/>
        <v>NA</v>
      </c>
      <c r="W203" s="67" t="str">
        <f>IF($V203="NA","NA",VLOOKUP(ROUNDUP(V203,0),Inputs!$N$6:$P$26,3,TRUE))</f>
        <v>NA</v>
      </c>
      <c r="X203" s="3" t="str">
        <f>IF($U203="NA","NA",VLOOKUP(ROUNDUP(V203,0),Inputs!$N$6:$O$26,2)+U203)</f>
        <v>NA</v>
      </c>
      <c r="Y203" s="3" t="str">
        <f t="shared" si="57"/>
        <v>NA</v>
      </c>
      <c r="Z203" s="5" t="str">
        <f t="shared" si="58"/>
        <v>NA</v>
      </c>
      <c r="AA203" s="5" t="str">
        <f t="shared" si="59"/>
        <v>NA</v>
      </c>
      <c r="AB203" s="5" t="str">
        <f>IF($U203= "NA","NA",(F203-AA203)*Inputs!$S$7)</f>
        <v>NA</v>
      </c>
      <c r="AC203" s="123" t="str">
        <f t="shared" si="60"/>
        <v>NA</v>
      </c>
      <c r="AD203" s="124" t="str">
        <f t="shared" si="61"/>
        <v>NA</v>
      </c>
      <c r="AE203" s="123" t="str">
        <f t="shared" si="62"/>
        <v/>
      </c>
      <c r="AF203" s="32">
        <v>96.36</v>
      </c>
    </row>
    <row r="204" spans="1:32" s="32" customFormat="1" ht="13.35" customHeight="1" outlineLevel="1">
      <c r="A204" s="72" t="s">
        <v>655</v>
      </c>
      <c r="B204" s="11" t="s">
        <v>356</v>
      </c>
      <c r="C204" s="11" t="s">
        <v>21</v>
      </c>
      <c r="D204" s="73">
        <v>0.03</v>
      </c>
      <c r="E204" s="74">
        <v>49614</v>
      </c>
      <c r="F204" s="12">
        <v>850000</v>
      </c>
      <c r="G204" s="75">
        <v>47788</v>
      </c>
      <c r="H204" s="69">
        <f>IF(OR(($G204=("Non Callable")),$G204=("Make Whole"),Inputs!$S$6&gt;E204),"Non Callable",MAX(Inputs!$S$6,G204))</f>
        <v>47788</v>
      </c>
      <c r="I204" s="70">
        <f t="shared" si="49"/>
        <v>5</v>
      </c>
      <c r="J204" s="67">
        <f>IF($I204="NA","NA",VLOOKUP(ROUNDUP(I204,0),Inputs!$N$6:$P$26,3,TRUE))</f>
        <v>0.05</v>
      </c>
      <c r="K204" s="3">
        <f>IF($I204="NA","NA",VLOOKUP(ROUNDUP(I204,0),Inputs!$N$6:$O$26,2))</f>
        <v>2.8300000000000002E-2</v>
      </c>
      <c r="L204" s="3">
        <f t="shared" si="50"/>
        <v>1.00787</v>
      </c>
      <c r="M204" s="5">
        <f t="shared" si="51"/>
        <v>843362.73527339834</v>
      </c>
      <c r="N204" s="5">
        <f t="shared" si="52"/>
        <v>6637.2647266016575</v>
      </c>
      <c r="O204" s="5">
        <f>IF($I204= "NA","NA",(F204-N204)*Inputs!$S$7)</f>
        <v>8433.6273527339836</v>
      </c>
      <c r="P204" s="123">
        <f t="shared" si="48"/>
        <v>-1796.3626261323261</v>
      </c>
      <c r="Q204" s="124">
        <f t="shared" si="53"/>
        <v>-2.1133677954497956E-3</v>
      </c>
      <c r="R204" s="7" t="str">
        <f t="shared" si="54"/>
        <v>YES</v>
      </c>
      <c r="S204" s="69">
        <f>IF(OR(($G204=("Non Callable")),$G204=("Make Whole"),Inputs!$S$6&gt;E204,R204="No"),"NA",Inputs!$S$6)</f>
        <v>45266</v>
      </c>
      <c r="T204" s="70">
        <f t="shared" si="55"/>
        <v>6.9027777777777777</v>
      </c>
      <c r="U204" s="67">
        <f>IF(S204="NA","NA",IF(T204&gt;0,T204*(Inputs!$S$11*12),0))</f>
        <v>3.3133333333333334E-2</v>
      </c>
      <c r="V204" s="70">
        <f t="shared" si="56"/>
        <v>5</v>
      </c>
      <c r="W204" s="67">
        <f>IF($V204="NA","NA",VLOOKUP(ROUNDUP(V204,0),Inputs!$N$6:$P$26,3,TRUE))</f>
        <v>0.05</v>
      </c>
      <c r="X204" s="3">
        <f>IF($U204="NA","NA",VLOOKUP(ROUNDUP(V204,0),Inputs!$N$6:$O$26,2)+U204)</f>
        <v>6.143333333333334E-2</v>
      </c>
      <c r="Y204" s="3">
        <f t="shared" si="57"/>
        <v>0.86641999999999997</v>
      </c>
      <c r="Z204" s="5">
        <f t="shared" si="58"/>
        <v>981048.45225179475</v>
      </c>
      <c r="AA204" s="5">
        <f t="shared" si="59"/>
        <v>-131048.45225179475</v>
      </c>
      <c r="AB204" s="5">
        <f>IF($U204= "NA","NA",(F204-AA204)*Inputs!$S$7)</f>
        <v>9810.484522517947</v>
      </c>
      <c r="AC204" s="123">
        <f t="shared" si="60"/>
        <v>-140858.93677431269</v>
      </c>
      <c r="AD204" s="124">
        <f t="shared" si="61"/>
        <v>-0.16571639620507375</v>
      </c>
      <c r="AE204" s="123" t="str">
        <f t="shared" si="62"/>
        <v/>
      </c>
      <c r="AF204" s="32">
        <v>92.305999999999997</v>
      </c>
    </row>
    <row r="205" spans="1:32" s="32" customFormat="1" ht="13.35" customHeight="1" outlineLevel="1">
      <c r="A205" s="72" t="s">
        <v>655</v>
      </c>
      <c r="B205" s="11" t="s">
        <v>357</v>
      </c>
      <c r="C205" s="11" t="s">
        <v>22</v>
      </c>
      <c r="D205" s="73">
        <v>0.05</v>
      </c>
      <c r="E205" s="74">
        <v>45536</v>
      </c>
      <c r="F205" s="12">
        <v>2080000</v>
      </c>
      <c r="G205" s="11" t="s">
        <v>2</v>
      </c>
      <c r="H205" s="69" t="str">
        <f>IF(OR(($G205=("Non Callable")),$G205=("Make Whole"),Inputs!$S$6&gt;E205),"Non Callable",MAX(Inputs!$S$6,G205))</f>
        <v>Non Callable</v>
      </c>
      <c r="I205" s="70" t="str">
        <f t="shared" si="49"/>
        <v>NA</v>
      </c>
      <c r="J205" s="67" t="str">
        <f>IF($I205="NA","NA",VLOOKUP(ROUNDUP(I205,0),Inputs!$N$6:$P$26,3,TRUE))</f>
        <v>NA</v>
      </c>
      <c r="K205" s="3" t="str">
        <f>IF($I205="NA","NA",VLOOKUP(ROUNDUP(I205,0),Inputs!$N$6:$O$26,2))</f>
        <v>NA</v>
      </c>
      <c r="L205" s="3" t="str">
        <f t="shared" si="50"/>
        <v>NA</v>
      </c>
      <c r="M205" s="5" t="str">
        <f t="shared" si="51"/>
        <v>NA</v>
      </c>
      <c r="N205" s="5" t="str">
        <f t="shared" si="52"/>
        <v>NA</v>
      </c>
      <c r="O205" s="5" t="str">
        <f>IF($I205= "NA","NA",(F205-N205)*Inputs!$S$7)</f>
        <v>NA</v>
      </c>
      <c r="P205" s="123" t="str">
        <f t="shared" si="48"/>
        <v>NA</v>
      </c>
      <c r="Q205" s="124" t="str">
        <f t="shared" si="53"/>
        <v>NA</v>
      </c>
      <c r="R205" s="7" t="str">
        <f t="shared" si="54"/>
        <v>YES</v>
      </c>
      <c r="S205" s="69" t="str">
        <f>IF(OR(($G205=("Non Callable")),$G205=("Make Whole"),Inputs!$S$6&gt;E205,R205="No"),"NA",Inputs!$S$6)</f>
        <v>NA</v>
      </c>
      <c r="T205" s="70" t="str">
        <f t="shared" si="55"/>
        <v>NA</v>
      </c>
      <c r="U205" s="67" t="str">
        <f>IF(S205="NA","NA",IF(T205&gt;0,T205*(Inputs!$S$11*12),0))</f>
        <v>NA</v>
      </c>
      <c r="V205" s="70" t="str">
        <f t="shared" si="56"/>
        <v>NA</v>
      </c>
      <c r="W205" s="67" t="str">
        <f>IF($V205="NA","NA",VLOOKUP(ROUNDUP(V205,0),Inputs!$N$6:$P$26,3,TRUE))</f>
        <v>NA</v>
      </c>
      <c r="X205" s="3" t="str">
        <f>IF($U205="NA","NA",VLOOKUP(ROUNDUP(V205,0),Inputs!$N$6:$O$26,2)+U205)</f>
        <v>NA</v>
      </c>
      <c r="Y205" s="3" t="str">
        <f t="shared" si="57"/>
        <v>NA</v>
      </c>
      <c r="Z205" s="5" t="str">
        <f t="shared" si="58"/>
        <v>NA</v>
      </c>
      <c r="AA205" s="5" t="str">
        <f t="shared" si="59"/>
        <v>NA</v>
      </c>
      <c r="AB205" s="5" t="str">
        <f>IF($U205= "NA","NA",(F205-AA205)*Inputs!$S$7)</f>
        <v>NA</v>
      </c>
      <c r="AC205" s="123" t="str">
        <f t="shared" si="60"/>
        <v>NA</v>
      </c>
      <c r="AD205" s="124" t="str">
        <f t="shared" si="61"/>
        <v>NA</v>
      </c>
      <c r="AE205" s="123" t="str">
        <f t="shared" si="62"/>
        <v/>
      </c>
      <c r="AF205" s="32">
        <v>101.35599999999999</v>
      </c>
    </row>
    <row r="206" spans="1:32" s="32" customFormat="1" ht="13.35" customHeight="1" outlineLevel="1">
      <c r="A206" s="72" t="s">
        <v>655</v>
      </c>
      <c r="B206" s="11" t="s">
        <v>358</v>
      </c>
      <c r="C206" s="11" t="s">
        <v>23</v>
      </c>
      <c r="D206" s="73">
        <v>6.7499999999999999E-3</v>
      </c>
      <c r="E206" s="74">
        <v>45536</v>
      </c>
      <c r="F206" s="12">
        <v>8665000</v>
      </c>
      <c r="G206" s="11" t="s">
        <v>2</v>
      </c>
      <c r="H206" s="69" t="str">
        <f>IF(OR(($G206=("Non Callable")),$G206=("Make Whole"),Inputs!$S$6&gt;E206),"Non Callable",MAX(Inputs!$S$6,G206))</f>
        <v>Non Callable</v>
      </c>
      <c r="I206" s="70" t="str">
        <f t="shared" si="49"/>
        <v>NA</v>
      </c>
      <c r="J206" s="67" t="str">
        <f>IF($I206="NA","NA",VLOOKUP(ROUNDUP(I206,0),Inputs!$N$6:$P$26,3,TRUE))</f>
        <v>NA</v>
      </c>
      <c r="K206" s="3" t="str">
        <f>IF($I206="NA","NA",VLOOKUP(ROUNDUP(I206,0),Inputs!$N$6:$O$26,2))</f>
        <v>NA</v>
      </c>
      <c r="L206" s="3" t="str">
        <f t="shared" si="50"/>
        <v>NA</v>
      </c>
      <c r="M206" s="5" t="str">
        <f t="shared" si="51"/>
        <v>NA</v>
      </c>
      <c r="N206" s="5" t="str">
        <f t="shared" si="52"/>
        <v>NA</v>
      </c>
      <c r="O206" s="5" t="str">
        <f>IF($I206= "NA","NA",(F206-N206)*Inputs!$S$7)</f>
        <v>NA</v>
      </c>
      <c r="P206" s="123" t="str">
        <f t="shared" si="48"/>
        <v>NA</v>
      </c>
      <c r="Q206" s="124" t="str">
        <f t="shared" si="53"/>
        <v>NA</v>
      </c>
      <c r="R206" s="7" t="str">
        <f t="shared" si="54"/>
        <v>YES</v>
      </c>
      <c r="S206" s="69" t="str">
        <f>IF(OR(($G206=("Non Callable")),$G206=("Make Whole"),Inputs!$S$6&gt;E206,R206="No"),"NA",Inputs!$S$6)</f>
        <v>NA</v>
      </c>
      <c r="T206" s="70" t="str">
        <f t="shared" si="55"/>
        <v>NA</v>
      </c>
      <c r="U206" s="67" t="str">
        <f>IF(S206="NA","NA",IF(T206&gt;0,T206*(Inputs!$S$11*12),0))</f>
        <v>NA</v>
      </c>
      <c r="V206" s="70" t="str">
        <f t="shared" si="56"/>
        <v>NA</v>
      </c>
      <c r="W206" s="67" t="str">
        <f>IF($V206="NA","NA",VLOOKUP(ROUNDUP(V206,0),Inputs!$N$6:$P$26,3,TRUE))</f>
        <v>NA</v>
      </c>
      <c r="X206" s="3" t="str">
        <f>IF($U206="NA","NA",VLOOKUP(ROUNDUP(V206,0),Inputs!$N$6:$O$26,2)+U206)</f>
        <v>NA</v>
      </c>
      <c r="Y206" s="3" t="str">
        <f t="shared" si="57"/>
        <v>NA</v>
      </c>
      <c r="Z206" s="5" t="str">
        <f t="shared" si="58"/>
        <v>NA</v>
      </c>
      <c r="AA206" s="5" t="str">
        <f t="shared" si="59"/>
        <v>NA</v>
      </c>
      <c r="AB206" s="5" t="str">
        <f>IF($U206= "NA","NA",(F206-AA206)*Inputs!$S$7)</f>
        <v>NA</v>
      </c>
      <c r="AC206" s="123" t="str">
        <f t="shared" si="60"/>
        <v>NA</v>
      </c>
      <c r="AD206" s="124" t="str">
        <f t="shared" si="61"/>
        <v>NA</v>
      </c>
      <c r="AE206" s="123" t="str">
        <f t="shared" si="62"/>
        <v/>
      </c>
      <c r="AF206" s="32">
        <v>96.498999999999995</v>
      </c>
    </row>
    <row r="207" spans="1:32" s="32" customFormat="1" ht="13.35" customHeight="1" outlineLevel="1">
      <c r="A207" s="72" t="s">
        <v>655</v>
      </c>
      <c r="B207" s="11" t="s">
        <v>359</v>
      </c>
      <c r="C207" s="11" t="s">
        <v>23</v>
      </c>
      <c r="D207" s="73">
        <v>1.039E-2</v>
      </c>
      <c r="E207" s="74">
        <v>45901</v>
      </c>
      <c r="F207" s="12">
        <v>8745000</v>
      </c>
      <c r="G207" s="11" t="s">
        <v>2</v>
      </c>
      <c r="H207" s="69" t="str">
        <f>IF(OR(($G207=("Non Callable")),$G207=("Make Whole"),Inputs!$S$6&gt;E207),"Non Callable",MAX(Inputs!$S$6,G207))</f>
        <v>Non Callable</v>
      </c>
      <c r="I207" s="70" t="str">
        <f t="shared" si="49"/>
        <v>NA</v>
      </c>
      <c r="J207" s="67" t="str">
        <f>IF($I207="NA","NA",VLOOKUP(ROUNDUP(I207,0),Inputs!$N$6:$P$26,3,TRUE))</f>
        <v>NA</v>
      </c>
      <c r="K207" s="3" t="str">
        <f>IF($I207="NA","NA",VLOOKUP(ROUNDUP(I207,0),Inputs!$N$6:$O$26,2))</f>
        <v>NA</v>
      </c>
      <c r="L207" s="3" t="str">
        <f t="shared" si="50"/>
        <v>NA</v>
      </c>
      <c r="M207" s="5" t="str">
        <f t="shared" si="51"/>
        <v>NA</v>
      </c>
      <c r="N207" s="5" t="str">
        <f t="shared" si="52"/>
        <v>NA</v>
      </c>
      <c r="O207" s="5" t="str">
        <f>IF($I207= "NA","NA",(F207-N207)*Inputs!$S$7)</f>
        <v>NA</v>
      </c>
      <c r="P207" s="123" t="str">
        <f t="shared" si="48"/>
        <v>NA</v>
      </c>
      <c r="Q207" s="124" t="str">
        <f t="shared" si="53"/>
        <v>NA</v>
      </c>
      <c r="R207" s="7" t="str">
        <f t="shared" si="54"/>
        <v>YES</v>
      </c>
      <c r="S207" s="69" t="str">
        <f>IF(OR(($G207=("Non Callable")),$G207=("Make Whole"),Inputs!$S$6&gt;E207,R207="No"),"NA",Inputs!$S$6)</f>
        <v>NA</v>
      </c>
      <c r="T207" s="70" t="str">
        <f t="shared" si="55"/>
        <v>NA</v>
      </c>
      <c r="U207" s="67" t="str">
        <f>IF(S207="NA","NA",IF(T207&gt;0,T207*(Inputs!$S$11*12),0))</f>
        <v>NA</v>
      </c>
      <c r="V207" s="70" t="str">
        <f t="shared" si="56"/>
        <v>NA</v>
      </c>
      <c r="W207" s="67" t="str">
        <f>IF($V207="NA","NA",VLOOKUP(ROUNDUP(V207,0),Inputs!$N$6:$P$26,3,TRUE))</f>
        <v>NA</v>
      </c>
      <c r="X207" s="3" t="str">
        <f>IF($U207="NA","NA",VLOOKUP(ROUNDUP(V207,0),Inputs!$N$6:$O$26,2)+U207)</f>
        <v>NA</v>
      </c>
      <c r="Y207" s="3" t="str">
        <f t="shared" si="57"/>
        <v>NA</v>
      </c>
      <c r="Z207" s="5" t="str">
        <f t="shared" si="58"/>
        <v>NA</v>
      </c>
      <c r="AA207" s="5" t="str">
        <f t="shared" si="59"/>
        <v>NA</v>
      </c>
      <c r="AB207" s="5" t="str">
        <f>IF($U207= "NA","NA",(F207-AA207)*Inputs!$S$7)</f>
        <v>NA</v>
      </c>
      <c r="AC207" s="123" t="str">
        <f t="shared" si="60"/>
        <v>NA</v>
      </c>
      <c r="AD207" s="124" t="str">
        <f t="shared" si="61"/>
        <v>NA</v>
      </c>
      <c r="AE207" s="123" t="str">
        <f t="shared" si="62"/>
        <v/>
      </c>
      <c r="AF207" s="32">
        <v>92.977999999999994</v>
      </c>
    </row>
    <row r="208" spans="1:32" s="32" customFormat="1" ht="13.35" customHeight="1" outlineLevel="1">
      <c r="A208" s="72" t="s">
        <v>655</v>
      </c>
      <c r="B208" s="11" t="s">
        <v>360</v>
      </c>
      <c r="C208" s="11" t="s">
        <v>23</v>
      </c>
      <c r="D208" s="73">
        <v>1.239E-2</v>
      </c>
      <c r="E208" s="74">
        <v>46266</v>
      </c>
      <c r="F208" s="12">
        <v>8845000</v>
      </c>
      <c r="G208" s="11" t="s">
        <v>2</v>
      </c>
      <c r="H208" s="69" t="str">
        <f>IF(OR(($G208=("Non Callable")),$G208=("Make Whole"),Inputs!$S$6&gt;E208),"Non Callable",MAX(Inputs!$S$6,G208))</f>
        <v>Non Callable</v>
      </c>
      <c r="I208" s="70" t="str">
        <f t="shared" si="49"/>
        <v>NA</v>
      </c>
      <c r="J208" s="67" t="str">
        <f>IF($I208="NA","NA",VLOOKUP(ROUNDUP(I208,0),Inputs!$N$6:$P$26,3,TRUE))</f>
        <v>NA</v>
      </c>
      <c r="K208" s="3" t="str">
        <f>IF($I208="NA","NA",VLOOKUP(ROUNDUP(I208,0),Inputs!$N$6:$O$26,2))</f>
        <v>NA</v>
      </c>
      <c r="L208" s="3" t="str">
        <f t="shared" si="50"/>
        <v>NA</v>
      </c>
      <c r="M208" s="5" t="str">
        <f t="shared" si="51"/>
        <v>NA</v>
      </c>
      <c r="N208" s="5" t="str">
        <f t="shared" si="52"/>
        <v>NA</v>
      </c>
      <c r="O208" s="5" t="str">
        <f>IF($I208= "NA","NA",(F208-N208)*Inputs!$S$7)</f>
        <v>NA</v>
      </c>
      <c r="P208" s="123" t="str">
        <f t="shared" si="48"/>
        <v>NA</v>
      </c>
      <c r="Q208" s="124" t="str">
        <f t="shared" si="53"/>
        <v>NA</v>
      </c>
      <c r="R208" s="7" t="str">
        <f t="shared" si="54"/>
        <v>YES</v>
      </c>
      <c r="S208" s="69" t="str">
        <f>IF(OR(($G208=("Non Callable")),$G208=("Make Whole"),Inputs!$S$6&gt;E208,R208="No"),"NA",Inputs!$S$6)</f>
        <v>NA</v>
      </c>
      <c r="T208" s="70" t="str">
        <f t="shared" si="55"/>
        <v>NA</v>
      </c>
      <c r="U208" s="67" t="str">
        <f>IF(S208="NA","NA",IF(T208&gt;0,T208*(Inputs!$S$11*12),0))</f>
        <v>NA</v>
      </c>
      <c r="V208" s="70" t="str">
        <f t="shared" si="56"/>
        <v>NA</v>
      </c>
      <c r="W208" s="67" t="str">
        <f>IF($V208="NA","NA",VLOOKUP(ROUNDUP(V208,0),Inputs!$N$6:$P$26,3,TRUE))</f>
        <v>NA</v>
      </c>
      <c r="X208" s="3" t="str">
        <f>IF($U208="NA","NA",VLOOKUP(ROUNDUP(V208,0),Inputs!$N$6:$O$26,2)+U208)</f>
        <v>NA</v>
      </c>
      <c r="Y208" s="3" t="str">
        <f t="shared" si="57"/>
        <v>NA</v>
      </c>
      <c r="Z208" s="5" t="str">
        <f t="shared" si="58"/>
        <v>NA</v>
      </c>
      <c r="AA208" s="5" t="str">
        <f t="shared" si="59"/>
        <v>NA</v>
      </c>
      <c r="AB208" s="5" t="str">
        <f>IF($U208= "NA","NA",(F208-AA208)*Inputs!$S$7)</f>
        <v>NA</v>
      </c>
      <c r="AC208" s="123" t="str">
        <f t="shared" si="60"/>
        <v>NA</v>
      </c>
      <c r="AD208" s="124" t="str">
        <f t="shared" si="61"/>
        <v>NA</v>
      </c>
      <c r="AE208" s="123" t="str">
        <f t="shared" si="62"/>
        <v/>
      </c>
      <c r="AF208" s="32">
        <v>90.221000000000004</v>
      </c>
    </row>
    <row r="209" spans="1:32" s="32" customFormat="1" ht="13.35" customHeight="1" outlineLevel="1">
      <c r="A209" s="72" t="s">
        <v>655</v>
      </c>
      <c r="B209" s="11" t="s">
        <v>361</v>
      </c>
      <c r="C209" s="11" t="s">
        <v>23</v>
      </c>
      <c r="D209" s="73">
        <v>1.6959999999999999E-2</v>
      </c>
      <c r="E209" s="74">
        <v>46631</v>
      </c>
      <c r="F209" s="12">
        <v>8980000</v>
      </c>
      <c r="G209" s="11" t="s">
        <v>2</v>
      </c>
      <c r="H209" s="69" t="str">
        <f>IF(OR(($G209=("Non Callable")),$G209=("Make Whole"),Inputs!$S$6&gt;E209),"Non Callable",MAX(Inputs!$S$6,G209))</f>
        <v>Non Callable</v>
      </c>
      <c r="I209" s="70" t="str">
        <f t="shared" si="49"/>
        <v>NA</v>
      </c>
      <c r="J209" s="67" t="str">
        <f>IF($I209="NA","NA",VLOOKUP(ROUNDUP(I209,0),Inputs!$N$6:$P$26,3,TRUE))</f>
        <v>NA</v>
      </c>
      <c r="K209" s="3" t="str">
        <f>IF($I209="NA","NA",VLOOKUP(ROUNDUP(I209,0),Inputs!$N$6:$O$26,2))</f>
        <v>NA</v>
      </c>
      <c r="L209" s="3" t="str">
        <f t="shared" si="50"/>
        <v>NA</v>
      </c>
      <c r="M209" s="5" t="str">
        <f t="shared" si="51"/>
        <v>NA</v>
      </c>
      <c r="N209" s="5" t="str">
        <f t="shared" si="52"/>
        <v>NA</v>
      </c>
      <c r="O209" s="5" t="str">
        <f>IF($I209= "NA","NA",(F209-N209)*Inputs!$S$7)</f>
        <v>NA</v>
      </c>
      <c r="P209" s="123" t="str">
        <f t="shared" si="48"/>
        <v>NA</v>
      </c>
      <c r="Q209" s="124" t="str">
        <f t="shared" si="53"/>
        <v>NA</v>
      </c>
      <c r="R209" s="7" t="str">
        <f t="shared" si="54"/>
        <v>YES</v>
      </c>
      <c r="S209" s="69" t="str">
        <f>IF(OR(($G209=("Non Callable")),$G209=("Make Whole"),Inputs!$S$6&gt;E209,R209="No"),"NA",Inputs!$S$6)</f>
        <v>NA</v>
      </c>
      <c r="T209" s="70" t="str">
        <f t="shared" si="55"/>
        <v>NA</v>
      </c>
      <c r="U209" s="67" t="str">
        <f>IF(S209="NA","NA",IF(T209&gt;0,T209*(Inputs!$S$11*12),0))</f>
        <v>NA</v>
      </c>
      <c r="V209" s="70" t="str">
        <f t="shared" si="56"/>
        <v>NA</v>
      </c>
      <c r="W209" s="67" t="str">
        <f>IF($V209="NA","NA",VLOOKUP(ROUNDUP(V209,0),Inputs!$N$6:$P$26,3,TRUE))</f>
        <v>NA</v>
      </c>
      <c r="X209" s="3" t="str">
        <f>IF($U209="NA","NA",VLOOKUP(ROUNDUP(V209,0),Inputs!$N$6:$O$26,2)+U209)</f>
        <v>NA</v>
      </c>
      <c r="Y209" s="3" t="str">
        <f t="shared" si="57"/>
        <v>NA</v>
      </c>
      <c r="Z209" s="5" t="str">
        <f t="shared" si="58"/>
        <v>NA</v>
      </c>
      <c r="AA209" s="5" t="str">
        <f t="shared" si="59"/>
        <v>NA</v>
      </c>
      <c r="AB209" s="5" t="str">
        <f>IF($U209= "NA","NA",(F209-AA209)*Inputs!$S$7)</f>
        <v>NA</v>
      </c>
      <c r="AC209" s="123" t="str">
        <f t="shared" si="60"/>
        <v>NA</v>
      </c>
      <c r="AD209" s="124" t="str">
        <f t="shared" si="61"/>
        <v>NA</v>
      </c>
      <c r="AE209" s="123" t="str">
        <f t="shared" si="62"/>
        <v/>
      </c>
      <c r="AF209" s="32">
        <v>88.751000000000005</v>
      </c>
    </row>
    <row r="210" spans="1:32" s="32" customFormat="1" ht="13.35" customHeight="1" outlineLevel="1">
      <c r="A210" s="72" t="s">
        <v>655</v>
      </c>
      <c r="B210" s="11" t="s">
        <v>362</v>
      </c>
      <c r="C210" s="11" t="s">
        <v>23</v>
      </c>
      <c r="D210" s="73">
        <v>1.8460000000000001E-2</v>
      </c>
      <c r="E210" s="74">
        <v>46997</v>
      </c>
      <c r="F210" s="12">
        <v>9135000</v>
      </c>
      <c r="G210" s="11" t="s">
        <v>2</v>
      </c>
      <c r="H210" s="69" t="str">
        <f>IF(OR(($G210=("Non Callable")),$G210=("Make Whole"),Inputs!$S$6&gt;E210),"Non Callable",MAX(Inputs!$S$6,G210))</f>
        <v>Non Callable</v>
      </c>
      <c r="I210" s="70" t="str">
        <f t="shared" si="49"/>
        <v>NA</v>
      </c>
      <c r="J210" s="67" t="str">
        <f>IF($I210="NA","NA",VLOOKUP(ROUNDUP(I210,0),Inputs!$N$6:$P$26,3,TRUE))</f>
        <v>NA</v>
      </c>
      <c r="K210" s="3" t="str">
        <f>IF($I210="NA","NA",VLOOKUP(ROUNDUP(I210,0),Inputs!$N$6:$O$26,2))</f>
        <v>NA</v>
      </c>
      <c r="L210" s="3" t="str">
        <f t="shared" si="50"/>
        <v>NA</v>
      </c>
      <c r="M210" s="5" t="str">
        <f t="shared" si="51"/>
        <v>NA</v>
      </c>
      <c r="N210" s="5" t="str">
        <f t="shared" si="52"/>
        <v>NA</v>
      </c>
      <c r="O210" s="5" t="str">
        <f>IF($I210= "NA","NA",(F210-N210)*Inputs!$S$7)</f>
        <v>NA</v>
      </c>
      <c r="P210" s="123" t="str">
        <f t="shared" si="48"/>
        <v>NA</v>
      </c>
      <c r="Q210" s="124" t="str">
        <f t="shared" si="53"/>
        <v>NA</v>
      </c>
      <c r="R210" s="7" t="str">
        <f t="shared" si="54"/>
        <v>YES</v>
      </c>
      <c r="S210" s="69" t="str">
        <f>IF(OR(($G210=("Non Callable")),$G210=("Make Whole"),Inputs!$S$6&gt;E210,R210="No"),"NA",Inputs!$S$6)</f>
        <v>NA</v>
      </c>
      <c r="T210" s="70" t="str">
        <f t="shared" si="55"/>
        <v>NA</v>
      </c>
      <c r="U210" s="67" t="str">
        <f>IF(S210="NA","NA",IF(T210&gt;0,T210*(Inputs!$S$11*12),0))</f>
        <v>NA</v>
      </c>
      <c r="V210" s="70" t="str">
        <f t="shared" si="56"/>
        <v>NA</v>
      </c>
      <c r="W210" s="67" t="str">
        <f>IF($V210="NA","NA",VLOOKUP(ROUNDUP(V210,0),Inputs!$N$6:$P$26,3,TRUE))</f>
        <v>NA</v>
      </c>
      <c r="X210" s="3" t="str">
        <f>IF($U210="NA","NA",VLOOKUP(ROUNDUP(V210,0),Inputs!$N$6:$O$26,2)+U210)</f>
        <v>NA</v>
      </c>
      <c r="Y210" s="3" t="str">
        <f t="shared" si="57"/>
        <v>NA</v>
      </c>
      <c r="Z210" s="5" t="str">
        <f t="shared" si="58"/>
        <v>NA</v>
      </c>
      <c r="AA210" s="5" t="str">
        <f t="shared" si="59"/>
        <v>NA</v>
      </c>
      <c r="AB210" s="5" t="str">
        <f>IF($U210= "NA","NA",(F210-AA210)*Inputs!$S$7)</f>
        <v>NA</v>
      </c>
      <c r="AC210" s="123" t="str">
        <f t="shared" si="60"/>
        <v>NA</v>
      </c>
      <c r="AD210" s="124" t="str">
        <f t="shared" si="61"/>
        <v>NA</v>
      </c>
      <c r="AE210" s="123" t="str">
        <f t="shared" si="62"/>
        <v/>
      </c>
      <c r="AF210" s="32">
        <v>86.775999999999996</v>
      </c>
    </row>
    <row r="211" spans="1:32" s="32" customFormat="1" ht="13.35" customHeight="1" outlineLevel="1">
      <c r="A211" s="72" t="s">
        <v>655</v>
      </c>
      <c r="B211" s="11" t="s">
        <v>363</v>
      </c>
      <c r="C211" s="11" t="s">
        <v>23</v>
      </c>
      <c r="D211" s="73">
        <v>2.0230000000000001E-2</v>
      </c>
      <c r="E211" s="74">
        <v>47362</v>
      </c>
      <c r="F211" s="12">
        <v>9310000</v>
      </c>
      <c r="G211" s="11" t="s">
        <v>2</v>
      </c>
      <c r="H211" s="69" t="str">
        <f>IF(OR(($G211=("Non Callable")),$G211=("Make Whole"),Inputs!$S$6&gt;E211),"Non Callable",MAX(Inputs!$S$6,G211))</f>
        <v>Non Callable</v>
      </c>
      <c r="I211" s="70" t="str">
        <f t="shared" si="49"/>
        <v>NA</v>
      </c>
      <c r="J211" s="67" t="str">
        <f>IF($I211="NA","NA",VLOOKUP(ROUNDUP(I211,0),Inputs!$N$6:$P$26,3,TRUE))</f>
        <v>NA</v>
      </c>
      <c r="K211" s="3" t="str">
        <f>IF($I211="NA","NA",VLOOKUP(ROUNDUP(I211,0),Inputs!$N$6:$O$26,2))</f>
        <v>NA</v>
      </c>
      <c r="L211" s="3" t="str">
        <f t="shared" si="50"/>
        <v>NA</v>
      </c>
      <c r="M211" s="5" t="str">
        <f t="shared" si="51"/>
        <v>NA</v>
      </c>
      <c r="N211" s="5" t="str">
        <f t="shared" si="52"/>
        <v>NA</v>
      </c>
      <c r="O211" s="5" t="str">
        <f>IF($I211= "NA","NA",(F211-N211)*Inputs!$S$7)</f>
        <v>NA</v>
      </c>
      <c r="P211" s="123" t="str">
        <f t="shared" si="48"/>
        <v>NA</v>
      </c>
      <c r="Q211" s="124" t="str">
        <f t="shared" si="53"/>
        <v>NA</v>
      </c>
      <c r="R211" s="7" t="str">
        <f t="shared" si="54"/>
        <v>YES</v>
      </c>
      <c r="S211" s="69" t="str">
        <f>IF(OR(($G211=("Non Callable")),$G211=("Make Whole"),Inputs!$S$6&gt;E211,R211="No"),"NA",Inputs!$S$6)</f>
        <v>NA</v>
      </c>
      <c r="T211" s="70" t="str">
        <f t="shared" si="55"/>
        <v>NA</v>
      </c>
      <c r="U211" s="67" t="str">
        <f>IF(S211="NA","NA",IF(T211&gt;0,T211*(Inputs!$S$11*12),0))</f>
        <v>NA</v>
      </c>
      <c r="V211" s="70" t="str">
        <f t="shared" si="56"/>
        <v>NA</v>
      </c>
      <c r="W211" s="67" t="str">
        <f>IF($V211="NA","NA",VLOOKUP(ROUNDUP(V211,0),Inputs!$N$6:$P$26,3,TRUE))</f>
        <v>NA</v>
      </c>
      <c r="X211" s="3" t="str">
        <f>IF($U211="NA","NA",VLOOKUP(ROUNDUP(V211,0),Inputs!$N$6:$O$26,2)+U211)</f>
        <v>NA</v>
      </c>
      <c r="Y211" s="3" t="str">
        <f t="shared" si="57"/>
        <v>NA</v>
      </c>
      <c r="Z211" s="5" t="str">
        <f t="shared" si="58"/>
        <v>NA</v>
      </c>
      <c r="AA211" s="5" t="str">
        <f t="shared" si="59"/>
        <v>NA</v>
      </c>
      <c r="AB211" s="5" t="str">
        <f>IF($U211= "NA","NA",(F211-AA211)*Inputs!$S$7)</f>
        <v>NA</v>
      </c>
      <c r="AC211" s="123" t="str">
        <f t="shared" si="60"/>
        <v>NA</v>
      </c>
      <c r="AD211" s="124" t="str">
        <f t="shared" si="61"/>
        <v>NA</v>
      </c>
      <c r="AE211" s="123" t="str">
        <f t="shared" si="62"/>
        <v/>
      </c>
      <c r="AF211" s="32">
        <v>85.164000000000001</v>
      </c>
    </row>
    <row r="212" spans="1:32" s="32" customFormat="1" ht="13.35" customHeight="1" outlineLevel="1">
      <c r="A212" s="72" t="s">
        <v>655</v>
      </c>
      <c r="B212" s="11" t="s">
        <v>364</v>
      </c>
      <c r="C212" s="11" t="s">
        <v>23</v>
      </c>
      <c r="D212" s="73">
        <v>2.1229999999999999E-2</v>
      </c>
      <c r="E212" s="74">
        <v>47727</v>
      </c>
      <c r="F212" s="12">
        <v>9505000</v>
      </c>
      <c r="G212" s="11" t="s">
        <v>2</v>
      </c>
      <c r="H212" s="69" t="str">
        <f>IF(OR(($G212=("Non Callable")),$G212=("Make Whole"),Inputs!$S$6&gt;E212),"Non Callable",MAX(Inputs!$S$6,G212))</f>
        <v>Non Callable</v>
      </c>
      <c r="I212" s="70" t="str">
        <f t="shared" si="49"/>
        <v>NA</v>
      </c>
      <c r="J212" s="67" t="str">
        <f>IF($I212="NA","NA",VLOOKUP(ROUNDUP(I212,0),Inputs!$N$6:$P$26,3,TRUE))</f>
        <v>NA</v>
      </c>
      <c r="K212" s="3" t="str">
        <f>IF($I212="NA","NA",VLOOKUP(ROUNDUP(I212,0),Inputs!$N$6:$O$26,2))</f>
        <v>NA</v>
      </c>
      <c r="L212" s="3" t="str">
        <f t="shared" si="50"/>
        <v>NA</v>
      </c>
      <c r="M212" s="5" t="str">
        <f t="shared" si="51"/>
        <v>NA</v>
      </c>
      <c r="N212" s="5" t="str">
        <f t="shared" si="52"/>
        <v>NA</v>
      </c>
      <c r="O212" s="5" t="str">
        <f>IF($I212= "NA","NA",(F212-N212)*Inputs!$S$7)</f>
        <v>NA</v>
      </c>
      <c r="P212" s="123" t="str">
        <f t="shared" si="48"/>
        <v>NA</v>
      </c>
      <c r="Q212" s="124" t="str">
        <f t="shared" si="53"/>
        <v>NA</v>
      </c>
      <c r="R212" s="7" t="str">
        <f t="shared" si="54"/>
        <v>YES</v>
      </c>
      <c r="S212" s="69" t="str">
        <f>IF(OR(($G212=("Non Callable")),$G212=("Make Whole"),Inputs!$S$6&gt;E212,R212="No"),"NA",Inputs!$S$6)</f>
        <v>NA</v>
      </c>
      <c r="T212" s="70" t="str">
        <f t="shared" si="55"/>
        <v>NA</v>
      </c>
      <c r="U212" s="67" t="str">
        <f>IF(S212="NA","NA",IF(T212&gt;0,T212*(Inputs!$S$11*12),0))</f>
        <v>NA</v>
      </c>
      <c r="V212" s="70" t="str">
        <f t="shared" si="56"/>
        <v>NA</v>
      </c>
      <c r="W212" s="67" t="str">
        <f>IF($V212="NA","NA",VLOOKUP(ROUNDUP(V212,0),Inputs!$N$6:$P$26,3,TRUE))</f>
        <v>NA</v>
      </c>
      <c r="X212" s="3" t="str">
        <f>IF($U212="NA","NA",VLOOKUP(ROUNDUP(V212,0),Inputs!$N$6:$O$26,2)+U212)</f>
        <v>NA</v>
      </c>
      <c r="Y212" s="3" t="str">
        <f t="shared" si="57"/>
        <v>NA</v>
      </c>
      <c r="Z212" s="5" t="str">
        <f t="shared" si="58"/>
        <v>NA</v>
      </c>
      <c r="AA212" s="5" t="str">
        <f t="shared" si="59"/>
        <v>NA</v>
      </c>
      <c r="AB212" s="5" t="str">
        <f>IF($U212= "NA","NA",(F212-AA212)*Inputs!$S$7)</f>
        <v>NA</v>
      </c>
      <c r="AC212" s="123" t="str">
        <f t="shared" si="60"/>
        <v>NA</v>
      </c>
      <c r="AD212" s="124" t="str">
        <f t="shared" si="61"/>
        <v>NA</v>
      </c>
      <c r="AE212" s="123" t="str">
        <f t="shared" si="62"/>
        <v/>
      </c>
      <c r="AF212" s="32">
        <v>83.338999999999999</v>
      </c>
    </row>
    <row r="213" spans="1:32" s="32" customFormat="1" ht="13.35" customHeight="1" outlineLevel="1">
      <c r="A213" s="72" t="s">
        <v>655</v>
      </c>
      <c r="B213" s="11" t="s">
        <v>365</v>
      </c>
      <c r="C213" s="11" t="s">
        <v>23</v>
      </c>
      <c r="D213" s="73">
        <v>2.223E-2</v>
      </c>
      <c r="E213" s="74">
        <v>48092</v>
      </c>
      <c r="F213" s="12">
        <v>9720000</v>
      </c>
      <c r="G213" s="11" t="s">
        <v>2</v>
      </c>
      <c r="H213" s="69" t="str">
        <f>IF(OR(($G213=("Non Callable")),$G213=("Make Whole"),Inputs!$S$6&gt;E213),"Non Callable",MAX(Inputs!$S$6,G213))</f>
        <v>Non Callable</v>
      </c>
      <c r="I213" s="70" t="str">
        <f t="shared" si="49"/>
        <v>NA</v>
      </c>
      <c r="J213" s="67" t="str">
        <f>IF($I213="NA","NA",VLOOKUP(ROUNDUP(I213,0),Inputs!$N$6:$P$26,3,TRUE))</f>
        <v>NA</v>
      </c>
      <c r="K213" s="3" t="str">
        <f>IF($I213="NA","NA",VLOOKUP(ROUNDUP(I213,0),Inputs!$N$6:$O$26,2))</f>
        <v>NA</v>
      </c>
      <c r="L213" s="3" t="str">
        <f t="shared" si="50"/>
        <v>NA</v>
      </c>
      <c r="M213" s="5" t="str">
        <f t="shared" si="51"/>
        <v>NA</v>
      </c>
      <c r="N213" s="5" t="str">
        <f t="shared" si="52"/>
        <v>NA</v>
      </c>
      <c r="O213" s="5" t="str">
        <f>IF($I213= "NA","NA",(F213-N213)*Inputs!$S$7)</f>
        <v>NA</v>
      </c>
      <c r="P213" s="123" t="str">
        <f t="shared" si="48"/>
        <v>NA</v>
      </c>
      <c r="Q213" s="124" t="str">
        <f t="shared" si="53"/>
        <v>NA</v>
      </c>
      <c r="R213" s="7" t="str">
        <f t="shared" si="54"/>
        <v>YES</v>
      </c>
      <c r="S213" s="69" t="str">
        <f>IF(OR(($G213=("Non Callable")),$G213=("Make Whole"),Inputs!$S$6&gt;E213,R213="No"),"NA",Inputs!$S$6)</f>
        <v>NA</v>
      </c>
      <c r="T213" s="70" t="str">
        <f t="shared" si="55"/>
        <v>NA</v>
      </c>
      <c r="U213" s="67" t="str">
        <f>IF(S213="NA","NA",IF(T213&gt;0,T213*(Inputs!$S$11*12),0))</f>
        <v>NA</v>
      </c>
      <c r="V213" s="70" t="str">
        <f t="shared" si="56"/>
        <v>NA</v>
      </c>
      <c r="W213" s="67" t="str">
        <f>IF($V213="NA","NA",VLOOKUP(ROUNDUP(V213,0),Inputs!$N$6:$P$26,3,TRUE))</f>
        <v>NA</v>
      </c>
      <c r="X213" s="3" t="str">
        <f>IF($U213="NA","NA",VLOOKUP(ROUNDUP(V213,0),Inputs!$N$6:$O$26,2)+U213)</f>
        <v>NA</v>
      </c>
      <c r="Y213" s="3" t="str">
        <f t="shared" si="57"/>
        <v>NA</v>
      </c>
      <c r="Z213" s="5" t="str">
        <f t="shared" si="58"/>
        <v>NA</v>
      </c>
      <c r="AA213" s="5" t="str">
        <f t="shared" si="59"/>
        <v>NA</v>
      </c>
      <c r="AB213" s="5" t="str">
        <f>IF($U213= "NA","NA",(F213-AA213)*Inputs!$S$7)</f>
        <v>NA</v>
      </c>
      <c r="AC213" s="123" t="str">
        <f t="shared" si="60"/>
        <v>NA</v>
      </c>
      <c r="AD213" s="124" t="str">
        <f t="shared" si="61"/>
        <v>NA</v>
      </c>
      <c r="AE213" s="123" t="str">
        <f t="shared" si="62"/>
        <v/>
      </c>
      <c r="AF213" s="32">
        <v>81.656999999999996</v>
      </c>
    </row>
    <row r="214" spans="1:32" s="32" customFormat="1" ht="13.35" customHeight="1" outlineLevel="1">
      <c r="A214" s="72" t="s">
        <v>655</v>
      </c>
      <c r="B214" s="11" t="s">
        <v>366</v>
      </c>
      <c r="C214" s="11" t="s">
        <v>23</v>
      </c>
      <c r="D214" s="73">
        <v>2.3230000000000001E-2</v>
      </c>
      <c r="E214" s="74">
        <v>48458</v>
      </c>
      <c r="F214" s="12">
        <v>9940000</v>
      </c>
      <c r="G214" s="75">
        <v>48092</v>
      </c>
      <c r="H214" s="69">
        <f>IF(OR(($G214=("Non Callable")),$G214=("Make Whole"),Inputs!$S$6&gt;E214),"Non Callable",MAX(Inputs!$S$6,G214))</f>
        <v>48092</v>
      </c>
      <c r="I214" s="70">
        <f t="shared" si="49"/>
        <v>1</v>
      </c>
      <c r="J214" s="67">
        <f>IF($I214="NA","NA",VLOOKUP(ROUNDUP(I214,0),Inputs!$N$6:$P$26,3,TRUE))</f>
        <v>0.05</v>
      </c>
      <c r="K214" s="3">
        <f>IF($I214="NA","NA",VLOOKUP(ROUNDUP(I214,0),Inputs!$N$6:$O$26,2))</f>
        <v>3.0800000000000001E-2</v>
      </c>
      <c r="L214" s="3">
        <f t="shared" si="50"/>
        <v>0.99260000000000004</v>
      </c>
      <c r="M214" s="5">
        <f t="shared" si="51"/>
        <v>10014104.372355429</v>
      </c>
      <c r="N214" s="5">
        <f t="shared" si="52"/>
        <v>-74104.372355429456</v>
      </c>
      <c r="O214" s="5">
        <f>IF($I214= "NA","NA",(F214-N214)*Inputs!$S$7)</f>
        <v>100141.04372355429</v>
      </c>
      <c r="P214" s="123">
        <f t="shared" si="48"/>
        <v>-174245.41607898375</v>
      </c>
      <c r="Q214" s="124">
        <f t="shared" si="53"/>
        <v>-1.7529719927463154E-2</v>
      </c>
      <c r="R214" s="7" t="str">
        <f t="shared" si="54"/>
        <v>YES</v>
      </c>
      <c r="S214" s="69">
        <f>IF(OR(($G214=("Non Callable")),$G214=("Make Whole"),Inputs!$S$6&gt;E214,R214="No"),"NA",Inputs!$S$6)</f>
        <v>45266</v>
      </c>
      <c r="T214" s="70">
        <f t="shared" si="55"/>
        <v>7.7361111111111107</v>
      </c>
      <c r="U214" s="67">
        <f>IF(S214="NA","NA",IF(T214&gt;0,T214*(Inputs!$S$11*12),0))</f>
        <v>3.7133333333333338E-2</v>
      </c>
      <c r="V214" s="70">
        <f t="shared" si="56"/>
        <v>1</v>
      </c>
      <c r="W214" s="67">
        <f>IF($V214="NA","NA",VLOOKUP(ROUNDUP(V214,0),Inputs!$N$6:$P$26,3,TRUE))</f>
        <v>0.05</v>
      </c>
      <c r="X214" s="3">
        <f>IF($U214="NA","NA",VLOOKUP(ROUNDUP(V214,0),Inputs!$N$6:$O$26,2)+U214)</f>
        <v>6.7933333333333346E-2</v>
      </c>
      <c r="Y214" s="3">
        <f t="shared" si="57"/>
        <v>0.95747000000000004</v>
      </c>
      <c r="Z214" s="5">
        <f t="shared" si="58"/>
        <v>10381526.314140391</v>
      </c>
      <c r="AA214" s="5">
        <f t="shared" si="59"/>
        <v>-441526.3141403906</v>
      </c>
      <c r="AB214" s="5">
        <f>IF($U214= "NA","NA",(F214-AA214)*Inputs!$S$7)</f>
        <v>103815.26314140391</v>
      </c>
      <c r="AC214" s="123">
        <f t="shared" si="60"/>
        <v>-545341.57728179451</v>
      </c>
      <c r="AD214" s="124">
        <f t="shared" si="61"/>
        <v>-5.4863337754707697E-2</v>
      </c>
      <c r="AE214" s="123" t="str">
        <f t="shared" si="62"/>
        <v/>
      </c>
      <c r="AF214" s="32">
        <v>80.305000000000007</v>
      </c>
    </row>
    <row r="215" spans="1:32" s="32" customFormat="1" ht="13.35" customHeight="1" outlineLevel="1">
      <c r="A215" s="72" t="s">
        <v>655</v>
      </c>
      <c r="B215" s="11" t="s">
        <v>367</v>
      </c>
      <c r="C215" s="11" t="s">
        <v>23</v>
      </c>
      <c r="D215" s="73">
        <v>2.4230000000000002E-2</v>
      </c>
      <c r="E215" s="74">
        <v>48823</v>
      </c>
      <c r="F215" s="12">
        <v>6900000</v>
      </c>
      <c r="G215" s="75">
        <v>48092</v>
      </c>
      <c r="H215" s="69">
        <f>IF(OR(($G215=("Non Callable")),$G215=("Make Whole"),Inputs!$S$6&gt;E215),"Non Callable",MAX(Inputs!$S$6,G215))</f>
        <v>48092</v>
      </c>
      <c r="I215" s="70">
        <f t="shared" si="49"/>
        <v>2</v>
      </c>
      <c r="J215" s="67">
        <f>IF($I215="NA","NA",VLOOKUP(ROUNDUP(I215,0),Inputs!$N$6:$P$26,3,TRUE))</f>
        <v>0.05</v>
      </c>
      <c r="K215" s="3">
        <f>IF($I215="NA","NA",VLOOKUP(ROUNDUP(I215,0),Inputs!$N$6:$O$26,2))</f>
        <v>2.93E-2</v>
      </c>
      <c r="L215" s="3">
        <f t="shared" si="50"/>
        <v>0.99021999999999999</v>
      </c>
      <c r="M215" s="5">
        <f t="shared" si="51"/>
        <v>6968148.492254247</v>
      </c>
      <c r="N215" s="5">
        <f t="shared" si="52"/>
        <v>-68148.492254246958</v>
      </c>
      <c r="O215" s="5">
        <f>IF($I215= "NA","NA",(F215-N215)*Inputs!$S$7)</f>
        <v>69681.48492254247</v>
      </c>
      <c r="P215" s="123">
        <f t="shared" si="48"/>
        <v>-137829.97717678943</v>
      </c>
      <c r="Q215" s="124">
        <f t="shared" si="53"/>
        <v>-1.9975359011128901E-2</v>
      </c>
      <c r="R215" s="7" t="str">
        <f t="shared" si="54"/>
        <v>YES</v>
      </c>
      <c r="S215" s="69">
        <f>IF(OR(($G215=("Non Callable")),$G215=("Make Whole"),Inputs!$S$6&gt;E215,R215="No"),"NA",Inputs!$S$6)</f>
        <v>45266</v>
      </c>
      <c r="T215" s="70">
        <f t="shared" si="55"/>
        <v>7.7361111111111107</v>
      </c>
      <c r="U215" s="67">
        <f>IF(S215="NA","NA",IF(T215&gt;0,T215*(Inputs!$S$11*12),0))</f>
        <v>3.7133333333333338E-2</v>
      </c>
      <c r="V215" s="70">
        <f t="shared" si="56"/>
        <v>2</v>
      </c>
      <c r="W215" s="67">
        <f>IF($V215="NA","NA",VLOOKUP(ROUNDUP(V215,0),Inputs!$N$6:$P$26,3,TRUE))</f>
        <v>0.05</v>
      </c>
      <c r="X215" s="3">
        <f>IF($U215="NA","NA",VLOOKUP(ROUNDUP(V215,0),Inputs!$N$6:$O$26,2)+U215)</f>
        <v>6.6433333333333344E-2</v>
      </c>
      <c r="Y215" s="3">
        <f t="shared" si="57"/>
        <v>0.92215999999999998</v>
      </c>
      <c r="Z215" s="5">
        <f t="shared" si="58"/>
        <v>7482432.5496660015</v>
      </c>
      <c r="AA215" s="5">
        <f t="shared" si="59"/>
        <v>-582432.54966600146</v>
      </c>
      <c r="AB215" s="5">
        <f>IF($U215= "NA","NA",(F215-AA215)*Inputs!$S$7)</f>
        <v>74824.325496660022</v>
      </c>
      <c r="AC215" s="123">
        <f t="shared" si="60"/>
        <v>-657256.87516266154</v>
      </c>
      <c r="AD215" s="124">
        <f t="shared" si="61"/>
        <v>-9.5254619588791528E-2</v>
      </c>
      <c r="AE215" s="123" t="str">
        <f t="shared" si="62"/>
        <v/>
      </c>
      <c r="AF215" s="32">
        <v>79.165999999999997</v>
      </c>
    </row>
    <row r="216" spans="1:32" s="32" customFormat="1" ht="13.35" customHeight="1" outlineLevel="1">
      <c r="A216" s="72" t="s">
        <v>655</v>
      </c>
      <c r="B216" s="11" t="s">
        <v>368</v>
      </c>
      <c r="C216" s="11" t="s">
        <v>24</v>
      </c>
      <c r="D216" s="73">
        <v>0.05</v>
      </c>
      <c r="E216" s="74">
        <v>45413</v>
      </c>
      <c r="F216" s="12">
        <v>1800000</v>
      </c>
      <c r="G216" s="11" t="s">
        <v>2</v>
      </c>
      <c r="H216" s="69" t="str">
        <f>IF(OR(($G216=("Non Callable")),$G216=("Make Whole"),Inputs!$S$6&gt;E216),"Non Callable",MAX(Inputs!$S$6,G216))</f>
        <v>Non Callable</v>
      </c>
      <c r="I216" s="70" t="str">
        <f t="shared" si="49"/>
        <v>NA</v>
      </c>
      <c r="J216" s="67" t="str">
        <f>IF($I216="NA","NA",VLOOKUP(ROUNDUP(I216,0),Inputs!$N$6:$P$26,3,TRUE))</f>
        <v>NA</v>
      </c>
      <c r="K216" s="3" t="str">
        <f>IF($I216="NA","NA",VLOOKUP(ROUNDUP(I216,0),Inputs!$N$6:$O$26,2))</f>
        <v>NA</v>
      </c>
      <c r="L216" s="3" t="str">
        <f t="shared" si="50"/>
        <v>NA</v>
      </c>
      <c r="M216" s="5" t="str">
        <f t="shared" si="51"/>
        <v>NA</v>
      </c>
      <c r="N216" s="5" t="str">
        <f t="shared" si="52"/>
        <v>NA</v>
      </c>
      <c r="O216" s="5" t="str">
        <f>IF($I216= "NA","NA",(F216-N216)*Inputs!$S$7)</f>
        <v>NA</v>
      </c>
      <c r="P216" s="123" t="str">
        <f t="shared" si="48"/>
        <v>NA</v>
      </c>
      <c r="Q216" s="124" t="str">
        <f t="shared" si="53"/>
        <v>NA</v>
      </c>
      <c r="R216" s="7" t="str">
        <f t="shared" si="54"/>
        <v>YES</v>
      </c>
      <c r="S216" s="69" t="str">
        <f>IF(OR(($G216=("Non Callable")),$G216=("Make Whole"),Inputs!$S$6&gt;E216,R216="No"),"NA",Inputs!$S$6)</f>
        <v>NA</v>
      </c>
      <c r="T216" s="70" t="str">
        <f t="shared" si="55"/>
        <v>NA</v>
      </c>
      <c r="U216" s="67" t="str">
        <f>IF(S216="NA","NA",IF(T216&gt;0,T216*(Inputs!$S$11*12),0))</f>
        <v>NA</v>
      </c>
      <c r="V216" s="70" t="str">
        <f t="shared" si="56"/>
        <v>NA</v>
      </c>
      <c r="W216" s="67" t="str">
        <f>IF($V216="NA","NA",VLOOKUP(ROUNDUP(V216,0),Inputs!$N$6:$P$26,3,TRUE))</f>
        <v>NA</v>
      </c>
      <c r="X216" s="3" t="str">
        <f>IF($U216="NA","NA",VLOOKUP(ROUNDUP(V216,0),Inputs!$N$6:$O$26,2)+U216)</f>
        <v>NA</v>
      </c>
      <c r="Y216" s="3" t="str">
        <f t="shared" si="57"/>
        <v>NA</v>
      </c>
      <c r="Z216" s="5" t="str">
        <f t="shared" si="58"/>
        <v>NA</v>
      </c>
      <c r="AA216" s="5" t="str">
        <f t="shared" si="59"/>
        <v>NA</v>
      </c>
      <c r="AB216" s="5" t="str">
        <f>IF($U216= "NA","NA",(F216-AA216)*Inputs!$S$7)</f>
        <v>NA</v>
      </c>
      <c r="AC216" s="123" t="str">
        <f t="shared" si="60"/>
        <v>NA</v>
      </c>
      <c r="AD216" s="124" t="str">
        <f t="shared" si="61"/>
        <v>NA</v>
      </c>
      <c r="AE216" s="123" t="str">
        <f t="shared" si="62"/>
        <v/>
      </c>
      <c r="AF216" s="32">
        <v>100.68899999999999</v>
      </c>
    </row>
    <row r="217" spans="1:32" s="32" customFormat="1" ht="13.35" customHeight="1" outlineLevel="1">
      <c r="A217" s="72" t="s">
        <v>655</v>
      </c>
      <c r="B217" s="11" t="s">
        <v>369</v>
      </c>
      <c r="C217" s="11" t="s">
        <v>24</v>
      </c>
      <c r="D217" s="73">
        <v>0.05</v>
      </c>
      <c r="E217" s="74">
        <v>45778</v>
      </c>
      <c r="F217" s="12">
        <v>1915000</v>
      </c>
      <c r="G217" s="11" t="s">
        <v>2</v>
      </c>
      <c r="H217" s="69" t="str">
        <f>IF(OR(($G217=("Non Callable")),$G217=("Make Whole"),Inputs!$S$6&gt;E217),"Non Callable",MAX(Inputs!$S$6,G217))</f>
        <v>Non Callable</v>
      </c>
      <c r="I217" s="70" t="str">
        <f t="shared" si="49"/>
        <v>NA</v>
      </c>
      <c r="J217" s="67" t="str">
        <f>IF($I217="NA","NA",VLOOKUP(ROUNDUP(I217,0),Inputs!$N$6:$P$26,3,TRUE))</f>
        <v>NA</v>
      </c>
      <c r="K217" s="3" t="str">
        <f>IF($I217="NA","NA",VLOOKUP(ROUNDUP(I217,0),Inputs!$N$6:$O$26,2))</f>
        <v>NA</v>
      </c>
      <c r="L217" s="3" t="str">
        <f t="shared" si="50"/>
        <v>NA</v>
      </c>
      <c r="M217" s="5" t="str">
        <f t="shared" si="51"/>
        <v>NA</v>
      </c>
      <c r="N217" s="5" t="str">
        <f t="shared" si="52"/>
        <v>NA</v>
      </c>
      <c r="O217" s="5" t="str">
        <f>IF($I217= "NA","NA",(F217-N217)*Inputs!$S$7)</f>
        <v>NA</v>
      </c>
      <c r="P217" s="123" t="str">
        <f t="shared" si="48"/>
        <v>NA</v>
      </c>
      <c r="Q217" s="124" t="str">
        <f t="shared" si="53"/>
        <v>NA</v>
      </c>
      <c r="R217" s="7" t="str">
        <f t="shared" si="54"/>
        <v>YES</v>
      </c>
      <c r="S217" s="69" t="str">
        <f>IF(OR(($G217=("Non Callable")),$G217=("Make Whole"),Inputs!$S$6&gt;E217,R217="No"),"NA",Inputs!$S$6)</f>
        <v>NA</v>
      </c>
      <c r="T217" s="70" t="str">
        <f t="shared" si="55"/>
        <v>NA</v>
      </c>
      <c r="U217" s="67" t="str">
        <f>IF(S217="NA","NA",IF(T217&gt;0,T217*(Inputs!$S$11*12),0))</f>
        <v>NA</v>
      </c>
      <c r="V217" s="70" t="str">
        <f t="shared" si="56"/>
        <v>NA</v>
      </c>
      <c r="W217" s="67" t="str">
        <f>IF($V217="NA","NA",VLOOKUP(ROUNDUP(V217,0),Inputs!$N$6:$P$26,3,TRUE))</f>
        <v>NA</v>
      </c>
      <c r="X217" s="3" t="str">
        <f>IF($U217="NA","NA",VLOOKUP(ROUNDUP(V217,0),Inputs!$N$6:$O$26,2)+U217)</f>
        <v>NA</v>
      </c>
      <c r="Y217" s="3" t="str">
        <f t="shared" si="57"/>
        <v>NA</v>
      </c>
      <c r="Z217" s="5" t="str">
        <f t="shared" si="58"/>
        <v>NA</v>
      </c>
      <c r="AA217" s="5" t="str">
        <f t="shared" si="59"/>
        <v>NA</v>
      </c>
      <c r="AB217" s="5" t="str">
        <f>IF($U217= "NA","NA",(F217-AA217)*Inputs!$S$7)</f>
        <v>NA</v>
      </c>
      <c r="AC217" s="123" t="str">
        <f t="shared" si="60"/>
        <v>NA</v>
      </c>
      <c r="AD217" s="124" t="str">
        <f t="shared" si="61"/>
        <v>NA</v>
      </c>
      <c r="AE217" s="123" t="str">
        <f t="shared" si="62"/>
        <v/>
      </c>
      <c r="AF217" s="32" t="s">
        <v>744</v>
      </c>
    </row>
    <row r="218" spans="1:32" s="32" customFormat="1" ht="13.35" customHeight="1" outlineLevel="1">
      <c r="A218" s="72" t="s">
        <v>655</v>
      </c>
      <c r="B218" s="11" t="s">
        <v>370</v>
      </c>
      <c r="C218" s="11" t="s">
        <v>24</v>
      </c>
      <c r="D218" s="73">
        <v>0.05</v>
      </c>
      <c r="E218" s="74">
        <v>46143</v>
      </c>
      <c r="F218" s="12">
        <v>2045000</v>
      </c>
      <c r="G218" s="11" t="s">
        <v>2</v>
      </c>
      <c r="H218" s="69" t="str">
        <f>IF(OR(($G218=("Non Callable")),$G218=("Make Whole"),Inputs!$S$6&gt;E218),"Non Callable",MAX(Inputs!$S$6,G218))</f>
        <v>Non Callable</v>
      </c>
      <c r="I218" s="70" t="str">
        <f t="shared" si="49"/>
        <v>NA</v>
      </c>
      <c r="J218" s="67" t="str">
        <f>IF($I218="NA","NA",VLOOKUP(ROUNDUP(I218,0),Inputs!$N$6:$P$26,3,TRUE))</f>
        <v>NA</v>
      </c>
      <c r="K218" s="3" t="str">
        <f>IF($I218="NA","NA",VLOOKUP(ROUNDUP(I218,0),Inputs!$N$6:$O$26,2))</f>
        <v>NA</v>
      </c>
      <c r="L218" s="3" t="str">
        <f t="shared" si="50"/>
        <v>NA</v>
      </c>
      <c r="M218" s="5" t="str">
        <f t="shared" si="51"/>
        <v>NA</v>
      </c>
      <c r="N218" s="5" t="str">
        <f t="shared" si="52"/>
        <v>NA</v>
      </c>
      <c r="O218" s="5" t="str">
        <f>IF($I218= "NA","NA",(F218-N218)*Inputs!$S$7)</f>
        <v>NA</v>
      </c>
      <c r="P218" s="123" t="str">
        <f t="shared" si="48"/>
        <v>NA</v>
      </c>
      <c r="Q218" s="124" t="str">
        <f t="shared" si="53"/>
        <v>NA</v>
      </c>
      <c r="R218" s="7" t="str">
        <f t="shared" si="54"/>
        <v>YES</v>
      </c>
      <c r="S218" s="69" t="str">
        <f>IF(OR(($G218=("Non Callable")),$G218=("Make Whole"),Inputs!$S$6&gt;E218,R218="No"),"NA",Inputs!$S$6)</f>
        <v>NA</v>
      </c>
      <c r="T218" s="70" t="str">
        <f t="shared" si="55"/>
        <v>NA</v>
      </c>
      <c r="U218" s="67" t="str">
        <f>IF(S218="NA","NA",IF(T218&gt;0,T218*(Inputs!$S$11*12),0))</f>
        <v>NA</v>
      </c>
      <c r="V218" s="70" t="str">
        <f t="shared" si="56"/>
        <v>NA</v>
      </c>
      <c r="W218" s="67" t="str">
        <f>IF($V218="NA","NA",VLOOKUP(ROUNDUP(V218,0),Inputs!$N$6:$P$26,3,TRUE))</f>
        <v>NA</v>
      </c>
      <c r="X218" s="3" t="str">
        <f>IF($U218="NA","NA",VLOOKUP(ROUNDUP(V218,0),Inputs!$N$6:$O$26,2)+U218)</f>
        <v>NA</v>
      </c>
      <c r="Y218" s="3" t="str">
        <f t="shared" si="57"/>
        <v>NA</v>
      </c>
      <c r="Z218" s="5" t="str">
        <f t="shared" si="58"/>
        <v>NA</v>
      </c>
      <c r="AA218" s="5" t="str">
        <f t="shared" si="59"/>
        <v>NA</v>
      </c>
      <c r="AB218" s="5" t="str">
        <f>IF($U218= "NA","NA",(F218-AA218)*Inputs!$S$7)</f>
        <v>NA</v>
      </c>
      <c r="AC218" s="123" t="str">
        <f t="shared" si="60"/>
        <v>NA</v>
      </c>
      <c r="AD218" s="124" t="str">
        <f t="shared" si="61"/>
        <v>NA</v>
      </c>
      <c r="AE218" s="123" t="str">
        <f t="shared" si="62"/>
        <v/>
      </c>
      <c r="AF218" s="32">
        <v>104.932</v>
      </c>
    </row>
    <row r="219" spans="1:32" s="32" customFormat="1" ht="13.35" customHeight="1" outlineLevel="1">
      <c r="A219" s="72" t="s">
        <v>655</v>
      </c>
      <c r="B219" s="11" t="s">
        <v>371</v>
      </c>
      <c r="C219" s="11" t="s">
        <v>24</v>
      </c>
      <c r="D219" s="73">
        <v>0.05</v>
      </c>
      <c r="E219" s="74">
        <v>46508</v>
      </c>
      <c r="F219" s="12">
        <v>2425000</v>
      </c>
      <c r="G219" s="11" t="s">
        <v>2</v>
      </c>
      <c r="H219" s="69" t="str">
        <f>IF(OR(($G219=("Non Callable")),$G219=("Make Whole"),Inputs!$S$6&gt;E219),"Non Callable",MAX(Inputs!$S$6,G219))</f>
        <v>Non Callable</v>
      </c>
      <c r="I219" s="70" t="str">
        <f t="shared" si="49"/>
        <v>NA</v>
      </c>
      <c r="J219" s="67" t="str">
        <f>IF($I219="NA","NA",VLOOKUP(ROUNDUP(I219,0),Inputs!$N$6:$P$26,3,TRUE))</f>
        <v>NA</v>
      </c>
      <c r="K219" s="3" t="str">
        <f>IF($I219="NA","NA",VLOOKUP(ROUNDUP(I219,0),Inputs!$N$6:$O$26,2))</f>
        <v>NA</v>
      </c>
      <c r="L219" s="3" t="str">
        <f t="shared" si="50"/>
        <v>NA</v>
      </c>
      <c r="M219" s="5" t="str">
        <f t="shared" si="51"/>
        <v>NA</v>
      </c>
      <c r="N219" s="5" t="str">
        <f t="shared" si="52"/>
        <v>NA</v>
      </c>
      <c r="O219" s="5" t="str">
        <f>IF($I219= "NA","NA",(F219-N219)*Inputs!$S$7)</f>
        <v>NA</v>
      </c>
      <c r="P219" s="123" t="str">
        <f t="shared" si="48"/>
        <v>NA</v>
      </c>
      <c r="Q219" s="124" t="str">
        <f t="shared" si="53"/>
        <v>NA</v>
      </c>
      <c r="R219" s="7" t="str">
        <f t="shared" si="54"/>
        <v>YES</v>
      </c>
      <c r="S219" s="69" t="str">
        <f>IF(OR(($G219=("Non Callable")),$G219=("Make Whole"),Inputs!$S$6&gt;E219,R219="No"),"NA",Inputs!$S$6)</f>
        <v>NA</v>
      </c>
      <c r="T219" s="70" t="str">
        <f t="shared" si="55"/>
        <v>NA</v>
      </c>
      <c r="U219" s="67" t="str">
        <f>IF(S219="NA","NA",IF(T219&gt;0,T219*(Inputs!$S$11*12),0))</f>
        <v>NA</v>
      </c>
      <c r="V219" s="70" t="str">
        <f t="shared" si="56"/>
        <v>NA</v>
      </c>
      <c r="W219" s="67" t="str">
        <f>IF($V219="NA","NA",VLOOKUP(ROUNDUP(V219,0),Inputs!$N$6:$P$26,3,TRUE))</f>
        <v>NA</v>
      </c>
      <c r="X219" s="3" t="str">
        <f>IF($U219="NA","NA",VLOOKUP(ROUNDUP(V219,0),Inputs!$N$6:$O$26,2)+U219)</f>
        <v>NA</v>
      </c>
      <c r="Y219" s="3" t="str">
        <f t="shared" si="57"/>
        <v>NA</v>
      </c>
      <c r="Z219" s="5" t="str">
        <f t="shared" si="58"/>
        <v>NA</v>
      </c>
      <c r="AA219" s="5" t="str">
        <f t="shared" si="59"/>
        <v>NA</v>
      </c>
      <c r="AB219" s="5" t="str">
        <f>IF($U219= "NA","NA",(F219-AA219)*Inputs!$S$7)</f>
        <v>NA</v>
      </c>
      <c r="AC219" s="123" t="str">
        <f t="shared" si="60"/>
        <v>NA</v>
      </c>
      <c r="AD219" s="124" t="str">
        <f t="shared" si="61"/>
        <v>NA</v>
      </c>
      <c r="AE219" s="123" t="str">
        <f t="shared" si="62"/>
        <v/>
      </c>
      <c r="AF219" s="32" t="s">
        <v>744</v>
      </c>
    </row>
    <row r="220" spans="1:32" s="32" customFormat="1" ht="13.35" customHeight="1" outlineLevel="1">
      <c r="A220" s="72" t="s">
        <v>655</v>
      </c>
      <c r="B220" s="11" t="s">
        <v>372</v>
      </c>
      <c r="C220" s="11" t="s">
        <v>24</v>
      </c>
      <c r="D220" s="73">
        <v>0.05</v>
      </c>
      <c r="E220" s="74">
        <v>46874</v>
      </c>
      <c r="F220" s="12">
        <v>3320000</v>
      </c>
      <c r="G220" s="11" t="s">
        <v>2</v>
      </c>
      <c r="H220" s="69" t="str">
        <f>IF(OR(($G220=("Non Callable")),$G220=("Make Whole"),Inputs!$S$6&gt;E220),"Non Callable",MAX(Inputs!$S$6,G220))</f>
        <v>Non Callable</v>
      </c>
      <c r="I220" s="70" t="str">
        <f t="shared" si="49"/>
        <v>NA</v>
      </c>
      <c r="J220" s="67" t="str">
        <f>IF($I220="NA","NA",VLOOKUP(ROUNDUP(I220,0),Inputs!$N$6:$P$26,3,TRUE))</f>
        <v>NA</v>
      </c>
      <c r="K220" s="3" t="str">
        <f>IF($I220="NA","NA",VLOOKUP(ROUNDUP(I220,0),Inputs!$N$6:$O$26,2))</f>
        <v>NA</v>
      </c>
      <c r="L220" s="3" t="str">
        <f t="shared" si="50"/>
        <v>NA</v>
      </c>
      <c r="M220" s="5" t="str">
        <f t="shared" si="51"/>
        <v>NA</v>
      </c>
      <c r="N220" s="5" t="str">
        <f t="shared" si="52"/>
        <v>NA</v>
      </c>
      <c r="O220" s="5" t="str">
        <f>IF($I220= "NA","NA",(F220-N220)*Inputs!$S$7)</f>
        <v>NA</v>
      </c>
      <c r="P220" s="123" t="str">
        <f t="shared" si="48"/>
        <v>NA</v>
      </c>
      <c r="Q220" s="124" t="str">
        <f t="shared" si="53"/>
        <v>NA</v>
      </c>
      <c r="R220" s="7" t="str">
        <f t="shared" si="54"/>
        <v>YES</v>
      </c>
      <c r="S220" s="69" t="str">
        <f>IF(OR(($G220=("Non Callable")),$G220=("Make Whole"),Inputs!$S$6&gt;E220,R220="No"),"NA",Inputs!$S$6)</f>
        <v>NA</v>
      </c>
      <c r="T220" s="70" t="str">
        <f t="shared" si="55"/>
        <v>NA</v>
      </c>
      <c r="U220" s="67" t="str">
        <f>IF(S220="NA","NA",IF(T220&gt;0,T220*(Inputs!$S$11*12),0))</f>
        <v>NA</v>
      </c>
      <c r="V220" s="70" t="str">
        <f t="shared" si="56"/>
        <v>NA</v>
      </c>
      <c r="W220" s="67" t="str">
        <f>IF($V220="NA","NA",VLOOKUP(ROUNDUP(V220,0),Inputs!$N$6:$P$26,3,TRUE))</f>
        <v>NA</v>
      </c>
      <c r="X220" s="3" t="str">
        <f>IF($U220="NA","NA",VLOOKUP(ROUNDUP(V220,0),Inputs!$N$6:$O$26,2)+U220)</f>
        <v>NA</v>
      </c>
      <c r="Y220" s="3" t="str">
        <f t="shared" si="57"/>
        <v>NA</v>
      </c>
      <c r="Z220" s="5" t="str">
        <f t="shared" si="58"/>
        <v>NA</v>
      </c>
      <c r="AA220" s="5" t="str">
        <f t="shared" si="59"/>
        <v>NA</v>
      </c>
      <c r="AB220" s="5" t="str">
        <f>IF($U220= "NA","NA",(F220-AA220)*Inputs!$S$7)</f>
        <v>NA</v>
      </c>
      <c r="AC220" s="123" t="str">
        <f t="shared" si="60"/>
        <v>NA</v>
      </c>
      <c r="AD220" s="124" t="str">
        <f t="shared" si="61"/>
        <v>NA</v>
      </c>
      <c r="AE220" s="123" t="str">
        <f t="shared" si="62"/>
        <v/>
      </c>
      <c r="AF220" s="32">
        <v>109.67100000000001</v>
      </c>
    </row>
    <row r="221" spans="1:32" s="32" customFormat="1" ht="13.35" customHeight="1" outlineLevel="1">
      <c r="A221" s="72" t="s">
        <v>655</v>
      </c>
      <c r="B221" s="11" t="s">
        <v>373</v>
      </c>
      <c r="C221" s="11" t="s">
        <v>24</v>
      </c>
      <c r="D221" s="73">
        <v>0.05</v>
      </c>
      <c r="E221" s="74">
        <v>47239</v>
      </c>
      <c r="F221" s="12">
        <v>3485000</v>
      </c>
      <c r="G221" s="11" t="s">
        <v>2</v>
      </c>
      <c r="H221" s="69" t="str">
        <f>IF(OR(($G221=("Non Callable")),$G221=("Make Whole"),Inputs!$S$6&gt;E221),"Non Callable",MAX(Inputs!$S$6,G221))</f>
        <v>Non Callable</v>
      </c>
      <c r="I221" s="70" t="str">
        <f t="shared" si="49"/>
        <v>NA</v>
      </c>
      <c r="J221" s="67" t="str">
        <f>IF($I221="NA","NA",VLOOKUP(ROUNDUP(I221,0),Inputs!$N$6:$P$26,3,TRUE))</f>
        <v>NA</v>
      </c>
      <c r="K221" s="3" t="str">
        <f>IF($I221="NA","NA",VLOOKUP(ROUNDUP(I221,0),Inputs!$N$6:$O$26,2))</f>
        <v>NA</v>
      </c>
      <c r="L221" s="3" t="str">
        <f t="shared" si="50"/>
        <v>NA</v>
      </c>
      <c r="M221" s="5" t="str">
        <f t="shared" si="51"/>
        <v>NA</v>
      </c>
      <c r="N221" s="5" t="str">
        <f t="shared" si="52"/>
        <v>NA</v>
      </c>
      <c r="O221" s="5" t="str">
        <f>IF($I221= "NA","NA",(F221-N221)*Inputs!$S$7)</f>
        <v>NA</v>
      </c>
      <c r="P221" s="123" t="str">
        <f t="shared" si="48"/>
        <v>NA</v>
      </c>
      <c r="Q221" s="124" t="str">
        <f t="shared" si="53"/>
        <v>NA</v>
      </c>
      <c r="R221" s="7" t="str">
        <f t="shared" si="54"/>
        <v>YES</v>
      </c>
      <c r="S221" s="69" t="str">
        <f>IF(OR(($G221=("Non Callable")),$G221=("Make Whole"),Inputs!$S$6&gt;E221,R221="No"),"NA",Inputs!$S$6)</f>
        <v>NA</v>
      </c>
      <c r="T221" s="70" t="str">
        <f t="shared" si="55"/>
        <v>NA</v>
      </c>
      <c r="U221" s="67" t="str">
        <f>IF(S221="NA","NA",IF(T221&gt;0,T221*(Inputs!$S$11*12),0))</f>
        <v>NA</v>
      </c>
      <c r="V221" s="70" t="str">
        <f t="shared" si="56"/>
        <v>NA</v>
      </c>
      <c r="W221" s="67" t="str">
        <f>IF($V221="NA","NA",VLOOKUP(ROUNDUP(V221,0),Inputs!$N$6:$P$26,3,TRUE))</f>
        <v>NA</v>
      </c>
      <c r="X221" s="3" t="str">
        <f>IF($U221="NA","NA",VLOOKUP(ROUNDUP(V221,0),Inputs!$N$6:$O$26,2)+U221)</f>
        <v>NA</v>
      </c>
      <c r="Y221" s="3" t="str">
        <f t="shared" si="57"/>
        <v>NA</v>
      </c>
      <c r="Z221" s="5" t="str">
        <f t="shared" si="58"/>
        <v>NA</v>
      </c>
      <c r="AA221" s="5" t="str">
        <f t="shared" si="59"/>
        <v>NA</v>
      </c>
      <c r="AB221" s="5" t="str">
        <f>IF($U221= "NA","NA",(F221-AA221)*Inputs!$S$7)</f>
        <v>NA</v>
      </c>
      <c r="AC221" s="123" t="str">
        <f t="shared" si="60"/>
        <v>NA</v>
      </c>
      <c r="AD221" s="124" t="str">
        <f t="shared" si="61"/>
        <v>NA</v>
      </c>
      <c r="AE221" s="123" t="str">
        <f t="shared" si="62"/>
        <v/>
      </c>
      <c r="AF221" s="32">
        <v>111.86499999999999</v>
      </c>
    </row>
    <row r="222" spans="1:32" s="32" customFormat="1" ht="13.35" customHeight="1" outlineLevel="1">
      <c r="A222" s="72" t="s">
        <v>655</v>
      </c>
      <c r="B222" s="11" t="s">
        <v>374</v>
      </c>
      <c r="C222" s="11" t="s">
        <v>24</v>
      </c>
      <c r="D222" s="73">
        <v>0.05</v>
      </c>
      <c r="E222" s="74">
        <v>47604</v>
      </c>
      <c r="F222" s="12">
        <v>3660000</v>
      </c>
      <c r="G222" s="11" t="s">
        <v>2</v>
      </c>
      <c r="H222" s="69" t="str">
        <f>IF(OR(($G222=("Non Callable")),$G222=("Make Whole"),Inputs!$S$6&gt;E222),"Non Callable",MAX(Inputs!$S$6,G222))</f>
        <v>Non Callable</v>
      </c>
      <c r="I222" s="70" t="str">
        <f t="shared" si="49"/>
        <v>NA</v>
      </c>
      <c r="J222" s="67" t="str">
        <f>IF($I222="NA","NA",VLOOKUP(ROUNDUP(I222,0),Inputs!$N$6:$P$26,3,TRUE))</f>
        <v>NA</v>
      </c>
      <c r="K222" s="3" t="str">
        <f>IF($I222="NA","NA",VLOOKUP(ROUNDUP(I222,0),Inputs!$N$6:$O$26,2))</f>
        <v>NA</v>
      </c>
      <c r="L222" s="3" t="str">
        <f t="shared" si="50"/>
        <v>NA</v>
      </c>
      <c r="M222" s="5" t="str">
        <f t="shared" si="51"/>
        <v>NA</v>
      </c>
      <c r="N222" s="5" t="str">
        <f t="shared" si="52"/>
        <v>NA</v>
      </c>
      <c r="O222" s="5" t="str">
        <f>IF($I222= "NA","NA",(F222-N222)*Inputs!$S$7)</f>
        <v>NA</v>
      </c>
      <c r="P222" s="123" t="str">
        <f t="shared" si="48"/>
        <v>NA</v>
      </c>
      <c r="Q222" s="124" t="str">
        <f t="shared" si="53"/>
        <v>NA</v>
      </c>
      <c r="R222" s="7" t="str">
        <f t="shared" si="54"/>
        <v>YES</v>
      </c>
      <c r="S222" s="69" t="str">
        <f>IF(OR(($G222=("Non Callable")),$G222=("Make Whole"),Inputs!$S$6&gt;E222,R222="No"),"NA",Inputs!$S$6)</f>
        <v>NA</v>
      </c>
      <c r="T222" s="70" t="str">
        <f t="shared" si="55"/>
        <v>NA</v>
      </c>
      <c r="U222" s="67" t="str">
        <f>IF(S222="NA","NA",IF(T222&gt;0,T222*(Inputs!$S$11*12),0))</f>
        <v>NA</v>
      </c>
      <c r="V222" s="70" t="str">
        <f t="shared" si="56"/>
        <v>NA</v>
      </c>
      <c r="W222" s="67" t="str">
        <f>IF($V222="NA","NA",VLOOKUP(ROUNDUP(V222,0),Inputs!$N$6:$P$26,3,TRUE))</f>
        <v>NA</v>
      </c>
      <c r="X222" s="3" t="str">
        <f>IF($U222="NA","NA",VLOOKUP(ROUNDUP(V222,0),Inputs!$N$6:$O$26,2)+U222)</f>
        <v>NA</v>
      </c>
      <c r="Y222" s="3" t="str">
        <f t="shared" si="57"/>
        <v>NA</v>
      </c>
      <c r="Z222" s="5" t="str">
        <f t="shared" si="58"/>
        <v>NA</v>
      </c>
      <c r="AA222" s="5" t="str">
        <f t="shared" si="59"/>
        <v>NA</v>
      </c>
      <c r="AB222" s="5" t="str">
        <f>IF($U222= "NA","NA",(F222-AA222)*Inputs!$S$7)</f>
        <v>NA</v>
      </c>
      <c r="AC222" s="123" t="str">
        <f t="shared" si="60"/>
        <v>NA</v>
      </c>
      <c r="AD222" s="124" t="str">
        <f t="shared" si="61"/>
        <v>NA</v>
      </c>
      <c r="AE222" s="123" t="str">
        <f t="shared" si="62"/>
        <v/>
      </c>
      <c r="AF222" s="32">
        <v>113.914</v>
      </c>
    </row>
    <row r="223" spans="1:32" s="32" customFormat="1" ht="13.35" customHeight="1" outlineLevel="1">
      <c r="A223" s="72" t="s">
        <v>655</v>
      </c>
      <c r="B223" s="11" t="s">
        <v>375</v>
      </c>
      <c r="C223" s="11" t="s">
        <v>24</v>
      </c>
      <c r="D223" s="73">
        <v>0.05</v>
      </c>
      <c r="E223" s="74">
        <v>47969</v>
      </c>
      <c r="F223" s="12">
        <v>3465000</v>
      </c>
      <c r="G223" s="11" t="s">
        <v>2</v>
      </c>
      <c r="H223" s="69" t="str">
        <f>IF(OR(($G223=("Non Callable")),$G223=("Make Whole"),Inputs!$S$6&gt;E223),"Non Callable",MAX(Inputs!$S$6,G223))</f>
        <v>Non Callable</v>
      </c>
      <c r="I223" s="70" t="str">
        <f t="shared" si="49"/>
        <v>NA</v>
      </c>
      <c r="J223" s="67" t="str">
        <f>IF($I223="NA","NA",VLOOKUP(ROUNDUP(I223,0),Inputs!$N$6:$P$26,3,TRUE))</f>
        <v>NA</v>
      </c>
      <c r="K223" s="3" t="str">
        <f>IF($I223="NA","NA",VLOOKUP(ROUNDUP(I223,0),Inputs!$N$6:$O$26,2))</f>
        <v>NA</v>
      </c>
      <c r="L223" s="3" t="str">
        <f t="shared" si="50"/>
        <v>NA</v>
      </c>
      <c r="M223" s="5" t="str">
        <f t="shared" si="51"/>
        <v>NA</v>
      </c>
      <c r="N223" s="5" t="str">
        <f t="shared" si="52"/>
        <v>NA</v>
      </c>
      <c r="O223" s="5" t="str">
        <f>IF($I223= "NA","NA",(F223-N223)*Inputs!$S$7)</f>
        <v>NA</v>
      </c>
      <c r="P223" s="123" t="str">
        <f t="shared" si="48"/>
        <v>NA</v>
      </c>
      <c r="Q223" s="124" t="str">
        <f t="shared" si="53"/>
        <v>NA</v>
      </c>
      <c r="R223" s="7" t="str">
        <f t="shared" si="54"/>
        <v>YES</v>
      </c>
      <c r="S223" s="69" t="str">
        <f>IF(OR(($G223=("Non Callable")),$G223=("Make Whole"),Inputs!$S$6&gt;E223,R223="No"),"NA",Inputs!$S$6)</f>
        <v>NA</v>
      </c>
      <c r="T223" s="70" t="str">
        <f t="shared" si="55"/>
        <v>NA</v>
      </c>
      <c r="U223" s="67" t="str">
        <f>IF(S223="NA","NA",IF(T223&gt;0,T223*(Inputs!$S$11*12),0))</f>
        <v>NA</v>
      </c>
      <c r="V223" s="70" t="str">
        <f t="shared" si="56"/>
        <v>NA</v>
      </c>
      <c r="W223" s="67" t="str">
        <f>IF($V223="NA","NA",VLOOKUP(ROUNDUP(V223,0),Inputs!$N$6:$P$26,3,TRUE))</f>
        <v>NA</v>
      </c>
      <c r="X223" s="3" t="str">
        <f>IF($U223="NA","NA",VLOOKUP(ROUNDUP(V223,0),Inputs!$N$6:$O$26,2)+U223)</f>
        <v>NA</v>
      </c>
      <c r="Y223" s="3" t="str">
        <f t="shared" si="57"/>
        <v>NA</v>
      </c>
      <c r="Z223" s="5" t="str">
        <f t="shared" si="58"/>
        <v>NA</v>
      </c>
      <c r="AA223" s="5" t="str">
        <f t="shared" si="59"/>
        <v>NA</v>
      </c>
      <c r="AB223" s="5" t="str">
        <f>IF($U223= "NA","NA",(F223-AA223)*Inputs!$S$7)</f>
        <v>NA</v>
      </c>
      <c r="AC223" s="123" t="str">
        <f t="shared" si="60"/>
        <v>NA</v>
      </c>
      <c r="AD223" s="124" t="str">
        <f t="shared" si="61"/>
        <v>NA</v>
      </c>
      <c r="AE223" s="123" t="str">
        <f t="shared" si="62"/>
        <v/>
      </c>
      <c r="AF223" s="32" t="s">
        <v>744</v>
      </c>
    </row>
    <row r="224" spans="1:32" s="32" customFormat="1" ht="13.35" customHeight="1" outlineLevel="1">
      <c r="A224" s="72" t="s">
        <v>655</v>
      </c>
      <c r="B224" s="11" t="s">
        <v>376</v>
      </c>
      <c r="C224" s="11" t="s">
        <v>24</v>
      </c>
      <c r="D224" s="73">
        <v>0.05</v>
      </c>
      <c r="E224" s="74">
        <v>48335</v>
      </c>
      <c r="F224" s="12">
        <v>4025000</v>
      </c>
      <c r="G224" s="11" t="s">
        <v>2</v>
      </c>
      <c r="H224" s="69" t="str">
        <f>IF(OR(($G224=("Non Callable")),$G224=("Make Whole"),Inputs!$S$6&gt;E224),"Non Callable",MAX(Inputs!$S$6,G224))</f>
        <v>Non Callable</v>
      </c>
      <c r="I224" s="70" t="str">
        <f t="shared" si="49"/>
        <v>NA</v>
      </c>
      <c r="J224" s="67" t="str">
        <f>IF($I224="NA","NA",VLOOKUP(ROUNDUP(I224,0),Inputs!$N$6:$P$26,3,TRUE))</f>
        <v>NA</v>
      </c>
      <c r="K224" s="3" t="str">
        <f>IF($I224="NA","NA",VLOOKUP(ROUNDUP(I224,0),Inputs!$N$6:$O$26,2))</f>
        <v>NA</v>
      </c>
      <c r="L224" s="3" t="str">
        <f t="shared" si="50"/>
        <v>NA</v>
      </c>
      <c r="M224" s="5" t="str">
        <f t="shared" si="51"/>
        <v>NA</v>
      </c>
      <c r="N224" s="5" t="str">
        <f t="shared" si="52"/>
        <v>NA</v>
      </c>
      <c r="O224" s="5" t="str">
        <f>IF($I224= "NA","NA",(F224-N224)*Inputs!$S$7)</f>
        <v>NA</v>
      </c>
      <c r="P224" s="123" t="str">
        <f t="shared" si="48"/>
        <v>NA</v>
      </c>
      <c r="Q224" s="124" t="str">
        <f t="shared" si="53"/>
        <v>NA</v>
      </c>
      <c r="R224" s="7" t="str">
        <f t="shared" si="54"/>
        <v>YES</v>
      </c>
      <c r="S224" s="69" t="str">
        <f>IF(OR(($G224=("Non Callable")),$G224=("Make Whole"),Inputs!$S$6&gt;E224,R224="No"),"NA",Inputs!$S$6)</f>
        <v>NA</v>
      </c>
      <c r="T224" s="70" t="str">
        <f t="shared" si="55"/>
        <v>NA</v>
      </c>
      <c r="U224" s="67" t="str">
        <f>IF(S224="NA","NA",IF(T224&gt;0,T224*(Inputs!$S$11*12),0))</f>
        <v>NA</v>
      </c>
      <c r="V224" s="70" t="str">
        <f t="shared" si="56"/>
        <v>NA</v>
      </c>
      <c r="W224" s="67" t="str">
        <f>IF($V224="NA","NA",VLOOKUP(ROUNDUP(V224,0),Inputs!$N$6:$P$26,3,TRUE))</f>
        <v>NA</v>
      </c>
      <c r="X224" s="3" t="str">
        <f>IF($U224="NA","NA",VLOOKUP(ROUNDUP(V224,0),Inputs!$N$6:$O$26,2)+U224)</f>
        <v>NA</v>
      </c>
      <c r="Y224" s="3" t="str">
        <f t="shared" si="57"/>
        <v>NA</v>
      </c>
      <c r="Z224" s="5" t="str">
        <f t="shared" si="58"/>
        <v>NA</v>
      </c>
      <c r="AA224" s="5" t="str">
        <f t="shared" si="59"/>
        <v>NA</v>
      </c>
      <c r="AB224" s="5" t="str">
        <f>IF($U224= "NA","NA",(F224-AA224)*Inputs!$S$7)</f>
        <v>NA</v>
      </c>
      <c r="AC224" s="123" t="str">
        <f t="shared" si="60"/>
        <v>NA</v>
      </c>
      <c r="AD224" s="124" t="str">
        <f t="shared" si="61"/>
        <v>NA</v>
      </c>
      <c r="AE224" s="123" t="str">
        <f t="shared" si="62"/>
        <v/>
      </c>
      <c r="AF224" s="32" t="s">
        <v>744</v>
      </c>
    </row>
    <row r="225" spans="1:32" s="32" customFormat="1" ht="13.35" customHeight="1" outlineLevel="1">
      <c r="A225" s="72" t="s">
        <v>655</v>
      </c>
      <c r="B225" s="11" t="s">
        <v>377</v>
      </c>
      <c r="C225" s="11" t="s">
        <v>24</v>
      </c>
      <c r="D225" s="73">
        <v>0.05</v>
      </c>
      <c r="E225" s="74">
        <v>48700</v>
      </c>
      <c r="F225" s="12">
        <v>4225000</v>
      </c>
      <c r="G225" s="75">
        <v>48335</v>
      </c>
      <c r="H225" s="69">
        <f>IF(OR(($G225=("Non Callable")),$G225=("Make Whole"),Inputs!$S$6&gt;E225),"Non Callable",MAX(Inputs!$S$6,G225))</f>
        <v>48335</v>
      </c>
      <c r="I225" s="70">
        <f t="shared" si="49"/>
        <v>1</v>
      </c>
      <c r="J225" s="67">
        <f>IF($I225="NA","NA",VLOOKUP(ROUNDUP(I225,0),Inputs!$N$6:$P$26,3,TRUE))</f>
        <v>0.05</v>
      </c>
      <c r="K225" s="3">
        <f>IF($I225="NA","NA",VLOOKUP(ROUNDUP(I225,0),Inputs!$N$6:$O$26,2))</f>
        <v>3.0800000000000001E-2</v>
      </c>
      <c r="L225" s="3">
        <f t="shared" si="50"/>
        <v>1.0187600000000001</v>
      </c>
      <c r="M225" s="5">
        <f t="shared" si="51"/>
        <v>4147198.5551062073</v>
      </c>
      <c r="N225" s="5">
        <f t="shared" si="52"/>
        <v>77801.444893792737</v>
      </c>
      <c r="O225" s="5">
        <f>IF($I225= "NA","NA",(F225-N225)*Inputs!$S$7)</f>
        <v>41471.985551062076</v>
      </c>
      <c r="P225" s="123">
        <f t="shared" si="48"/>
        <v>36329.459342730661</v>
      </c>
      <c r="Q225" s="124">
        <f t="shared" si="53"/>
        <v>8.5986886018297425E-3</v>
      </c>
      <c r="R225" s="7" t="str">
        <f t="shared" si="54"/>
        <v>YES</v>
      </c>
      <c r="S225" s="69">
        <f>IF(OR(($G225=("Non Callable")),$G225=("Make Whole"),Inputs!$S$6&gt;E225,R225="No"),"NA",Inputs!$S$6)</f>
        <v>45266</v>
      </c>
      <c r="T225" s="70">
        <f t="shared" si="55"/>
        <v>8.4027777777777786</v>
      </c>
      <c r="U225" s="67">
        <f>IF(S225="NA","NA",IF(T225&gt;0,T225*(Inputs!$S$11*12),0))</f>
        <v>4.0333333333333339E-2</v>
      </c>
      <c r="V225" s="70">
        <f t="shared" si="56"/>
        <v>1</v>
      </c>
      <c r="W225" s="67">
        <f>IF($V225="NA","NA",VLOOKUP(ROUNDUP(V225,0),Inputs!$N$6:$P$26,3,TRUE))</f>
        <v>0.05</v>
      </c>
      <c r="X225" s="3">
        <f>IF($U225="NA","NA",VLOOKUP(ROUNDUP(V225,0),Inputs!$N$6:$O$26,2)+U225)</f>
        <v>7.113333333333334E-2</v>
      </c>
      <c r="Y225" s="3">
        <f t="shared" si="57"/>
        <v>0.97994000000000003</v>
      </c>
      <c r="Z225" s="5">
        <f t="shared" si="58"/>
        <v>4311488.4584770491</v>
      </c>
      <c r="AA225" s="5">
        <f t="shared" si="59"/>
        <v>-86488.458477049135</v>
      </c>
      <c r="AB225" s="5">
        <f>IF($U225= "NA","NA",(F225-AA225)*Inputs!$S$7)</f>
        <v>43114.884584770494</v>
      </c>
      <c r="AC225" s="123">
        <f t="shared" si="60"/>
        <v>-129603.34306181963</v>
      </c>
      <c r="AD225" s="124">
        <f t="shared" si="61"/>
        <v>-3.0675347470253165E-2</v>
      </c>
      <c r="AE225" s="123">
        <f t="shared" si="62"/>
        <v>165932.80240455028</v>
      </c>
      <c r="AF225" s="32" t="s">
        <v>744</v>
      </c>
    </row>
    <row r="226" spans="1:32" s="32" customFormat="1" ht="13.35" customHeight="1" outlineLevel="1">
      <c r="A226" s="72" t="s">
        <v>655</v>
      </c>
      <c r="B226" s="11" t="s">
        <v>378</v>
      </c>
      <c r="C226" s="11" t="s">
        <v>24</v>
      </c>
      <c r="D226" s="73">
        <v>0.05</v>
      </c>
      <c r="E226" s="74">
        <v>49065</v>
      </c>
      <c r="F226" s="12">
        <v>4440000</v>
      </c>
      <c r="G226" s="75">
        <v>48335</v>
      </c>
      <c r="H226" s="69">
        <f>IF(OR(($G226=("Non Callable")),$G226=("Make Whole"),Inputs!$S$6&gt;E226),"Non Callable",MAX(Inputs!$S$6,G226))</f>
        <v>48335</v>
      </c>
      <c r="I226" s="70">
        <f t="shared" si="49"/>
        <v>2</v>
      </c>
      <c r="J226" s="67">
        <f>IF($I226="NA","NA",VLOOKUP(ROUNDUP(I226,0),Inputs!$N$6:$P$26,3,TRUE))</f>
        <v>0.05</v>
      </c>
      <c r="K226" s="3">
        <f>IF($I226="NA","NA",VLOOKUP(ROUNDUP(I226,0),Inputs!$N$6:$O$26,2))</f>
        <v>2.93E-2</v>
      </c>
      <c r="L226" s="3">
        <f t="shared" si="50"/>
        <v>1.03992</v>
      </c>
      <c r="M226" s="5">
        <f t="shared" si="51"/>
        <v>4269559.1968612969</v>
      </c>
      <c r="N226" s="5">
        <f t="shared" si="52"/>
        <v>170440.80313870311</v>
      </c>
      <c r="O226" s="5">
        <f>IF($I226= "NA","NA",(F226-N226)*Inputs!$S$7)</f>
        <v>42695.591968612971</v>
      </c>
      <c r="P226" s="123">
        <f t="shared" si="48"/>
        <v>127745.21117009013</v>
      </c>
      <c r="Q226" s="124">
        <f t="shared" si="53"/>
        <v>2.8771443957227506E-2</v>
      </c>
      <c r="R226" s="7" t="str">
        <f t="shared" si="54"/>
        <v>YES</v>
      </c>
      <c r="S226" s="69">
        <f>IF(OR(($G226=("Non Callable")),$G226=("Make Whole"),Inputs!$S$6&gt;E226,R226="No"),"NA",Inputs!$S$6)</f>
        <v>45266</v>
      </c>
      <c r="T226" s="70">
        <f t="shared" si="55"/>
        <v>8.4027777777777786</v>
      </c>
      <c r="U226" s="67">
        <f>IF(S226="NA","NA",IF(T226&gt;0,T226*(Inputs!$S$11*12),0))</f>
        <v>4.0333333333333339E-2</v>
      </c>
      <c r="V226" s="70">
        <f t="shared" si="56"/>
        <v>2</v>
      </c>
      <c r="W226" s="67">
        <f>IF($V226="NA","NA",VLOOKUP(ROUNDUP(V226,0),Inputs!$N$6:$P$26,3,TRUE))</f>
        <v>0.05</v>
      </c>
      <c r="X226" s="3">
        <f>IF($U226="NA","NA",VLOOKUP(ROUNDUP(V226,0),Inputs!$N$6:$O$26,2)+U226)</f>
        <v>6.9633333333333339E-2</v>
      </c>
      <c r="Y226" s="3">
        <f t="shared" si="57"/>
        <v>0.96392</v>
      </c>
      <c r="Z226" s="5">
        <f t="shared" si="58"/>
        <v>4606191.3851771932</v>
      </c>
      <c r="AA226" s="5">
        <f t="shared" si="59"/>
        <v>-166191.38517719321</v>
      </c>
      <c r="AB226" s="5">
        <f>IF($U226= "NA","NA",(F226-AA226)*Inputs!$S$7)</f>
        <v>46061.913851771933</v>
      </c>
      <c r="AC226" s="123">
        <f t="shared" si="60"/>
        <v>-212253.29902896515</v>
      </c>
      <c r="AD226" s="124">
        <f t="shared" si="61"/>
        <v>-4.7804797078595751E-2</v>
      </c>
      <c r="AE226" s="123">
        <f t="shared" si="62"/>
        <v>339998.51019905531</v>
      </c>
      <c r="AF226" s="32">
        <v>117.28400000000001</v>
      </c>
    </row>
    <row r="227" spans="1:32" s="32" customFormat="1" ht="13.35" customHeight="1" outlineLevel="1">
      <c r="A227" s="72" t="s">
        <v>655</v>
      </c>
      <c r="B227" s="11" t="s">
        <v>379</v>
      </c>
      <c r="C227" s="11" t="s">
        <v>24</v>
      </c>
      <c r="D227" s="73">
        <v>0.05</v>
      </c>
      <c r="E227" s="74">
        <v>49430</v>
      </c>
      <c r="F227" s="12">
        <v>4660000</v>
      </c>
      <c r="G227" s="75">
        <v>48335</v>
      </c>
      <c r="H227" s="69">
        <f>IF(OR(($G227=("Non Callable")),$G227=("Make Whole"),Inputs!$S$6&gt;E227),"Non Callable",MAX(Inputs!$S$6,G227))</f>
        <v>48335</v>
      </c>
      <c r="I227" s="70">
        <f t="shared" si="49"/>
        <v>3</v>
      </c>
      <c r="J227" s="67">
        <f>IF($I227="NA","NA",VLOOKUP(ROUNDUP(I227,0),Inputs!$N$6:$P$26,3,TRUE))</f>
        <v>0.05</v>
      </c>
      <c r="K227" s="3">
        <f>IF($I227="NA","NA",VLOOKUP(ROUNDUP(I227,0),Inputs!$N$6:$O$26,2))</f>
        <v>2.8899999999999999E-2</v>
      </c>
      <c r="L227" s="3">
        <f t="shared" si="50"/>
        <v>1.0602100000000001</v>
      </c>
      <c r="M227" s="5">
        <f t="shared" si="51"/>
        <v>4395355.6370907649</v>
      </c>
      <c r="N227" s="5">
        <f t="shared" si="52"/>
        <v>264644.36290923506</v>
      </c>
      <c r="O227" s="5">
        <f>IF($I227= "NA","NA",(F227-N227)*Inputs!$S$7)</f>
        <v>43953.556370907652</v>
      </c>
      <c r="P227" s="123">
        <f t="shared" si="48"/>
        <v>220690.80653832742</v>
      </c>
      <c r="Q227" s="124">
        <f t="shared" si="53"/>
        <v>4.7358542175606741E-2</v>
      </c>
      <c r="R227" s="7" t="str">
        <f t="shared" si="54"/>
        <v>YES</v>
      </c>
      <c r="S227" s="69">
        <f>IF(OR(($G227=("Non Callable")),$G227=("Make Whole"),Inputs!$S$6&gt;E227,R227="No"),"NA",Inputs!$S$6)</f>
        <v>45266</v>
      </c>
      <c r="T227" s="70">
        <f t="shared" si="55"/>
        <v>8.4027777777777786</v>
      </c>
      <c r="U227" s="67">
        <f>IF(S227="NA","NA",IF(T227&gt;0,T227*(Inputs!$S$11*12),0))</f>
        <v>4.0333333333333339E-2</v>
      </c>
      <c r="V227" s="70">
        <f t="shared" si="56"/>
        <v>3</v>
      </c>
      <c r="W227" s="67">
        <f>IF($V227="NA","NA",VLOOKUP(ROUNDUP(V227,0),Inputs!$N$6:$P$26,3,TRUE))</f>
        <v>0.05</v>
      </c>
      <c r="X227" s="3">
        <f>IF($U227="NA","NA",VLOOKUP(ROUNDUP(V227,0),Inputs!$N$6:$O$26,2)+U227)</f>
        <v>6.9233333333333341E-2</v>
      </c>
      <c r="Y227" s="3">
        <f t="shared" si="57"/>
        <v>0.94869000000000003</v>
      </c>
      <c r="Z227" s="5">
        <f t="shared" si="58"/>
        <v>4912036.5978349093</v>
      </c>
      <c r="AA227" s="5">
        <f t="shared" si="59"/>
        <v>-252036.59783490933</v>
      </c>
      <c r="AB227" s="5">
        <f>IF($U227= "NA","NA",(F227-AA227)*Inputs!$S$7)</f>
        <v>49120.365978349095</v>
      </c>
      <c r="AC227" s="123">
        <f t="shared" si="60"/>
        <v>-301156.96381325845</v>
      </c>
      <c r="AD227" s="124">
        <f t="shared" si="61"/>
        <v>-6.4625957899840866E-2</v>
      </c>
      <c r="AE227" s="123">
        <f t="shared" si="62"/>
        <v>521847.77035158587</v>
      </c>
      <c r="AF227" s="32" t="s">
        <v>744</v>
      </c>
    </row>
    <row r="228" spans="1:32" s="32" customFormat="1" ht="13.35" customHeight="1" outlineLevel="1">
      <c r="A228" s="72" t="s">
        <v>655</v>
      </c>
      <c r="B228" s="11" t="s">
        <v>380</v>
      </c>
      <c r="C228" s="11" t="s">
        <v>24</v>
      </c>
      <c r="D228" s="73">
        <v>0.05</v>
      </c>
      <c r="E228" s="74">
        <v>49796</v>
      </c>
      <c r="F228" s="12">
        <v>4895000</v>
      </c>
      <c r="G228" s="75">
        <v>48335</v>
      </c>
      <c r="H228" s="69">
        <f>IF(OR(($G228=("Non Callable")),$G228=("Make Whole"),Inputs!$S$6&gt;E228),"Non Callable",MAX(Inputs!$S$6,G228))</f>
        <v>48335</v>
      </c>
      <c r="I228" s="70">
        <f t="shared" si="49"/>
        <v>4</v>
      </c>
      <c r="J228" s="67">
        <f>IF($I228="NA","NA",VLOOKUP(ROUNDUP(I228,0),Inputs!$N$6:$P$26,3,TRUE))</f>
        <v>0.05</v>
      </c>
      <c r="K228" s="3">
        <f>IF($I228="NA","NA",VLOOKUP(ROUNDUP(I228,0),Inputs!$N$6:$O$26,2))</f>
        <v>2.86E-2</v>
      </c>
      <c r="L228" s="3">
        <f t="shared" si="50"/>
        <v>1.0803400000000001</v>
      </c>
      <c r="M228" s="5">
        <f t="shared" si="51"/>
        <v>4530980.9874669081</v>
      </c>
      <c r="N228" s="5">
        <f t="shared" si="52"/>
        <v>364019.01253309194</v>
      </c>
      <c r="O228" s="5">
        <f>IF($I228= "NA","NA",(F228-N228)*Inputs!$S$7)</f>
        <v>45309.809874669081</v>
      </c>
      <c r="P228" s="123">
        <f t="shared" si="48"/>
        <v>318709.20265842287</v>
      </c>
      <c r="Q228" s="124">
        <f t="shared" si="53"/>
        <v>6.5109132310198742E-2</v>
      </c>
      <c r="R228" s="7" t="str">
        <f t="shared" si="54"/>
        <v>YES</v>
      </c>
      <c r="S228" s="69">
        <f>IF(OR(($G228=("Non Callable")),$G228=("Make Whole"),Inputs!$S$6&gt;E228,R228="No"),"NA",Inputs!$S$6)</f>
        <v>45266</v>
      </c>
      <c r="T228" s="70">
        <f t="shared" si="55"/>
        <v>8.4027777777777786</v>
      </c>
      <c r="U228" s="67">
        <f>IF(S228="NA","NA",IF(T228&gt;0,T228*(Inputs!$S$11*12),0))</f>
        <v>4.0333333333333339E-2</v>
      </c>
      <c r="V228" s="70">
        <f t="shared" si="56"/>
        <v>4</v>
      </c>
      <c r="W228" s="67">
        <f>IF($V228="NA","NA",VLOOKUP(ROUNDUP(V228,0),Inputs!$N$6:$P$26,3,TRUE))</f>
        <v>0.05</v>
      </c>
      <c r="X228" s="3">
        <f>IF($U228="NA","NA",VLOOKUP(ROUNDUP(V228,0),Inputs!$N$6:$O$26,2)+U228)</f>
        <v>6.8933333333333346E-2</v>
      </c>
      <c r="Y228" s="3">
        <f t="shared" si="57"/>
        <v>0.93478000000000006</v>
      </c>
      <c r="Z228" s="5">
        <f t="shared" si="58"/>
        <v>5236526.2414685804</v>
      </c>
      <c r="AA228" s="5">
        <f t="shared" si="59"/>
        <v>-341526.24146858044</v>
      </c>
      <c r="AB228" s="5">
        <f>IF($U228= "NA","NA",(F228-AA228)*Inputs!$S$7)</f>
        <v>52365.262414685807</v>
      </c>
      <c r="AC228" s="123">
        <f t="shared" si="60"/>
        <v>-393891.50388326624</v>
      </c>
      <c r="AD228" s="124">
        <f t="shared" si="61"/>
        <v>-8.0468131538971657E-2</v>
      </c>
      <c r="AE228" s="123">
        <f t="shared" si="62"/>
        <v>712600.70654168911</v>
      </c>
      <c r="AF228" s="32">
        <v>115.03</v>
      </c>
    </row>
    <row r="229" spans="1:32" s="32" customFormat="1" ht="13.35" customHeight="1" outlineLevel="1">
      <c r="A229" s="72" t="s">
        <v>655</v>
      </c>
      <c r="B229" s="11" t="s">
        <v>381</v>
      </c>
      <c r="C229" s="11" t="s">
        <v>24</v>
      </c>
      <c r="D229" s="73">
        <v>0.05</v>
      </c>
      <c r="E229" s="74">
        <v>50161</v>
      </c>
      <c r="F229" s="12">
        <v>1000000</v>
      </c>
      <c r="G229" s="75">
        <v>48335</v>
      </c>
      <c r="H229" s="69">
        <f>IF(OR(($G229=("Non Callable")),$G229=("Make Whole"),Inputs!$S$6&gt;E229),"Non Callable",MAX(Inputs!$S$6,G229))</f>
        <v>48335</v>
      </c>
      <c r="I229" s="70">
        <f t="shared" si="49"/>
        <v>5</v>
      </c>
      <c r="J229" s="67">
        <f>IF($I229="NA","NA",VLOOKUP(ROUNDUP(I229,0),Inputs!$N$6:$P$26,3,TRUE))</f>
        <v>0.05</v>
      </c>
      <c r="K229" s="3">
        <f>IF($I229="NA","NA",VLOOKUP(ROUNDUP(I229,0),Inputs!$N$6:$O$26,2))</f>
        <v>2.8300000000000002E-2</v>
      </c>
      <c r="L229" s="3">
        <f t="shared" si="50"/>
        <v>1.1005100000000001</v>
      </c>
      <c r="M229" s="5">
        <f t="shared" si="51"/>
        <v>908669.61681402253</v>
      </c>
      <c r="N229" s="5">
        <f t="shared" si="52"/>
        <v>91330.383185977465</v>
      </c>
      <c r="O229" s="5">
        <f>IF($I229= "NA","NA",(F229-N229)*Inputs!$S$7)</f>
        <v>9086.6961681402263</v>
      </c>
      <c r="P229" s="123">
        <f t="shared" si="48"/>
        <v>82243.687017837234</v>
      </c>
      <c r="Q229" s="124">
        <f t="shared" si="53"/>
        <v>8.2243687017837228E-2</v>
      </c>
      <c r="R229" s="7" t="str">
        <f t="shared" si="54"/>
        <v>YES</v>
      </c>
      <c r="S229" s="69">
        <f>IF(OR(($G229=("Non Callable")),$G229=("Make Whole"),Inputs!$S$6&gt;E229,R229="No"),"NA",Inputs!$S$6)</f>
        <v>45266</v>
      </c>
      <c r="T229" s="70">
        <f t="shared" si="55"/>
        <v>8.4027777777777786</v>
      </c>
      <c r="U229" s="67">
        <f>IF(S229="NA","NA",IF(T229&gt;0,T229*(Inputs!$S$11*12),0))</f>
        <v>4.0333333333333339E-2</v>
      </c>
      <c r="V229" s="70">
        <f t="shared" si="56"/>
        <v>5</v>
      </c>
      <c r="W229" s="67">
        <f>IF($V229="NA","NA",VLOOKUP(ROUNDUP(V229,0),Inputs!$N$6:$P$26,3,TRUE))</f>
        <v>0.05</v>
      </c>
      <c r="X229" s="3">
        <f>IF($U229="NA","NA",VLOOKUP(ROUNDUP(V229,0),Inputs!$N$6:$O$26,2)+U229)</f>
        <v>6.8633333333333338E-2</v>
      </c>
      <c r="Y229" s="3">
        <f t="shared" si="57"/>
        <v>0.92223999999999995</v>
      </c>
      <c r="Z229" s="5">
        <f t="shared" si="58"/>
        <v>1084316.4469118668</v>
      </c>
      <c r="AA229" s="5">
        <f t="shared" si="59"/>
        <v>-84316.446911866777</v>
      </c>
      <c r="AB229" s="5">
        <f>IF($U229= "NA","NA",(F229-AA229)*Inputs!$S$7)</f>
        <v>10843.164469118668</v>
      </c>
      <c r="AC229" s="123">
        <f t="shared" si="60"/>
        <v>-95159.611380985443</v>
      </c>
      <c r="AD229" s="124">
        <f t="shared" si="61"/>
        <v>-9.5159611380985443E-2</v>
      </c>
      <c r="AE229" s="123">
        <f t="shared" si="62"/>
        <v>177403.29839882266</v>
      </c>
      <c r="AF229" s="32" t="s">
        <v>744</v>
      </c>
    </row>
    <row r="230" spans="1:32" s="32" customFormat="1" ht="13.35" customHeight="1" outlineLevel="1">
      <c r="A230" s="72" t="s">
        <v>655</v>
      </c>
      <c r="B230" s="11" t="s">
        <v>382</v>
      </c>
      <c r="C230" s="11" t="s">
        <v>24</v>
      </c>
      <c r="D230" s="73">
        <v>0.05</v>
      </c>
      <c r="E230" s="74">
        <v>50891</v>
      </c>
      <c r="F230" s="12">
        <v>5565000</v>
      </c>
      <c r="G230" s="75">
        <v>48335</v>
      </c>
      <c r="H230" s="69">
        <f>IF(OR(($G230=("Non Callable")),$G230=("Make Whole"),Inputs!$S$6&gt;E230),"Non Callable",MAX(Inputs!$S$6,G230))</f>
        <v>48335</v>
      </c>
      <c r="I230" s="70">
        <f t="shared" si="49"/>
        <v>7</v>
      </c>
      <c r="J230" s="67">
        <f>IF($I230="NA","NA",VLOOKUP(ROUNDUP(I230,0),Inputs!$N$6:$P$26,3,TRUE))</f>
        <v>0.05</v>
      </c>
      <c r="K230" s="3">
        <f>IF($I230="NA","NA",VLOOKUP(ROUNDUP(I230,0),Inputs!$N$6:$O$26,2))</f>
        <v>2.8799999999999999E-2</v>
      </c>
      <c r="L230" s="3">
        <f t="shared" si="50"/>
        <v>1.1335299999999999</v>
      </c>
      <c r="M230" s="5">
        <f t="shared" si="51"/>
        <v>4909442.1850325977</v>
      </c>
      <c r="N230" s="5">
        <f t="shared" si="52"/>
        <v>655557.81496740226</v>
      </c>
      <c r="O230" s="5">
        <f>IF($I230= "NA","NA",(F230-N230)*Inputs!$S$7)</f>
        <v>49094.421850325976</v>
      </c>
      <c r="P230" s="123">
        <f t="shared" si="48"/>
        <v>606463.39311707625</v>
      </c>
      <c r="Q230" s="124">
        <f t="shared" si="53"/>
        <v>0.10897814790962736</v>
      </c>
      <c r="R230" s="7" t="str">
        <f t="shared" si="54"/>
        <v>YES</v>
      </c>
      <c r="S230" s="69">
        <f>IF(OR(($G230=("Non Callable")),$G230=("Make Whole"),Inputs!$S$6&gt;E230,R230="No"),"NA",Inputs!$S$6)</f>
        <v>45266</v>
      </c>
      <c r="T230" s="70">
        <f t="shared" si="55"/>
        <v>8.4027777777777786</v>
      </c>
      <c r="U230" s="67">
        <f>IF(S230="NA","NA",IF(T230&gt;0,T230*(Inputs!$S$11*12),0))</f>
        <v>4.0333333333333339E-2</v>
      </c>
      <c r="V230" s="70">
        <f t="shared" si="56"/>
        <v>7</v>
      </c>
      <c r="W230" s="67">
        <f>IF($V230="NA","NA",VLOOKUP(ROUNDUP(V230,0),Inputs!$N$6:$P$26,3,TRUE))</f>
        <v>0.05</v>
      </c>
      <c r="X230" s="3">
        <f>IF($U230="NA","NA",VLOOKUP(ROUNDUP(V230,0),Inputs!$N$6:$O$26,2)+U230)</f>
        <v>6.9133333333333338E-2</v>
      </c>
      <c r="Y230" s="3">
        <f t="shared" si="57"/>
        <v>0.89522000000000002</v>
      </c>
      <c r="Z230" s="5">
        <f t="shared" si="58"/>
        <v>6216349.0538638541</v>
      </c>
      <c r="AA230" s="5">
        <f t="shared" si="59"/>
        <v>-651349.05386385415</v>
      </c>
      <c r="AB230" s="5">
        <f>IF($U230= "NA","NA",(F230-AA230)*Inputs!$S$7)</f>
        <v>62163.490538638544</v>
      </c>
      <c r="AC230" s="123">
        <f t="shared" si="60"/>
        <v>-713512.5444024927</v>
      </c>
      <c r="AD230" s="124">
        <f t="shared" si="61"/>
        <v>-0.12821429369317031</v>
      </c>
      <c r="AE230" s="123">
        <f t="shared" si="62"/>
        <v>1319975.9375195689</v>
      </c>
      <c r="AF230" s="32">
        <v>111.849</v>
      </c>
    </row>
    <row r="231" spans="1:32" s="32" customFormat="1" ht="13.35" customHeight="1" outlineLevel="1">
      <c r="A231" s="72" t="s">
        <v>655</v>
      </c>
      <c r="B231" s="11" t="s">
        <v>383</v>
      </c>
      <c r="C231" s="11" t="s">
        <v>24</v>
      </c>
      <c r="D231" s="73">
        <v>0.05</v>
      </c>
      <c r="E231" s="74">
        <v>51257</v>
      </c>
      <c r="F231" s="12">
        <v>5845000</v>
      </c>
      <c r="G231" s="75">
        <v>48335</v>
      </c>
      <c r="H231" s="69">
        <f>IF(OR(($G231=("Non Callable")),$G231=("Make Whole"),Inputs!$S$6&gt;E231),"Non Callable",MAX(Inputs!$S$6,G231))</f>
        <v>48335</v>
      </c>
      <c r="I231" s="70">
        <f t="shared" si="49"/>
        <v>8</v>
      </c>
      <c r="J231" s="67">
        <f>IF($I231="NA","NA",VLOOKUP(ROUNDUP(I231,0),Inputs!$N$6:$P$26,3,TRUE))</f>
        <v>0.05</v>
      </c>
      <c r="K231" s="3">
        <f>IF($I231="NA","NA",VLOOKUP(ROUNDUP(I231,0),Inputs!$N$6:$O$26,2))</f>
        <v>2.8899999999999995E-2</v>
      </c>
      <c r="L231" s="3">
        <f t="shared" si="50"/>
        <v>1.14974</v>
      </c>
      <c r="M231" s="5">
        <f t="shared" si="51"/>
        <v>5083758.0670412444</v>
      </c>
      <c r="N231" s="5">
        <f t="shared" si="52"/>
        <v>761241.93295875564</v>
      </c>
      <c r="O231" s="5">
        <f>IF($I231= "NA","NA",(F231-N231)*Inputs!$S$7)</f>
        <v>50837.580670412448</v>
      </c>
      <c r="P231" s="123">
        <f t="shared" si="48"/>
        <v>710404.35228834325</v>
      </c>
      <c r="Q231" s="124">
        <f t="shared" si="53"/>
        <v>0.12154052220502023</v>
      </c>
      <c r="R231" s="7" t="str">
        <f t="shared" si="54"/>
        <v>YES</v>
      </c>
      <c r="S231" s="69">
        <f>IF(OR(($G231=("Non Callable")),$G231=("Make Whole"),Inputs!$S$6&gt;E231,R231="No"),"NA",Inputs!$S$6)</f>
        <v>45266</v>
      </c>
      <c r="T231" s="70">
        <f t="shared" si="55"/>
        <v>8.4027777777777786</v>
      </c>
      <c r="U231" s="67">
        <f>IF(S231="NA","NA",IF(T231&gt;0,T231*(Inputs!$S$11*12),0))</f>
        <v>4.0333333333333339E-2</v>
      </c>
      <c r="V231" s="70">
        <f t="shared" si="56"/>
        <v>8</v>
      </c>
      <c r="W231" s="67">
        <f>IF($V231="NA","NA",VLOOKUP(ROUNDUP(V231,0),Inputs!$N$6:$P$26,3,TRUE))</f>
        <v>0.05</v>
      </c>
      <c r="X231" s="3">
        <f>IF($U231="NA","NA",VLOOKUP(ROUNDUP(V231,0),Inputs!$N$6:$O$26,2)+U231)</f>
        <v>6.9233333333333341E-2</v>
      </c>
      <c r="Y231" s="3">
        <f t="shared" si="57"/>
        <v>0.88334999999999997</v>
      </c>
      <c r="Z231" s="5">
        <f t="shared" si="58"/>
        <v>6616856.2857304579</v>
      </c>
      <c r="AA231" s="5">
        <f t="shared" si="59"/>
        <v>-771856.28573045786</v>
      </c>
      <c r="AB231" s="5">
        <f>IF($U231= "NA","NA",(F231-AA231)*Inputs!$S$7)</f>
        <v>66168.562857304583</v>
      </c>
      <c r="AC231" s="123">
        <f t="shared" si="60"/>
        <v>-838024.84858776245</v>
      </c>
      <c r="AD231" s="124">
        <f t="shared" si="61"/>
        <v>-0.14337465330842813</v>
      </c>
      <c r="AE231" s="123">
        <f t="shared" si="62"/>
        <v>1548429.2008761056</v>
      </c>
      <c r="AF231" s="32">
        <v>111.30800000000001</v>
      </c>
    </row>
    <row r="232" spans="1:32" s="32" customFormat="1" ht="13.35" customHeight="1" outlineLevel="1">
      <c r="A232" s="72" t="s">
        <v>655</v>
      </c>
      <c r="B232" s="11" t="s">
        <v>384</v>
      </c>
      <c r="C232" s="11" t="s">
        <v>24</v>
      </c>
      <c r="D232" s="73">
        <v>0.05</v>
      </c>
      <c r="E232" s="74">
        <v>51622</v>
      </c>
      <c r="F232" s="12">
        <v>6135000</v>
      </c>
      <c r="G232" s="75">
        <v>48335</v>
      </c>
      <c r="H232" s="69">
        <f>IF(OR(($G232=("Non Callable")),$G232=("Make Whole"),Inputs!$S$6&gt;E232),"Non Callable",MAX(Inputs!$S$6,G232))</f>
        <v>48335</v>
      </c>
      <c r="I232" s="70">
        <f t="shared" si="49"/>
        <v>9</v>
      </c>
      <c r="J232" s="67">
        <f>IF($I232="NA","NA",VLOOKUP(ROUNDUP(I232,0),Inputs!$N$6:$P$26,3,TRUE))</f>
        <v>0.05</v>
      </c>
      <c r="K232" s="3">
        <f>IF($I232="NA","NA",VLOOKUP(ROUNDUP(I232,0),Inputs!$N$6:$O$26,2))</f>
        <v>2.9600000000000001E-2</v>
      </c>
      <c r="L232" s="3">
        <f t="shared" si="50"/>
        <v>1.1601399999999999</v>
      </c>
      <c r="M232" s="5">
        <f t="shared" si="51"/>
        <v>5288154.8778595692</v>
      </c>
      <c r="N232" s="5">
        <f t="shared" si="52"/>
        <v>846845.12214043085</v>
      </c>
      <c r="O232" s="5">
        <f>IF($I232= "NA","NA",(F232-N232)*Inputs!$S$7)</f>
        <v>52881.548778595694</v>
      </c>
      <c r="P232" s="123">
        <f t="shared" si="48"/>
        <v>793963.57336183521</v>
      </c>
      <c r="Q232" s="124">
        <f t="shared" si="53"/>
        <v>0.12941541538090223</v>
      </c>
      <c r="R232" s="7" t="str">
        <f t="shared" si="54"/>
        <v>YES</v>
      </c>
      <c r="S232" s="69">
        <f>IF(OR(($G232=("Non Callable")),$G232=("Make Whole"),Inputs!$S$6&gt;E232,R232="No"),"NA",Inputs!$S$6)</f>
        <v>45266</v>
      </c>
      <c r="T232" s="70">
        <f t="shared" si="55"/>
        <v>8.4027777777777786</v>
      </c>
      <c r="U232" s="67">
        <f>IF(S232="NA","NA",IF(T232&gt;0,T232*(Inputs!$S$11*12),0))</f>
        <v>4.0333333333333339E-2</v>
      </c>
      <c r="V232" s="70">
        <f t="shared" si="56"/>
        <v>9</v>
      </c>
      <c r="W232" s="67">
        <f>IF($V232="NA","NA",VLOOKUP(ROUNDUP(V232,0),Inputs!$N$6:$P$26,3,TRUE))</f>
        <v>0.05</v>
      </c>
      <c r="X232" s="3">
        <f>IF($U232="NA","NA",VLOOKUP(ROUNDUP(V232,0),Inputs!$N$6:$O$26,2)+U232)</f>
        <v>6.9933333333333347E-2</v>
      </c>
      <c r="Y232" s="3">
        <f t="shared" si="57"/>
        <v>0.86850000000000005</v>
      </c>
      <c r="Z232" s="5">
        <f t="shared" si="58"/>
        <v>7063903.2815198619</v>
      </c>
      <c r="AA232" s="5">
        <f t="shared" si="59"/>
        <v>-928903.28151986189</v>
      </c>
      <c r="AB232" s="5">
        <f>IF($U232= "NA","NA",(F232-AA232)*Inputs!$S$7)</f>
        <v>70639.032815198618</v>
      </c>
      <c r="AC232" s="123">
        <f t="shared" si="60"/>
        <v>-999542.31433506054</v>
      </c>
      <c r="AD232" s="124">
        <f t="shared" si="61"/>
        <v>-0.1629245826137018</v>
      </c>
      <c r="AE232" s="123">
        <f t="shared" si="62"/>
        <v>1793505.8876968957</v>
      </c>
      <c r="AF232" s="32">
        <v>110.755</v>
      </c>
    </row>
    <row r="233" spans="1:32" s="32" customFormat="1" ht="13.35" customHeight="1" outlineLevel="1">
      <c r="A233" s="72" t="s">
        <v>655</v>
      </c>
      <c r="B233" s="11" t="s">
        <v>385</v>
      </c>
      <c r="C233" s="11" t="s">
        <v>24</v>
      </c>
      <c r="D233" s="73">
        <v>0.05</v>
      </c>
      <c r="E233" s="74">
        <v>51987</v>
      </c>
      <c r="F233" s="12">
        <v>4445000</v>
      </c>
      <c r="G233" s="75">
        <v>48335</v>
      </c>
      <c r="H233" s="69">
        <f>IF(OR(($G233=("Non Callable")),$G233=("Make Whole"),Inputs!$S$6&gt;E233),"Non Callable",MAX(Inputs!$S$6,G233))</f>
        <v>48335</v>
      </c>
      <c r="I233" s="70">
        <f t="shared" si="49"/>
        <v>10</v>
      </c>
      <c r="J233" s="67">
        <f>IF($I233="NA","NA",VLOOKUP(ROUNDUP(I233,0),Inputs!$N$6:$P$26,3,TRUE))</f>
        <v>0.05</v>
      </c>
      <c r="K233" s="3">
        <f>IF($I233="NA","NA",VLOOKUP(ROUNDUP(I233,0),Inputs!$N$6:$O$26,2))</f>
        <v>2.9600000000000001E-2</v>
      </c>
      <c r="L233" s="3">
        <f t="shared" si="50"/>
        <v>1.1754599999999999</v>
      </c>
      <c r="M233" s="5">
        <f t="shared" si="51"/>
        <v>3781498.3070457526</v>
      </c>
      <c r="N233" s="5">
        <f t="shared" si="52"/>
        <v>663501.69295424735</v>
      </c>
      <c r="O233" s="5">
        <f>IF($I233= "NA","NA",(F233-N233)*Inputs!$S$7)</f>
        <v>37814.983070457529</v>
      </c>
      <c r="P233" s="123">
        <f t="shared" si="48"/>
        <v>625686.70988378976</v>
      </c>
      <c r="Q233" s="124">
        <f t="shared" si="53"/>
        <v>0.14076191448454212</v>
      </c>
      <c r="R233" s="7" t="str">
        <f t="shared" si="54"/>
        <v>YES</v>
      </c>
      <c r="S233" s="69">
        <f>IF(OR(($G233=("Non Callable")),$G233=("Make Whole"),Inputs!$S$6&gt;E233,R233="No"),"NA",Inputs!$S$6)</f>
        <v>45266</v>
      </c>
      <c r="T233" s="70">
        <f t="shared" si="55"/>
        <v>8.4027777777777786</v>
      </c>
      <c r="U233" s="67">
        <f>IF(S233="NA","NA",IF(T233&gt;0,T233*(Inputs!$S$11*12),0))</f>
        <v>4.0333333333333339E-2</v>
      </c>
      <c r="V233" s="70">
        <f t="shared" si="56"/>
        <v>10</v>
      </c>
      <c r="W233" s="67">
        <f>IF($V233="NA","NA",VLOOKUP(ROUNDUP(V233,0),Inputs!$N$6:$P$26,3,TRUE))</f>
        <v>0.05</v>
      </c>
      <c r="X233" s="3">
        <f>IF($U233="NA","NA",VLOOKUP(ROUNDUP(V233,0),Inputs!$N$6:$O$26,2)+U233)</f>
        <v>6.9933333333333347E-2</v>
      </c>
      <c r="Y233" s="3">
        <f t="shared" si="57"/>
        <v>0.85829999999999995</v>
      </c>
      <c r="Z233" s="5">
        <f t="shared" si="58"/>
        <v>5178841.8967726901</v>
      </c>
      <c r="AA233" s="5">
        <f t="shared" si="59"/>
        <v>-733841.89677269012</v>
      </c>
      <c r="AB233" s="5">
        <f>IF($U233= "NA","NA",(F233-AA233)*Inputs!$S$7)</f>
        <v>51788.418967726902</v>
      </c>
      <c r="AC233" s="123">
        <f t="shared" si="60"/>
        <v>-785630.31574041699</v>
      </c>
      <c r="AD233" s="124">
        <f t="shared" si="61"/>
        <v>-0.17674472795060001</v>
      </c>
      <c r="AE233" s="123">
        <f t="shared" si="62"/>
        <v>1411317.0256242068</v>
      </c>
      <c r="AF233" s="32">
        <v>110.19199999999999</v>
      </c>
    </row>
    <row r="234" spans="1:32" s="32" customFormat="1" ht="13.35" customHeight="1" outlineLevel="1">
      <c r="A234" s="72" t="s">
        <v>655</v>
      </c>
      <c r="B234" s="11" t="s">
        <v>386</v>
      </c>
      <c r="C234" s="11" t="s">
        <v>24</v>
      </c>
      <c r="D234" s="73">
        <v>0.03</v>
      </c>
      <c r="E234" s="74">
        <v>45413</v>
      </c>
      <c r="F234" s="12">
        <v>1000000</v>
      </c>
      <c r="G234" s="11" t="s">
        <v>2</v>
      </c>
      <c r="H234" s="69" t="str">
        <f>IF(OR(($G234=("Non Callable")),$G234=("Make Whole"),Inputs!$S$6&gt;E234),"Non Callable",MAX(Inputs!$S$6,G234))</f>
        <v>Non Callable</v>
      </c>
      <c r="I234" s="70" t="str">
        <f t="shared" si="49"/>
        <v>NA</v>
      </c>
      <c r="J234" s="67" t="str">
        <f>IF($I234="NA","NA",VLOOKUP(ROUNDUP(I234,0),Inputs!$N$6:$P$26,3,TRUE))</f>
        <v>NA</v>
      </c>
      <c r="K234" s="3" t="str">
        <f>IF($I234="NA","NA",VLOOKUP(ROUNDUP(I234,0),Inputs!$N$6:$O$26,2))</f>
        <v>NA</v>
      </c>
      <c r="L234" s="3" t="str">
        <f t="shared" si="50"/>
        <v>NA</v>
      </c>
      <c r="M234" s="5" t="str">
        <f t="shared" si="51"/>
        <v>NA</v>
      </c>
      <c r="N234" s="5" t="str">
        <f t="shared" si="52"/>
        <v>NA</v>
      </c>
      <c r="O234" s="5" t="str">
        <f>IF($I234= "NA","NA",(F234-N234)*Inputs!$S$7)</f>
        <v>NA</v>
      </c>
      <c r="P234" s="123" t="str">
        <f t="shared" si="48"/>
        <v>NA</v>
      </c>
      <c r="Q234" s="124" t="str">
        <f t="shared" si="53"/>
        <v>NA</v>
      </c>
      <c r="R234" s="7" t="str">
        <f t="shared" si="54"/>
        <v>YES</v>
      </c>
      <c r="S234" s="69" t="str">
        <f>IF(OR(($G234=("Non Callable")),$G234=("Make Whole"),Inputs!$S$6&gt;E234,R234="No"),"NA",Inputs!$S$6)</f>
        <v>NA</v>
      </c>
      <c r="T234" s="70" t="str">
        <f t="shared" si="55"/>
        <v>NA</v>
      </c>
      <c r="U234" s="67" t="str">
        <f>IF(S234="NA","NA",IF(T234&gt;0,T234*(Inputs!$S$11*12),0))</f>
        <v>NA</v>
      </c>
      <c r="V234" s="70" t="str">
        <f t="shared" si="56"/>
        <v>NA</v>
      </c>
      <c r="W234" s="67" t="str">
        <f>IF($V234="NA","NA",VLOOKUP(ROUNDUP(V234,0),Inputs!$N$6:$P$26,3,TRUE))</f>
        <v>NA</v>
      </c>
      <c r="X234" s="3" t="str">
        <f>IF($U234="NA","NA",VLOOKUP(ROUNDUP(V234,0),Inputs!$N$6:$O$26,2)+U234)</f>
        <v>NA</v>
      </c>
      <c r="Y234" s="3" t="str">
        <f t="shared" si="57"/>
        <v>NA</v>
      </c>
      <c r="Z234" s="5" t="str">
        <f t="shared" si="58"/>
        <v>NA</v>
      </c>
      <c r="AA234" s="5" t="str">
        <f t="shared" si="59"/>
        <v>NA</v>
      </c>
      <c r="AB234" s="5" t="str">
        <f>IF($U234= "NA","NA",(F234-AA234)*Inputs!$S$7)</f>
        <v>NA</v>
      </c>
      <c r="AC234" s="123" t="str">
        <f t="shared" si="60"/>
        <v>NA</v>
      </c>
      <c r="AD234" s="124" t="str">
        <f t="shared" si="61"/>
        <v>NA</v>
      </c>
      <c r="AE234" s="123" t="str">
        <f t="shared" si="62"/>
        <v/>
      </c>
      <c r="AF234" s="32">
        <v>100.005</v>
      </c>
    </row>
    <row r="235" spans="1:32" s="32" customFormat="1" ht="13.35" customHeight="1" outlineLevel="1">
      <c r="A235" s="72" t="s">
        <v>655</v>
      </c>
      <c r="B235" s="11" t="s">
        <v>387</v>
      </c>
      <c r="C235" s="11" t="s">
        <v>24</v>
      </c>
      <c r="D235" s="73">
        <v>0.03</v>
      </c>
      <c r="E235" s="74">
        <v>45778</v>
      </c>
      <c r="F235" s="12">
        <v>1000000</v>
      </c>
      <c r="G235" s="11" t="s">
        <v>2</v>
      </c>
      <c r="H235" s="69" t="str">
        <f>IF(OR(($G235=("Non Callable")),$G235=("Make Whole"),Inputs!$S$6&gt;E235),"Non Callable",MAX(Inputs!$S$6,G235))</f>
        <v>Non Callable</v>
      </c>
      <c r="I235" s="70" t="str">
        <f t="shared" si="49"/>
        <v>NA</v>
      </c>
      <c r="J235" s="67" t="str">
        <f>IF($I235="NA","NA",VLOOKUP(ROUNDUP(I235,0),Inputs!$N$6:$P$26,3,TRUE))</f>
        <v>NA</v>
      </c>
      <c r="K235" s="3" t="str">
        <f>IF($I235="NA","NA",VLOOKUP(ROUNDUP(I235,0),Inputs!$N$6:$O$26,2))</f>
        <v>NA</v>
      </c>
      <c r="L235" s="3" t="str">
        <f t="shared" si="50"/>
        <v>NA</v>
      </c>
      <c r="M235" s="5" t="str">
        <f t="shared" si="51"/>
        <v>NA</v>
      </c>
      <c r="N235" s="5" t="str">
        <f t="shared" si="52"/>
        <v>NA</v>
      </c>
      <c r="O235" s="5" t="str">
        <f>IF($I235= "NA","NA",(F235-N235)*Inputs!$S$7)</f>
        <v>NA</v>
      </c>
      <c r="P235" s="123" t="str">
        <f t="shared" si="48"/>
        <v>NA</v>
      </c>
      <c r="Q235" s="124" t="str">
        <f t="shared" si="53"/>
        <v>NA</v>
      </c>
      <c r="R235" s="7" t="str">
        <f t="shared" si="54"/>
        <v>YES</v>
      </c>
      <c r="S235" s="69" t="str">
        <f>IF(OR(($G235=("Non Callable")),$G235=("Make Whole"),Inputs!$S$6&gt;E235,R235="No"),"NA",Inputs!$S$6)</f>
        <v>NA</v>
      </c>
      <c r="T235" s="70" t="str">
        <f t="shared" si="55"/>
        <v>NA</v>
      </c>
      <c r="U235" s="67" t="str">
        <f>IF(S235="NA","NA",IF(T235&gt;0,T235*(Inputs!$S$11*12),0))</f>
        <v>NA</v>
      </c>
      <c r="V235" s="70" t="str">
        <f t="shared" si="56"/>
        <v>NA</v>
      </c>
      <c r="W235" s="67" t="str">
        <f>IF($V235="NA","NA",VLOOKUP(ROUNDUP(V235,0),Inputs!$N$6:$P$26,3,TRUE))</f>
        <v>NA</v>
      </c>
      <c r="X235" s="3" t="str">
        <f>IF($U235="NA","NA",VLOOKUP(ROUNDUP(V235,0),Inputs!$N$6:$O$26,2)+U235)</f>
        <v>NA</v>
      </c>
      <c r="Y235" s="3" t="str">
        <f t="shared" si="57"/>
        <v>NA</v>
      </c>
      <c r="Z235" s="5" t="str">
        <f t="shared" si="58"/>
        <v>NA</v>
      </c>
      <c r="AA235" s="5" t="str">
        <f t="shared" si="59"/>
        <v>NA</v>
      </c>
      <c r="AB235" s="5" t="str">
        <f>IF($U235= "NA","NA",(F235-AA235)*Inputs!$S$7)</f>
        <v>NA</v>
      </c>
      <c r="AC235" s="123" t="str">
        <f t="shared" si="60"/>
        <v>NA</v>
      </c>
      <c r="AD235" s="124" t="str">
        <f t="shared" si="61"/>
        <v>NA</v>
      </c>
      <c r="AE235" s="123" t="str">
        <f t="shared" si="62"/>
        <v/>
      </c>
      <c r="AF235" s="32">
        <v>100.099</v>
      </c>
    </row>
    <row r="236" spans="1:32" s="32" customFormat="1" ht="13.35" customHeight="1" outlineLevel="1">
      <c r="A236" s="72" t="s">
        <v>655</v>
      </c>
      <c r="B236" s="11" t="s">
        <v>388</v>
      </c>
      <c r="C236" s="11" t="s">
        <v>24</v>
      </c>
      <c r="D236" s="73">
        <v>0.03</v>
      </c>
      <c r="E236" s="74">
        <v>46143</v>
      </c>
      <c r="F236" s="12">
        <v>1000000</v>
      </c>
      <c r="G236" s="11" t="s">
        <v>2</v>
      </c>
      <c r="H236" s="69" t="str">
        <f>IF(OR(($G236=("Non Callable")),$G236=("Make Whole"),Inputs!$S$6&gt;E236),"Non Callable",MAX(Inputs!$S$6,G236))</f>
        <v>Non Callable</v>
      </c>
      <c r="I236" s="70" t="str">
        <f t="shared" si="49"/>
        <v>NA</v>
      </c>
      <c r="J236" s="67" t="str">
        <f>IF($I236="NA","NA",VLOOKUP(ROUNDUP(I236,0),Inputs!$N$6:$P$26,3,TRUE))</f>
        <v>NA</v>
      </c>
      <c r="K236" s="3" t="str">
        <f>IF($I236="NA","NA",VLOOKUP(ROUNDUP(I236,0),Inputs!$N$6:$O$26,2))</f>
        <v>NA</v>
      </c>
      <c r="L236" s="3" t="str">
        <f t="shared" si="50"/>
        <v>NA</v>
      </c>
      <c r="M236" s="5" t="str">
        <f t="shared" si="51"/>
        <v>NA</v>
      </c>
      <c r="N236" s="5" t="str">
        <f t="shared" si="52"/>
        <v>NA</v>
      </c>
      <c r="O236" s="5" t="str">
        <f>IF($I236= "NA","NA",(F236-N236)*Inputs!$S$7)</f>
        <v>NA</v>
      </c>
      <c r="P236" s="123" t="str">
        <f t="shared" si="48"/>
        <v>NA</v>
      </c>
      <c r="Q236" s="124" t="str">
        <f t="shared" si="53"/>
        <v>NA</v>
      </c>
      <c r="R236" s="7" t="str">
        <f t="shared" si="54"/>
        <v>YES</v>
      </c>
      <c r="S236" s="69" t="str">
        <f>IF(OR(($G236=("Non Callable")),$G236=("Make Whole"),Inputs!$S$6&gt;E236,R236="No"),"NA",Inputs!$S$6)</f>
        <v>NA</v>
      </c>
      <c r="T236" s="70" t="str">
        <f t="shared" si="55"/>
        <v>NA</v>
      </c>
      <c r="U236" s="67" t="str">
        <f>IF(S236="NA","NA",IF(T236&gt;0,T236*(Inputs!$S$11*12),0))</f>
        <v>NA</v>
      </c>
      <c r="V236" s="70" t="str">
        <f t="shared" si="56"/>
        <v>NA</v>
      </c>
      <c r="W236" s="67" t="str">
        <f>IF($V236="NA","NA",VLOOKUP(ROUNDUP(V236,0),Inputs!$N$6:$P$26,3,TRUE))</f>
        <v>NA</v>
      </c>
      <c r="X236" s="3" t="str">
        <f>IF($U236="NA","NA",VLOOKUP(ROUNDUP(V236,0),Inputs!$N$6:$O$26,2)+U236)</f>
        <v>NA</v>
      </c>
      <c r="Y236" s="3" t="str">
        <f t="shared" si="57"/>
        <v>NA</v>
      </c>
      <c r="Z236" s="5" t="str">
        <f t="shared" si="58"/>
        <v>NA</v>
      </c>
      <c r="AA236" s="5" t="str">
        <f t="shared" si="59"/>
        <v>NA</v>
      </c>
      <c r="AB236" s="5" t="str">
        <f>IF($U236= "NA","NA",(F236-AA236)*Inputs!$S$7)</f>
        <v>NA</v>
      </c>
      <c r="AC236" s="123" t="str">
        <f t="shared" si="60"/>
        <v>NA</v>
      </c>
      <c r="AD236" s="124" t="str">
        <f t="shared" si="61"/>
        <v>NA</v>
      </c>
      <c r="AE236" s="123" t="str">
        <f t="shared" si="62"/>
        <v/>
      </c>
      <c r="AF236" s="32">
        <v>100.423</v>
      </c>
    </row>
    <row r="237" spans="1:32" s="32" customFormat="1" ht="13.35" customHeight="1" outlineLevel="1">
      <c r="A237" s="72" t="s">
        <v>655</v>
      </c>
      <c r="B237" s="11" t="s">
        <v>389</v>
      </c>
      <c r="C237" s="11" t="s">
        <v>24</v>
      </c>
      <c r="D237" s="73">
        <v>0.03</v>
      </c>
      <c r="E237" s="74">
        <v>46508</v>
      </c>
      <c r="F237" s="12">
        <v>750000</v>
      </c>
      <c r="G237" s="11" t="s">
        <v>2</v>
      </c>
      <c r="H237" s="69" t="str">
        <f>IF(OR(($G237=("Non Callable")),$G237=("Make Whole"),Inputs!$S$6&gt;E237),"Non Callable",MAX(Inputs!$S$6,G237))</f>
        <v>Non Callable</v>
      </c>
      <c r="I237" s="70" t="str">
        <f t="shared" si="49"/>
        <v>NA</v>
      </c>
      <c r="J237" s="67" t="str">
        <f>IF($I237="NA","NA",VLOOKUP(ROUNDUP(I237,0),Inputs!$N$6:$P$26,3,TRUE))</f>
        <v>NA</v>
      </c>
      <c r="K237" s="3" t="str">
        <f>IF($I237="NA","NA",VLOOKUP(ROUNDUP(I237,0),Inputs!$N$6:$O$26,2))</f>
        <v>NA</v>
      </c>
      <c r="L237" s="3" t="str">
        <f t="shared" si="50"/>
        <v>NA</v>
      </c>
      <c r="M237" s="5" t="str">
        <f t="shared" si="51"/>
        <v>NA</v>
      </c>
      <c r="N237" s="5" t="str">
        <f t="shared" si="52"/>
        <v>NA</v>
      </c>
      <c r="O237" s="5" t="str">
        <f>IF($I237= "NA","NA",(F237-N237)*Inputs!$S$7)</f>
        <v>NA</v>
      </c>
      <c r="P237" s="123" t="str">
        <f t="shared" si="48"/>
        <v>NA</v>
      </c>
      <c r="Q237" s="124" t="str">
        <f t="shared" si="53"/>
        <v>NA</v>
      </c>
      <c r="R237" s="7" t="str">
        <f t="shared" si="54"/>
        <v>YES</v>
      </c>
      <c r="S237" s="69" t="str">
        <f>IF(OR(($G237=("Non Callable")),$G237=("Make Whole"),Inputs!$S$6&gt;E237,R237="No"),"NA",Inputs!$S$6)</f>
        <v>NA</v>
      </c>
      <c r="T237" s="70" t="str">
        <f t="shared" si="55"/>
        <v>NA</v>
      </c>
      <c r="U237" s="67" t="str">
        <f>IF(S237="NA","NA",IF(T237&gt;0,T237*(Inputs!$S$11*12),0))</f>
        <v>NA</v>
      </c>
      <c r="V237" s="70" t="str">
        <f t="shared" si="56"/>
        <v>NA</v>
      </c>
      <c r="W237" s="67" t="str">
        <f>IF($V237="NA","NA",VLOOKUP(ROUNDUP(V237,0),Inputs!$N$6:$P$26,3,TRUE))</f>
        <v>NA</v>
      </c>
      <c r="X237" s="3" t="str">
        <f>IF($U237="NA","NA",VLOOKUP(ROUNDUP(V237,0),Inputs!$N$6:$O$26,2)+U237)</f>
        <v>NA</v>
      </c>
      <c r="Y237" s="3" t="str">
        <f t="shared" si="57"/>
        <v>NA</v>
      </c>
      <c r="Z237" s="5" t="str">
        <f t="shared" si="58"/>
        <v>NA</v>
      </c>
      <c r="AA237" s="5" t="str">
        <f t="shared" si="59"/>
        <v>NA</v>
      </c>
      <c r="AB237" s="5" t="str">
        <f>IF($U237= "NA","NA",(F237-AA237)*Inputs!$S$7)</f>
        <v>NA</v>
      </c>
      <c r="AC237" s="123" t="str">
        <f t="shared" si="60"/>
        <v>NA</v>
      </c>
      <c r="AD237" s="124" t="str">
        <f t="shared" si="61"/>
        <v>NA</v>
      </c>
      <c r="AE237" s="123" t="str">
        <f t="shared" si="62"/>
        <v/>
      </c>
      <c r="AF237" s="32">
        <v>100.982</v>
      </c>
    </row>
    <row r="238" spans="1:32" s="32" customFormat="1" ht="13.35" customHeight="1" outlineLevel="1">
      <c r="A238" s="72" t="s">
        <v>655</v>
      </c>
      <c r="B238" s="11" t="s">
        <v>390</v>
      </c>
      <c r="C238" s="11" t="s">
        <v>24</v>
      </c>
      <c r="D238" s="73">
        <v>2.5000000000000001E-2</v>
      </c>
      <c r="E238" s="74">
        <v>47969</v>
      </c>
      <c r="F238" s="12">
        <v>375000</v>
      </c>
      <c r="G238" s="11" t="s">
        <v>2</v>
      </c>
      <c r="H238" s="69" t="str">
        <f>IF(OR(($G238=("Non Callable")),$G238=("Make Whole"),Inputs!$S$6&gt;E238),"Non Callable",MAX(Inputs!$S$6,G238))</f>
        <v>Non Callable</v>
      </c>
      <c r="I238" s="70" t="str">
        <f t="shared" si="49"/>
        <v>NA</v>
      </c>
      <c r="J238" s="67" t="str">
        <f>IF($I238="NA","NA",VLOOKUP(ROUNDUP(I238,0),Inputs!$N$6:$P$26,3,TRUE))</f>
        <v>NA</v>
      </c>
      <c r="K238" s="3" t="str">
        <f>IF($I238="NA","NA",VLOOKUP(ROUNDUP(I238,0),Inputs!$N$6:$O$26,2))</f>
        <v>NA</v>
      </c>
      <c r="L238" s="3" t="str">
        <f t="shared" si="50"/>
        <v>NA</v>
      </c>
      <c r="M238" s="5" t="str">
        <f t="shared" si="51"/>
        <v>NA</v>
      </c>
      <c r="N238" s="5" t="str">
        <f t="shared" si="52"/>
        <v>NA</v>
      </c>
      <c r="O238" s="5" t="str">
        <f>IF($I238= "NA","NA",(F238-N238)*Inputs!$S$7)</f>
        <v>NA</v>
      </c>
      <c r="P238" s="123" t="str">
        <f t="shared" si="48"/>
        <v>NA</v>
      </c>
      <c r="Q238" s="124" t="str">
        <f t="shared" si="53"/>
        <v>NA</v>
      </c>
      <c r="R238" s="7" t="str">
        <f t="shared" si="54"/>
        <v>YES</v>
      </c>
      <c r="S238" s="69" t="str">
        <f>IF(OR(($G238=("Non Callable")),$G238=("Make Whole"),Inputs!$S$6&gt;E238,R238="No"),"NA",Inputs!$S$6)</f>
        <v>NA</v>
      </c>
      <c r="T238" s="70" t="str">
        <f t="shared" si="55"/>
        <v>NA</v>
      </c>
      <c r="U238" s="67" t="str">
        <f>IF(S238="NA","NA",IF(T238&gt;0,T238*(Inputs!$S$11*12),0))</f>
        <v>NA</v>
      </c>
      <c r="V238" s="70" t="str">
        <f t="shared" si="56"/>
        <v>NA</v>
      </c>
      <c r="W238" s="67" t="str">
        <f>IF($V238="NA","NA",VLOOKUP(ROUNDUP(V238,0),Inputs!$N$6:$P$26,3,TRUE))</f>
        <v>NA</v>
      </c>
      <c r="X238" s="3" t="str">
        <f>IF($U238="NA","NA",VLOOKUP(ROUNDUP(V238,0),Inputs!$N$6:$O$26,2)+U238)</f>
        <v>NA</v>
      </c>
      <c r="Y238" s="3" t="str">
        <f t="shared" si="57"/>
        <v>NA</v>
      </c>
      <c r="Z238" s="5" t="str">
        <f t="shared" si="58"/>
        <v>NA</v>
      </c>
      <c r="AA238" s="5" t="str">
        <f t="shared" si="59"/>
        <v>NA</v>
      </c>
      <c r="AB238" s="5" t="str">
        <f>IF($U238= "NA","NA",(F238-AA238)*Inputs!$S$7)</f>
        <v>NA</v>
      </c>
      <c r="AC238" s="123" t="str">
        <f t="shared" si="60"/>
        <v>NA</v>
      </c>
      <c r="AD238" s="124" t="str">
        <f t="shared" si="61"/>
        <v>NA</v>
      </c>
      <c r="AE238" s="123" t="str">
        <f t="shared" si="62"/>
        <v/>
      </c>
      <c r="AF238" s="32">
        <v>99.376999999999995</v>
      </c>
    </row>
    <row r="239" spans="1:32" s="32" customFormat="1" ht="13.35" customHeight="1" outlineLevel="1">
      <c r="A239" s="72" t="s">
        <v>655</v>
      </c>
      <c r="B239" s="11" t="s">
        <v>391</v>
      </c>
      <c r="C239" s="11" t="s">
        <v>24</v>
      </c>
      <c r="D239" s="73">
        <v>0.04</v>
      </c>
      <c r="E239" s="74">
        <v>50161</v>
      </c>
      <c r="F239" s="12">
        <v>4135000</v>
      </c>
      <c r="G239" s="75">
        <v>48335</v>
      </c>
      <c r="H239" s="69">
        <f>IF(OR(($G239=("Non Callable")),$G239=("Make Whole"),Inputs!$S$6&gt;E239),"Non Callable",MAX(Inputs!$S$6,G239))</f>
        <v>48335</v>
      </c>
      <c r="I239" s="70">
        <f t="shared" si="49"/>
        <v>5</v>
      </c>
      <c r="J239" s="67">
        <f>IF($I239="NA","NA",VLOOKUP(ROUNDUP(I239,0),Inputs!$N$6:$P$26,3,TRUE))</f>
        <v>0.05</v>
      </c>
      <c r="K239" s="3">
        <f>IF($I239="NA","NA",VLOOKUP(ROUNDUP(I239,0),Inputs!$N$6:$O$26,2))</f>
        <v>2.8300000000000002E-2</v>
      </c>
      <c r="L239" s="3">
        <f t="shared" si="50"/>
        <v>1.05419</v>
      </c>
      <c r="M239" s="5">
        <f t="shared" si="51"/>
        <v>3922442.8233999563</v>
      </c>
      <c r="N239" s="5">
        <f t="shared" si="52"/>
        <v>212557.17660004366</v>
      </c>
      <c r="O239" s="5">
        <f>IF($I239= "NA","NA",(F239-N239)*Inputs!$S$7)</f>
        <v>39224.428233999563</v>
      </c>
      <c r="P239" s="123">
        <f t="shared" si="48"/>
        <v>173332.74836604411</v>
      </c>
      <c r="Q239" s="124">
        <f t="shared" si="53"/>
        <v>4.1918439749950208E-2</v>
      </c>
      <c r="R239" s="7" t="str">
        <f t="shared" si="54"/>
        <v>YES</v>
      </c>
      <c r="S239" s="69">
        <f>IF(OR(($G239=("Non Callable")),$G239=("Make Whole"),Inputs!$S$6&gt;E239,R239="No"),"NA",Inputs!$S$6)</f>
        <v>45266</v>
      </c>
      <c r="T239" s="70">
        <f t="shared" si="55"/>
        <v>8.4027777777777786</v>
      </c>
      <c r="U239" s="67">
        <f>IF(S239="NA","NA",IF(T239&gt;0,T239*(Inputs!$S$11*12),0))</f>
        <v>4.0333333333333339E-2</v>
      </c>
      <c r="V239" s="70">
        <f t="shared" si="56"/>
        <v>5</v>
      </c>
      <c r="W239" s="67">
        <f>IF($V239="NA","NA",VLOOKUP(ROUNDUP(V239,0),Inputs!$N$6:$P$26,3,TRUE))</f>
        <v>0.05</v>
      </c>
      <c r="X239" s="3">
        <f>IF($U239="NA","NA",VLOOKUP(ROUNDUP(V239,0),Inputs!$N$6:$O$26,2)+U239)</f>
        <v>6.8633333333333338E-2</v>
      </c>
      <c r="Y239" s="3">
        <f t="shared" si="57"/>
        <v>0.88051999999999997</v>
      </c>
      <c r="Z239" s="5">
        <f t="shared" si="58"/>
        <v>4696088.6748739379</v>
      </c>
      <c r="AA239" s="5">
        <f t="shared" si="59"/>
        <v>-561088.67487393785</v>
      </c>
      <c r="AB239" s="5">
        <f>IF($U239= "NA","NA",(F239-AA239)*Inputs!$S$7)</f>
        <v>46960.88674873938</v>
      </c>
      <c r="AC239" s="123">
        <f t="shared" si="60"/>
        <v>-608049.56162267725</v>
      </c>
      <c r="AD239" s="124">
        <f t="shared" si="61"/>
        <v>-0.14704947076727382</v>
      </c>
      <c r="AE239" s="123">
        <f t="shared" si="62"/>
        <v>781382.30998872139</v>
      </c>
      <c r="AF239" s="32" t="s">
        <v>744</v>
      </c>
    </row>
    <row r="240" spans="1:32" s="32" customFormat="1" ht="13.35" customHeight="1" outlineLevel="1">
      <c r="A240" s="72" t="s">
        <v>655</v>
      </c>
      <c r="B240" s="11" t="s">
        <v>392</v>
      </c>
      <c r="C240" s="11" t="s">
        <v>24</v>
      </c>
      <c r="D240" s="73">
        <v>0.04</v>
      </c>
      <c r="E240" s="74">
        <v>50526</v>
      </c>
      <c r="F240" s="12">
        <v>5350000</v>
      </c>
      <c r="G240" s="75">
        <v>48335</v>
      </c>
      <c r="H240" s="69">
        <f>IF(OR(($G240=("Non Callable")),$G240=("Make Whole"),Inputs!$S$6&gt;E240),"Non Callable",MAX(Inputs!$S$6,G240))</f>
        <v>48335</v>
      </c>
      <c r="I240" s="70">
        <f t="shared" si="49"/>
        <v>6</v>
      </c>
      <c r="J240" s="67">
        <f>IF($I240="NA","NA",VLOOKUP(ROUNDUP(I240,0),Inputs!$N$6:$P$26,3,TRUE))</f>
        <v>0.05</v>
      </c>
      <c r="K240" s="3">
        <f>IF($I240="NA","NA",VLOOKUP(ROUNDUP(I240,0),Inputs!$N$6:$O$26,2))</f>
        <v>2.8699999999999996E-2</v>
      </c>
      <c r="L240" s="3">
        <f t="shared" si="50"/>
        <v>1.0618700000000001</v>
      </c>
      <c r="M240" s="5">
        <f t="shared" si="51"/>
        <v>5038281.5222202335</v>
      </c>
      <c r="N240" s="5">
        <f t="shared" si="52"/>
        <v>311718.47777976654</v>
      </c>
      <c r="O240" s="5">
        <f>IF($I240= "NA","NA",(F240-N240)*Inputs!$S$7)</f>
        <v>50382.815222202335</v>
      </c>
      <c r="P240" s="123">
        <f t="shared" si="48"/>
        <v>261335.66255756421</v>
      </c>
      <c r="Q240" s="124">
        <f t="shared" si="53"/>
        <v>4.8847787393937234E-2</v>
      </c>
      <c r="R240" s="7" t="str">
        <f t="shared" si="54"/>
        <v>YES</v>
      </c>
      <c r="S240" s="69">
        <f>IF(OR(($G240=("Non Callable")),$G240=("Make Whole"),Inputs!$S$6&gt;E240,R240="No"),"NA",Inputs!$S$6)</f>
        <v>45266</v>
      </c>
      <c r="T240" s="70">
        <f t="shared" si="55"/>
        <v>8.4027777777777786</v>
      </c>
      <c r="U240" s="67">
        <f>IF(S240="NA","NA",IF(T240&gt;0,T240*(Inputs!$S$11*12),0))</f>
        <v>4.0333333333333339E-2</v>
      </c>
      <c r="V240" s="70">
        <f t="shared" si="56"/>
        <v>6</v>
      </c>
      <c r="W240" s="67">
        <f>IF($V240="NA","NA",VLOOKUP(ROUNDUP(V240,0),Inputs!$N$6:$P$26,3,TRUE))</f>
        <v>0.05</v>
      </c>
      <c r="X240" s="3">
        <f>IF($U240="NA","NA",VLOOKUP(ROUNDUP(V240,0),Inputs!$N$6:$O$26,2)+U240)</f>
        <v>6.9033333333333335E-2</v>
      </c>
      <c r="Y240" s="3">
        <f t="shared" si="57"/>
        <v>0.85931999999999997</v>
      </c>
      <c r="Z240" s="5">
        <f t="shared" si="58"/>
        <v>6225853.0000465484</v>
      </c>
      <c r="AA240" s="5">
        <f t="shared" si="59"/>
        <v>-875853.00004654843</v>
      </c>
      <c r="AB240" s="5">
        <f>IF($U240= "NA","NA",(F240-AA240)*Inputs!$S$7)</f>
        <v>62258.530000465486</v>
      </c>
      <c r="AC240" s="123">
        <f t="shared" si="60"/>
        <v>-938111.53004701389</v>
      </c>
      <c r="AD240" s="124">
        <f t="shared" si="61"/>
        <v>-0.17534794954149793</v>
      </c>
      <c r="AE240" s="123">
        <f t="shared" si="62"/>
        <v>1199447.1926045781</v>
      </c>
      <c r="AF240" s="32">
        <v>103.17400000000001</v>
      </c>
    </row>
    <row r="241" spans="1:32" s="32" customFormat="1" ht="13.35" customHeight="1" outlineLevel="1">
      <c r="A241" s="72" t="s">
        <v>655</v>
      </c>
      <c r="B241" s="11" t="s">
        <v>393</v>
      </c>
      <c r="C241" s="11" t="s">
        <v>24</v>
      </c>
      <c r="D241" s="73">
        <v>0.04</v>
      </c>
      <c r="E241" s="74">
        <v>51987</v>
      </c>
      <c r="F241" s="12">
        <v>2000000</v>
      </c>
      <c r="G241" s="75">
        <v>48335</v>
      </c>
      <c r="H241" s="69">
        <f>IF(OR(($G241=("Non Callable")),$G241=("Make Whole"),Inputs!$S$6&gt;E241),"Non Callable",MAX(Inputs!$S$6,G241))</f>
        <v>48335</v>
      </c>
      <c r="I241" s="70">
        <f t="shared" si="49"/>
        <v>10</v>
      </c>
      <c r="J241" s="67">
        <f>IF($I241="NA","NA",VLOOKUP(ROUNDUP(I241,0),Inputs!$N$6:$P$26,3,TRUE))</f>
        <v>0.05</v>
      </c>
      <c r="K241" s="3">
        <f>IF($I241="NA","NA",VLOOKUP(ROUNDUP(I241,0),Inputs!$N$6:$O$26,2))</f>
        <v>2.9600000000000001E-2</v>
      </c>
      <c r="L241" s="3">
        <f t="shared" si="50"/>
        <v>1.08945</v>
      </c>
      <c r="M241" s="5">
        <f t="shared" si="51"/>
        <v>1835788.700720547</v>
      </c>
      <c r="N241" s="5">
        <f t="shared" si="52"/>
        <v>164211.299279453</v>
      </c>
      <c r="O241" s="5">
        <f>IF($I241= "NA","NA",(F241-N241)*Inputs!$S$7)</f>
        <v>18357.887007205471</v>
      </c>
      <c r="P241" s="123">
        <f t="shared" si="48"/>
        <v>145853.41227224754</v>
      </c>
      <c r="Q241" s="124">
        <f t="shared" si="53"/>
        <v>7.2926706136123773E-2</v>
      </c>
      <c r="R241" s="7" t="str">
        <f t="shared" si="54"/>
        <v>YES</v>
      </c>
      <c r="S241" s="69">
        <f>IF(OR(($G241=("Non Callable")),$G241=("Make Whole"),Inputs!$S$6&gt;E241,R241="No"),"NA",Inputs!$S$6)</f>
        <v>45266</v>
      </c>
      <c r="T241" s="70">
        <f t="shared" si="55"/>
        <v>8.4027777777777786</v>
      </c>
      <c r="U241" s="67">
        <f>IF(S241="NA","NA",IF(T241&gt;0,T241*(Inputs!$S$11*12),0))</f>
        <v>4.0333333333333339E-2</v>
      </c>
      <c r="V241" s="70">
        <f t="shared" si="56"/>
        <v>10</v>
      </c>
      <c r="W241" s="67">
        <f>IF($V241="NA","NA",VLOOKUP(ROUNDUP(V241,0),Inputs!$N$6:$P$26,3,TRUE))</f>
        <v>0.05</v>
      </c>
      <c r="X241" s="3">
        <f>IF($U241="NA","NA",VLOOKUP(ROUNDUP(V241,0),Inputs!$N$6:$O$26,2)+U241)</f>
        <v>6.9933333333333347E-2</v>
      </c>
      <c r="Y241" s="3">
        <f t="shared" si="57"/>
        <v>0.78722000000000003</v>
      </c>
      <c r="Z241" s="5">
        <f t="shared" si="58"/>
        <v>2540585.8590991083</v>
      </c>
      <c r="AA241" s="5">
        <f t="shared" si="59"/>
        <v>-540585.85909910826</v>
      </c>
      <c r="AB241" s="5">
        <f>IF($U241= "NA","NA",(F241-AA241)*Inputs!$S$7)</f>
        <v>25405.858590991083</v>
      </c>
      <c r="AC241" s="123">
        <f t="shared" si="60"/>
        <v>-565991.71769009938</v>
      </c>
      <c r="AD241" s="124">
        <f t="shared" si="61"/>
        <v>-0.28299585884504969</v>
      </c>
      <c r="AE241" s="123">
        <f t="shared" si="62"/>
        <v>711845.12996234698</v>
      </c>
      <c r="AF241" s="32">
        <v>100.879</v>
      </c>
    </row>
    <row r="242" spans="1:32" s="32" customFormat="1" ht="13.35" customHeight="1" outlineLevel="1">
      <c r="A242" s="72" t="s">
        <v>655</v>
      </c>
      <c r="B242" s="11" t="s">
        <v>394</v>
      </c>
      <c r="C242" s="11" t="s">
        <v>25</v>
      </c>
      <c r="D242" s="73">
        <v>0.05</v>
      </c>
      <c r="E242" s="74">
        <v>46905</v>
      </c>
      <c r="F242" s="12">
        <v>7500000</v>
      </c>
      <c r="G242" s="11" t="s">
        <v>2</v>
      </c>
      <c r="H242" s="69" t="str">
        <f>IF(OR(($G242=("Non Callable")),$G242=("Make Whole"),Inputs!$S$6&gt;E242),"Non Callable",MAX(Inputs!$S$6,G242))</f>
        <v>Non Callable</v>
      </c>
      <c r="I242" s="70" t="str">
        <f t="shared" si="49"/>
        <v>NA</v>
      </c>
      <c r="J242" s="67" t="str">
        <f>IF($I242="NA","NA",VLOOKUP(ROUNDUP(I242,0),Inputs!$N$6:$P$26,3,TRUE))</f>
        <v>NA</v>
      </c>
      <c r="K242" s="3" t="str">
        <f>IF($I242="NA","NA",VLOOKUP(ROUNDUP(I242,0),Inputs!$N$6:$O$26,2))</f>
        <v>NA</v>
      </c>
      <c r="L242" s="3" t="str">
        <f t="shared" si="50"/>
        <v>NA</v>
      </c>
      <c r="M242" s="5" t="str">
        <f t="shared" si="51"/>
        <v>NA</v>
      </c>
      <c r="N242" s="5" t="str">
        <f t="shared" si="52"/>
        <v>NA</v>
      </c>
      <c r="O242" s="5" t="str">
        <f>IF($I242= "NA","NA",(F242-N242)*Inputs!$S$7)</f>
        <v>NA</v>
      </c>
      <c r="P242" s="123" t="str">
        <f t="shared" si="48"/>
        <v>NA</v>
      </c>
      <c r="Q242" s="124" t="str">
        <f t="shared" si="53"/>
        <v>NA</v>
      </c>
      <c r="R242" s="7" t="str">
        <f t="shared" si="54"/>
        <v>YES</v>
      </c>
      <c r="S242" s="69" t="str">
        <f>IF(OR(($G242=("Non Callable")),$G242=("Make Whole"),Inputs!$S$6&gt;E242,R242="No"),"NA",Inputs!$S$6)</f>
        <v>NA</v>
      </c>
      <c r="T242" s="70" t="str">
        <f t="shared" si="55"/>
        <v>NA</v>
      </c>
      <c r="U242" s="67" t="str">
        <f>IF(S242="NA","NA",IF(T242&gt;0,T242*(Inputs!$S$11*12),0))</f>
        <v>NA</v>
      </c>
      <c r="V242" s="70" t="str">
        <f t="shared" si="56"/>
        <v>NA</v>
      </c>
      <c r="W242" s="67" t="str">
        <f>IF($V242="NA","NA",VLOOKUP(ROUNDUP(V242,0),Inputs!$N$6:$P$26,3,TRUE))</f>
        <v>NA</v>
      </c>
      <c r="X242" s="3" t="str">
        <f>IF($U242="NA","NA",VLOOKUP(ROUNDUP(V242,0),Inputs!$N$6:$O$26,2)+U242)</f>
        <v>NA</v>
      </c>
      <c r="Y242" s="3" t="str">
        <f t="shared" si="57"/>
        <v>NA</v>
      </c>
      <c r="Z242" s="5" t="str">
        <f t="shared" si="58"/>
        <v>NA</v>
      </c>
      <c r="AA242" s="5" t="str">
        <f t="shared" si="59"/>
        <v>NA</v>
      </c>
      <c r="AB242" s="5" t="str">
        <f>IF($U242= "NA","NA",(F242-AA242)*Inputs!$S$7)</f>
        <v>NA</v>
      </c>
      <c r="AC242" s="123" t="str">
        <f t="shared" si="60"/>
        <v>NA</v>
      </c>
      <c r="AD242" s="124" t="str">
        <f t="shared" si="61"/>
        <v>NA</v>
      </c>
      <c r="AE242" s="123" t="str">
        <f t="shared" si="62"/>
        <v/>
      </c>
      <c r="AF242" s="32">
        <v>108.583</v>
      </c>
    </row>
    <row r="243" spans="1:32" s="32" customFormat="1" ht="13.35" customHeight="1" outlineLevel="1">
      <c r="A243" s="72" t="s">
        <v>655</v>
      </c>
      <c r="B243" s="11" t="s">
        <v>395</v>
      </c>
      <c r="C243" s="11" t="s">
        <v>25</v>
      </c>
      <c r="D243" s="73">
        <v>0.05</v>
      </c>
      <c r="E243" s="74">
        <v>47270</v>
      </c>
      <c r="F243" s="12">
        <v>9535000</v>
      </c>
      <c r="G243" s="11" t="s">
        <v>2</v>
      </c>
      <c r="H243" s="69" t="str">
        <f>IF(OR(($G243=("Non Callable")),$G243=("Make Whole"),Inputs!$S$6&gt;E243),"Non Callable",MAX(Inputs!$S$6,G243))</f>
        <v>Non Callable</v>
      </c>
      <c r="I243" s="70" t="str">
        <f t="shared" si="49"/>
        <v>NA</v>
      </c>
      <c r="J243" s="67" t="str">
        <f>IF($I243="NA","NA",VLOOKUP(ROUNDUP(I243,0),Inputs!$N$6:$P$26,3,TRUE))</f>
        <v>NA</v>
      </c>
      <c r="K243" s="3" t="str">
        <f>IF($I243="NA","NA",VLOOKUP(ROUNDUP(I243,0),Inputs!$N$6:$O$26,2))</f>
        <v>NA</v>
      </c>
      <c r="L243" s="3" t="str">
        <f t="shared" si="50"/>
        <v>NA</v>
      </c>
      <c r="M243" s="5" t="str">
        <f t="shared" si="51"/>
        <v>NA</v>
      </c>
      <c r="N243" s="5" t="str">
        <f t="shared" si="52"/>
        <v>NA</v>
      </c>
      <c r="O243" s="5" t="str">
        <f>IF($I243= "NA","NA",(F243-N243)*Inputs!$S$7)</f>
        <v>NA</v>
      </c>
      <c r="P243" s="123" t="str">
        <f t="shared" si="48"/>
        <v>NA</v>
      </c>
      <c r="Q243" s="124" t="str">
        <f t="shared" si="53"/>
        <v>NA</v>
      </c>
      <c r="R243" s="7" t="str">
        <f t="shared" si="54"/>
        <v>YES</v>
      </c>
      <c r="S243" s="69" t="str">
        <f>IF(OR(($G243=("Non Callable")),$G243=("Make Whole"),Inputs!$S$6&gt;E243,R243="No"),"NA",Inputs!$S$6)</f>
        <v>NA</v>
      </c>
      <c r="T243" s="70" t="str">
        <f t="shared" si="55"/>
        <v>NA</v>
      </c>
      <c r="U243" s="67" t="str">
        <f>IF(S243="NA","NA",IF(T243&gt;0,T243*(Inputs!$S$11*12),0))</f>
        <v>NA</v>
      </c>
      <c r="V243" s="70" t="str">
        <f t="shared" si="56"/>
        <v>NA</v>
      </c>
      <c r="W243" s="67" t="str">
        <f>IF($V243="NA","NA",VLOOKUP(ROUNDUP(V243,0),Inputs!$N$6:$P$26,3,TRUE))</f>
        <v>NA</v>
      </c>
      <c r="X243" s="3" t="str">
        <f>IF($U243="NA","NA",VLOOKUP(ROUNDUP(V243,0),Inputs!$N$6:$O$26,2)+U243)</f>
        <v>NA</v>
      </c>
      <c r="Y243" s="3" t="str">
        <f t="shared" si="57"/>
        <v>NA</v>
      </c>
      <c r="Z243" s="5" t="str">
        <f t="shared" si="58"/>
        <v>NA</v>
      </c>
      <c r="AA243" s="5" t="str">
        <f t="shared" si="59"/>
        <v>NA</v>
      </c>
      <c r="AB243" s="5" t="str">
        <f>IF($U243= "NA","NA",(F243-AA243)*Inputs!$S$7)</f>
        <v>NA</v>
      </c>
      <c r="AC243" s="123" t="str">
        <f t="shared" si="60"/>
        <v>NA</v>
      </c>
      <c r="AD243" s="124" t="str">
        <f t="shared" si="61"/>
        <v>NA</v>
      </c>
      <c r="AE243" s="123" t="str">
        <f t="shared" si="62"/>
        <v/>
      </c>
      <c r="AF243" s="32" t="s">
        <v>744</v>
      </c>
    </row>
    <row r="244" spans="1:32" s="32" customFormat="1" ht="13.35" customHeight="1" outlineLevel="1">
      <c r="A244" s="72" t="s">
        <v>655</v>
      </c>
      <c r="B244" s="11" t="s">
        <v>396</v>
      </c>
      <c r="C244" s="11" t="s">
        <v>25</v>
      </c>
      <c r="D244" s="73">
        <v>0.05</v>
      </c>
      <c r="E244" s="74">
        <v>47635</v>
      </c>
      <c r="F244" s="12">
        <v>10010000</v>
      </c>
      <c r="G244" s="11" t="s">
        <v>2</v>
      </c>
      <c r="H244" s="69" t="str">
        <f>IF(OR(($G244=("Non Callable")),$G244=("Make Whole"),Inputs!$S$6&gt;E244),"Non Callable",MAX(Inputs!$S$6,G244))</f>
        <v>Non Callable</v>
      </c>
      <c r="I244" s="70" t="str">
        <f t="shared" si="49"/>
        <v>NA</v>
      </c>
      <c r="J244" s="67" t="str">
        <f>IF($I244="NA","NA",VLOOKUP(ROUNDUP(I244,0),Inputs!$N$6:$P$26,3,TRUE))</f>
        <v>NA</v>
      </c>
      <c r="K244" s="3" t="str">
        <f>IF($I244="NA","NA",VLOOKUP(ROUNDUP(I244,0),Inputs!$N$6:$O$26,2))</f>
        <v>NA</v>
      </c>
      <c r="L244" s="3" t="str">
        <f t="shared" si="50"/>
        <v>NA</v>
      </c>
      <c r="M244" s="5" t="str">
        <f t="shared" si="51"/>
        <v>NA</v>
      </c>
      <c r="N244" s="5" t="str">
        <f t="shared" si="52"/>
        <v>NA</v>
      </c>
      <c r="O244" s="5" t="str">
        <f>IF($I244= "NA","NA",(F244-N244)*Inputs!$S$7)</f>
        <v>NA</v>
      </c>
      <c r="P244" s="123" t="str">
        <f t="shared" si="48"/>
        <v>NA</v>
      </c>
      <c r="Q244" s="124" t="str">
        <f t="shared" si="53"/>
        <v>NA</v>
      </c>
      <c r="R244" s="7" t="str">
        <f t="shared" si="54"/>
        <v>YES</v>
      </c>
      <c r="S244" s="69" t="str">
        <f>IF(OR(($G244=("Non Callable")),$G244=("Make Whole"),Inputs!$S$6&gt;E244,R244="No"),"NA",Inputs!$S$6)</f>
        <v>NA</v>
      </c>
      <c r="T244" s="70" t="str">
        <f t="shared" si="55"/>
        <v>NA</v>
      </c>
      <c r="U244" s="67" t="str">
        <f>IF(S244="NA","NA",IF(T244&gt;0,T244*(Inputs!$S$11*12),0))</f>
        <v>NA</v>
      </c>
      <c r="V244" s="70" t="str">
        <f t="shared" si="56"/>
        <v>NA</v>
      </c>
      <c r="W244" s="67" t="str">
        <f>IF($V244="NA","NA",VLOOKUP(ROUNDUP(V244,0),Inputs!$N$6:$P$26,3,TRUE))</f>
        <v>NA</v>
      </c>
      <c r="X244" s="3" t="str">
        <f>IF($U244="NA","NA",VLOOKUP(ROUNDUP(V244,0),Inputs!$N$6:$O$26,2)+U244)</f>
        <v>NA</v>
      </c>
      <c r="Y244" s="3" t="str">
        <f t="shared" si="57"/>
        <v>NA</v>
      </c>
      <c r="Z244" s="5" t="str">
        <f t="shared" si="58"/>
        <v>NA</v>
      </c>
      <c r="AA244" s="5" t="str">
        <f t="shared" si="59"/>
        <v>NA</v>
      </c>
      <c r="AB244" s="5" t="str">
        <f>IF($U244= "NA","NA",(F244-AA244)*Inputs!$S$7)</f>
        <v>NA</v>
      </c>
      <c r="AC244" s="123" t="str">
        <f t="shared" si="60"/>
        <v>NA</v>
      </c>
      <c r="AD244" s="124" t="str">
        <f t="shared" si="61"/>
        <v>NA</v>
      </c>
      <c r="AE244" s="123" t="str">
        <f t="shared" si="62"/>
        <v/>
      </c>
      <c r="AF244" s="32" t="s">
        <v>744</v>
      </c>
    </row>
    <row r="245" spans="1:32" s="32" customFormat="1" ht="13.35" customHeight="1" outlineLevel="1">
      <c r="A245" s="72" t="s">
        <v>655</v>
      </c>
      <c r="B245" s="11" t="s">
        <v>397</v>
      </c>
      <c r="C245" s="11" t="s">
        <v>25</v>
      </c>
      <c r="D245" s="73">
        <v>0.05</v>
      </c>
      <c r="E245" s="74">
        <v>48000</v>
      </c>
      <c r="F245" s="12">
        <v>10510000</v>
      </c>
      <c r="G245" s="11" t="s">
        <v>2</v>
      </c>
      <c r="H245" s="69" t="str">
        <f>IF(OR(($G245=("Non Callable")),$G245=("Make Whole"),Inputs!$S$6&gt;E245),"Non Callable",MAX(Inputs!$S$6,G245))</f>
        <v>Non Callable</v>
      </c>
      <c r="I245" s="70" t="str">
        <f t="shared" si="49"/>
        <v>NA</v>
      </c>
      <c r="J245" s="67" t="str">
        <f>IF($I245="NA","NA",VLOOKUP(ROUNDUP(I245,0),Inputs!$N$6:$P$26,3,TRUE))</f>
        <v>NA</v>
      </c>
      <c r="K245" s="3" t="str">
        <f>IF($I245="NA","NA",VLOOKUP(ROUNDUP(I245,0),Inputs!$N$6:$O$26,2))</f>
        <v>NA</v>
      </c>
      <c r="L245" s="3" t="str">
        <f t="shared" si="50"/>
        <v>NA</v>
      </c>
      <c r="M245" s="5" t="str">
        <f t="shared" si="51"/>
        <v>NA</v>
      </c>
      <c r="N245" s="5" t="str">
        <f t="shared" si="52"/>
        <v>NA</v>
      </c>
      <c r="O245" s="5" t="str">
        <f>IF($I245= "NA","NA",(F245-N245)*Inputs!$S$7)</f>
        <v>NA</v>
      </c>
      <c r="P245" s="123" t="str">
        <f t="shared" si="48"/>
        <v>NA</v>
      </c>
      <c r="Q245" s="124" t="str">
        <f t="shared" si="53"/>
        <v>NA</v>
      </c>
      <c r="R245" s="7" t="str">
        <f t="shared" si="54"/>
        <v>YES</v>
      </c>
      <c r="S245" s="69" t="str">
        <f>IF(OR(($G245=("Non Callable")),$G245=("Make Whole"),Inputs!$S$6&gt;E245,R245="No"),"NA",Inputs!$S$6)</f>
        <v>NA</v>
      </c>
      <c r="T245" s="70" t="str">
        <f t="shared" si="55"/>
        <v>NA</v>
      </c>
      <c r="U245" s="67" t="str">
        <f>IF(S245="NA","NA",IF(T245&gt;0,T245*(Inputs!$S$11*12),0))</f>
        <v>NA</v>
      </c>
      <c r="V245" s="70" t="str">
        <f t="shared" si="56"/>
        <v>NA</v>
      </c>
      <c r="W245" s="67" t="str">
        <f>IF($V245="NA","NA",VLOOKUP(ROUNDUP(V245,0),Inputs!$N$6:$P$26,3,TRUE))</f>
        <v>NA</v>
      </c>
      <c r="X245" s="3" t="str">
        <f>IF($U245="NA","NA",VLOOKUP(ROUNDUP(V245,0),Inputs!$N$6:$O$26,2)+U245)</f>
        <v>NA</v>
      </c>
      <c r="Y245" s="3" t="str">
        <f t="shared" si="57"/>
        <v>NA</v>
      </c>
      <c r="Z245" s="5" t="str">
        <f t="shared" si="58"/>
        <v>NA</v>
      </c>
      <c r="AA245" s="5" t="str">
        <f t="shared" si="59"/>
        <v>NA</v>
      </c>
      <c r="AB245" s="5" t="str">
        <f>IF($U245= "NA","NA",(F245-AA245)*Inputs!$S$7)</f>
        <v>NA</v>
      </c>
      <c r="AC245" s="123" t="str">
        <f t="shared" si="60"/>
        <v>NA</v>
      </c>
      <c r="AD245" s="124" t="str">
        <f t="shared" si="61"/>
        <v>NA</v>
      </c>
      <c r="AE245" s="123" t="str">
        <f t="shared" si="62"/>
        <v/>
      </c>
      <c r="AF245" s="32">
        <v>115.417</v>
      </c>
    </row>
    <row r="246" spans="1:32" s="32" customFormat="1" ht="13.35" customHeight="1" outlineLevel="1">
      <c r="A246" s="72" t="s">
        <v>655</v>
      </c>
      <c r="B246" s="11" t="s">
        <v>398</v>
      </c>
      <c r="C246" s="11" t="s">
        <v>25</v>
      </c>
      <c r="D246" s="73">
        <v>0.05</v>
      </c>
      <c r="E246" s="74">
        <v>48366</v>
      </c>
      <c r="F246" s="12">
        <v>10160000</v>
      </c>
      <c r="G246" s="11" t="s">
        <v>2</v>
      </c>
      <c r="H246" s="69" t="str">
        <f>IF(OR(($G246=("Non Callable")),$G246=("Make Whole"),Inputs!$S$6&gt;E246),"Non Callable",MAX(Inputs!$S$6,G246))</f>
        <v>Non Callable</v>
      </c>
      <c r="I246" s="70" t="str">
        <f t="shared" si="49"/>
        <v>NA</v>
      </c>
      <c r="J246" s="67" t="str">
        <f>IF($I246="NA","NA",VLOOKUP(ROUNDUP(I246,0),Inputs!$N$6:$P$26,3,TRUE))</f>
        <v>NA</v>
      </c>
      <c r="K246" s="3" t="str">
        <f>IF($I246="NA","NA",VLOOKUP(ROUNDUP(I246,0),Inputs!$N$6:$O$26,2))</f>
        <v>NA</v>
      </c>
      <c r="L246" s="3" t="str">
        <f t="shared" si="50"/>
        <v>NA</v>
      </c>
      <c r="M246" s="5" t="str">
        <f t="shared" si="51"/>
        <v>NA</v>
      </c>
      <c r="N246" s="5" t="str">
        <f t="shared" si="52"/>
        <v>NA</v>
      </c>
      <c r="O246" s="5" t="str">
        <f>IF($I246= "NA","NA",(F246-N246)*Inputs!$S$7)</f>
        <v>NA</v>
      </c>
      <c r="P246" s="123" t="str">
        <f t="shared" si="48"/>
        <v>NA</v>
      </c>
      <c r="Q246" s="124" t="str">
        <f t="shared" si="53"/>
        <v>NA</v>
      </c>
      <c r="R246" s="7" t="str">
        <f t="shared" si="54"/>
        <v>YES</v>
      </c>
      <c r="S246" s="69" t="str">
        <f>IF(OR(($G246=("Non Callable")),$G246=("Make Whole"),Inputs!$S$6&gt;E246,R246="No"),"NA",Inputs!$S$6)</f>
        <v>NA</v>
      </c>
      <c r="T246" s="70" t="str">
        <f t="shared" si="55"/>
        <v>NA</v>
      </c>
      <c r="U246" s="67" t="str">
        <f>IF(S246="NA","NA",IF(T246&gt;0,T246*(Inputs!$S$11*12),0))</f>
        <v>NA</v>
      </c>
      <c r="V246" s="70" t="str">
        <f t="shared" si="56"/>
        <v>NA</v>
      </c>
      <c r="W246" s="67" t="str">
        <f>IF($V246="NA","NA",VLOOKUP(ROUNDUP(V246,0),Inputs!$N$6:$P$26,3,TRUE))</f>
        <v>NA</v>
      </c>
      <c r="X246" s="3" t="str">
        <f>IF($U246="NA","NA",VLOOKUP(ROUNDUP(V246,0),Inputs!$N$6:$O$26,2)+U246)</f>
        <v>NA</v>
      </c>
      <c r="Y246" s="3" t="str">
        <f t="shared" si="57"/>
        <v>NA</v>
      </c>
      <c r="Z246" s="5" t="str">
        <f t="shared" si="58"/>
        <v>NA</v>
      </c>
      <c r="AA246" s="5" t="str">
        <f t="shared" si="59"/>
        <v>NA</v>
      </c>
      <c r="AB246" s="5" t="str">
        <f>IF($U246= "NA","NA",(F246-AA246)*Inputs!$S$7)</f>
        <v>NA</v>
      </c>
      <c r="AC246" s="123" t="str">
        <f t="shared" si="60"/>
        <v>NA</v>
      </c>
      <c r="AD246" s="124" t="str">
        <f t="shared" si="61"/>
        <v>NA</v>
      </c>
      <c r="AE246" s="123" t="str">
        <f t="shared" si="62"/>
        <v/>
      </c>
      <c r="AF246" s="32" t="s">
        <v>744</v>
      </c>
    </row>
    <row r="247" spans="1:32" s="32" customFormat="1" ht="13.35" customHeight="1" outlineLevel="1">
      <c r="A247" s="72" t="s">
        <v>655</v>
      </c>
      <c r="B247" s="11" t="s">
        <v>399</v>
      </c>
      <c r="C247" s="11" t="s">
        <v>25</v>
      </c>
      <c r="D247" s="73">
        <v>0.05</v>
      </c>
      <c r="E247" s="74">
        <v>48731</v>
      </c>
      <c r="F247" s="12">
        <v>11575000</v>
      </c>
      <c r="G247" s="75">
        <v>48366</v>
      </c>
      <c r="H247" s="69">
        <f>IF(OR(($G247=("Non Callable")),$G247=("Make Whole"),Inputs!$S$6&gt;E247),"Non Callable",MAX(Inputs!$S$6,G247))</f>
        <v>48366</v>
      </c>
      <c r="I247" s="70">
        <f t="shared" si="49"/>
        <v>1</v>
      </c>
      <c r="J247" s="67">
        <f>IF($I247="NA","NA",VLOOKUP(ROUNDUP(I247,0),Inputs!$N$6:$P$26,3,TRUE))</f>
        <v>0.05</v>
      </c>
      <c r="K247" s="3">
        <f>IF($I247="NA","NA",VLOOKUP(ROUNDUP(I247,0),Inputs!$N$6:$O$26,2))</f>
        <v>3.0800000000000001E-2</v>
      </c>
      <c r="L247" s="3">
        <f t="shared" si="50"/>
        <v>1.0187600000000001</v>
      </c>
      <c r="M247" s="5">
        <f t="shared" si="51"/>
        <v>11361851.662805762</v>
      </c>
      <c r="N247" s="5">
        <f t="shared" si="52"/>
        <v>213148.33719423786</v>
      </c>
      <c r="O247" s="5">
        <f>IF($I247= "NA","NA",(F247-N247)*Inputs!$S$7)</f>
        <v>113618.51662805762</v>
      </c>
      <c r="P247" s="123">
        <f t="shared" ref="P247:P303" si="63">IF($I247= "NA","NA",N247-O247)</f>
        <v>99529.820566180235</v>
      </c>
      <c r="Q247" s="124">
        <f t="shared" si="53"/>
        <v>8.5986886018298257E-3</v>
      </c>
      <c r="R247" s="7" t="str">
        <f t="shared" si="54"/>
        <v>YES</v>
      </c>
      <c r="S247" s="69">
        <f>IF(OR(($G247=("Non Callable")),$G247=("Make Whole"),Inputs!$S$6&gt;E247,R247="No"),"NA",Inputs!$S$6)</f>
        <v>45266</v>
      </c>
      <c r="T247" s="70">
        <f t="shared" si="55"/>
        <v>8.4861111111111107</v>
      </c>
      <c r="U247" s="67">
        <f>IF(S247="NA","NA",IF(T247&gt;0,T247*(Inputs!$S$11*12),0))</f>
        <v>4.0733333333333337E-2</v>
      </c>
      <c r="V247" s="70">
        <f t="shared" si="56"/>
        <v>1</v>
      </c>
      <c r="W247" s="67">
        <f>IF($V247="NA","NA",VLOOKUP(ROUNDUP(V247,0),Inputs!$N$6:$P$26,3,TRUE))</f>
        <v>0.05</v>
      </c>
      <c r="X247" s="3">
        <f>IF($U247="NA","NA",VLOOKUP(ROUNDUP(V247,0),Inputs!$N$6:$O$26,2)+U247)</f>
        <v>7.1533333333333338E-2</v>
      </c>
      <c r="Y247" s="3">
        <f t="shared" si="57"/>
        <v>0.97955999999999999</v>
      </c>
      <c r="Z247" s="5">
        <f t="shared" si="58"/>
        <v>11816529.870554127</v>
      </c>
      <c r="AA247" s="5">
        <f t="shared" si="59"/>
        <v>-241529.8705541268</v>
      </c>
      <c r="AB247" s="5">
        <f>IF($U247= "NA","NA",(F247-AA247)*Inputs!$S$7)</f>
        <v>118165.29870554127</v>
      </c>
      <c r="AC247" s="123">
        <f t="shared" si="60"/>
        <v>-359695.1692596681</v>
      </c>
      <c r="AD247" s="124">
        <f t="shared" si="61"/>
        <v>-3.1075176609906531E-2</v>
      </c>
      <c r="AE247" s="123">
        <f t="shared" si="62"/>
        <v>459224.98982584832</v>
      </c>
      <c r="AF247" s="32" t="s">
        <v>744</v>
      </c>
    </row>
    <row r="248" spans="1:32" s="32" customFormat="1" ht="13.35" customHeight="1" outlineLevel="1">
      <c r="A248" s="72" t="s">
        <v>655</v>
      </c>
      <c r="B248" s="11" t="s">
        <v>400</v>
      </c>
      <c r="C248" s="11" t="s">
        <v>25</v>
      </c>
      <c r="D248" s="73">
        <v>0.05</v>
      </c>
      <c r="E248" s="74">
        <v>49096</v>
      </c>
      <c r="F248" s="12">
        <v>12155000</v>
      </c>
      <c r="G248" s="75">
        <v>48366</v>
      </c>
      <c r="H248" s="69">
        <f>IF(OR(($G248=("Non Callable")),$G248=("Make Whole"),Inputs!$S$6&gt;E248),"Non Callable",MAX(Inputs!$S$6,G248))</f>
        <v>48366</v>
      </c>
      <c r="I248" s="70">
        <f t="shared" si="49"/>
        <v>2</v>
      </c>
      <c r="J248" s="67">
        <f>IF($I248="NA","NA",VLOOKUP(ROUNDUP(I248,0),Inputs!$N$6:$P$26,3,TRUE))</f>
        <v>0.05</v>
      </c>
      <c r="K248" s="3">
        <f>IF($I248="NA","NA",VLOOKUP(ROUNDUP(I248,0),Inputs!$N$6:$O$26,2))</f>
        <v>2.93E-2</v>
      </c>
      <c r="L248" s="3">
        <f t="shared" si="50"/>
        <v>1.03992</v>
      </c>
      <c r="M248" s="5">
        <f t="shared" si="51"/>
        <v>11688399.107623665</v>
      </c>
      <c r="N248" s="5">
        <f t="shared" si="52"/>
        <v>466600.89237633534</v>
      </c>
      <c r="O248" s="5">
        <f>IF($I248= "NA","NA",(F248-N248)*Inputs!$S$7)</f>
        <v>116883.99107623665</v>
      </c>
      <c r="P248" s="123">
        <f t="shared" si="63"/>
        <v>349716.90130009869</v>
      </c>
      <c r="Q248" s="124">
        <f t="shared" si="53"/>
        <v>2.8771443957227371E-2</v>
      </c>
      <c r="R248" s="7" t="str">
        <f t="shared" si="54"/>
        <v>YES</v>
      </c>
      <c r="S248" s="69">
        <f>IF(OR(($G248=("Non Callable")),$G248=("Make Whole"),Inputs!$S$6&gt;E248,R248="No"),"NA",Inputs!$S$6)</f>
        <v>45266</v>
      </c>
      <c r="T248" s="70">
        <f t="shared" si="55"/>
        <v>8.4861111111111107</v>
      </c>
      <c r="U248" s="67">
        <f>IF(S248="NA","NA",IF(T248&gt;0,T248*(Inputs!$S$11*12),0))</f>
        <v>4.0733333333333337E-2</v>
      </c>
      <c r="V248" s="70">
        <f t="shared" si="56"/>
        <v>2</v>
      </c>
      <c r="W248" s="67">
        <f>IF($V248="NA","NA",VLOOKUP(ROUNDUP(V248,0),Inputs!$N$6:$P$26,3,TRUE))</f>
        <v>0.05</v>
      </c>
      <c r="X248" s="3">
        <f>IF($U248="NA","NA",VLOOKUP(ROUNDUP(V248,0),Inputs!$N$6:$O$26,2)+U248)</f>
        <v>7.0033333333333336E-2</v>
      </c>
      <c r="Y248" s="3">
        <f t="shared" si="57"/>
        <v>0.96319999999999995</v>
      </c>
      <c r="Z248" s="5">
        <f t="shared" si="58"/>
        <v>12619393.687707642</v>
      </c>
      <c r="AA248" s="5">
        <f t="shared" si="59"/>
        <v>-464393.68770764209</v>
      </c>
      <c r="AB248" s="5">
        <f>IF($U248= "NA","NA",(F248-AA248)*Inputs!$S$7)</f>
        <v>126193.93687707643</v>
      </c>
      <c r="AC248" s="123">
        <f t="shared" si="60"/>
        <v>-590587.62458471849</v>
      </c>
      <c r="AD248" s="124">
        <f t="shared" si="61"/>
        <v>-4.858803986710971E-2</v>
      </c>
      <c r="AE248" s="123">
        <f t="shared" si="62"/>
        <v>940304.52588481712</v>
      </c>
      <c r="AF248" s="32" t="s">
        <v>744</v>
      </c>
    </row>
    <row r="249" spans="1:32" s="32" customFormat="1" ht="13.35" customHeight="1" outlineLevel="1">
      <c r="A249" s="72" t="s">
        <v>655</v>
      </c>
      <c r="B249" s="11" t="s">
        <v>401</v>
      </c>
      <c r="C249" s="11" t="s">
        <v>25</v>
      </c>
      <c r="D249" s="73">
        <v>0.05</v>
      </c>
      <c r="E249" s="74">
        <v>49461</v>
      </c>
      <c r="F249" s="12">
        <v>12760000</v>
      </c>
      <c r="G249" s="75">
        <v>48366</v>
      </c>
      <c r="H249" s="69">
        <f>IF(OR(($G249=("Non Callable")),$G249=("Make Whole"),Inputs!$S$6&gt;E249),"Non Callable",MAX(Inputs!$S$6,G249))</f>
        <v>48366</v>
      </c>
      <c r="I249" s="70">
        <f t="shared" si="49"/>
        <v>3</v>
      </c>
      <c r="J249" s="67">
        <f>IF($I249="NA","NA",VLOOKUP(ROUNDUP(I249,0),Inputs!$N$6:$P$26,3,TRUE))</f>
        <v>0.05</v>
      </c>
      <c r="K249" s="3">
        <f>IF($I249="NA","NA",VLOOKUP(ROUNDUP(I249,0),Inputs!$N$6:$O$26,2))</f>
        <v>2.8899999999999999E-2</v>
      </c>
      <c r="L249" s="3">
        <f t="shared" si="50"/>
        <v>1.0602100000000001</v>
      </c>
      <c r="M249" s="5">
        <f t="shared" si="51"/>
        <v>12035351.486969562</v>
      </c>
      <c r="N249" s="5">
        <f t="shared" si="52"/>
        <v>724648.51303043775</v>
      </c>
      <c r="O249" s="5">
        <f>IF($I249= "NA","NA",(F249-N249)*Inputs!$S$7)</f>
        <v>120353.51486969563</v>
      </c>
      <c r="P249" s="123">
        <f t="shared" si="63"/>
        <v>604294.99816074211</v>
      </c>
      <c r="Q249" s="124">
        <f t="shared" si="53"/>
        <v>4.7358542175606748E-2</v>
      </c>
      <c r="R249" s="7" t="str">
        <f t="shared" si="54"/>
        <v>YES</v>
      </c>
      <c r="S249" s="69">
        <f>IF(OR(($G249=("Non Callable")),$G249=("Make Whole"),Inputs!$S$6&gt;E249,R249="No"),"NA",Inputs!$S$6)</f>
        <v>45266</v>
      </c>
      <c r="T249" s="70">
        <f t="shared" si="55"/>
        <v>8.4861111111111107</v>
      </c>
      <c r="U249" s="67">
        <f>IF(S249="NA","NA",IF(T249&gt;0,T249*(Inputs!$S$11*12),0))</f>
        <v>4.0733333333333337E-2</v>
      </c>
      <c r="V249" s="70">
        <f t="shared" si="56"/>
        <v>3</v>
      </c>
      <c r="W249" s="67">
        <f>IF($V249="NA","NA",VLOOKUP(ROUNDUP(V249,0),Inputs!$N$6:$P$26,3,TRUE))</f>
        <v>0.05</v>
      </c>
      <c r="X249" s="3">
        <f>IF($U249="NA","NA",VLOOKUP(ROUNDUP(V249,0),Inputs!$N$6:$O$26,2)+U249)</f>
        <v>6.9633333333333339E-2</v>
      </c>
      <c r="Y249" s="3">
        <f t="shared" si="57"/>
        <v>0.94764999999999999</v>
      </c>
      <c r="Z249" s="5">
        <f t="shared" si="58"/>
        <v>13464886.825304702</v>
      </c>
      <c r="AA249" s="5">
        <f t="shared" si="59"/>
        <v>-704886.82530470192</v>
      </c>
      <c r="AB249" s="5">
        <f>IF($U249= "NA","NA",(F249-AA249)*Inputs!$S$7)</f>
        <v>134648.86825304703</v>
      </c>
      <c r="AC249" s="123">
        <f t="shared" si="60"/>
        <v>-839535.69355774892</v>
      </c>
      <c r="AD249" s="124">
        <f t="shared" si="61"/>
        <v>-6.5794333350920761E-2</v>
      </c>
      <c r="AE249" s="123">
        <f t="shared" si="62"/>
        <v>1443830.691718491</v>
      </c>
      <c r="AF249" s="32" t="s">
        <v>744</v>
      </c>
    </row>
    <row r="250" spans="1:32" s="32" customFormat="1" ht="13.35" customHeight="1" outlineLevel="1">
      <c r="A250" s="72" t="s">
        <v>655</v>
      </c>
      <c r="B250" s="11" t="s">
        <v>402</v>
      </c>
      <c r="C250" s="11" t="s">
        <v>25</v>
      </c>
      <c r="D250" s="73">
        <v>0.05</v>
      </c>
      <c r="E250" s="74">
        <v>49827</v>
      </c>
      <c r="F250" s="12">
        <v>13400000</v>
      </c>
      <c r="G250" s="75">
        <v>48366</v>
      </c>
      <c r="H250" s="69">
        <f>IF(OR(($G250=("Non Callable")),$G250=("Make Whole"),Inputs!$S$6&gt;E250),"Non Callable",MAX(Inputs!$S$6,G250))</f>
        <v>48366</v>
      </c>
      <c r="I250" s="70">
        <f t="shared" si="49"/>
        <v>4</v>
      </c>
      <c r="J250" s="67">
        <f>IF($I250="NA","NA",VLOOKUP(ROUNDUP(I250,0),Inputs!$N$6:$P$26,3,TRUE))</f>
        <v>0.05</v>
      </c>
      <c r="K250" s="3">
        <f>IF($I250="NA","NA",VLOOKUP(ROUNDUP(I250,0),Inputs!$N$6:$O$26,2))</f>
        <v>2.86E-2</v>
      </c>
      <c r="L250" s="3">
        <f t="shared" si="50"/>
        <v>1.0803400000000001</v>
      </c>
      <c r="M250" s="5">
        <f t="shared" si="51"/>
        <v>12403502.601033008</v>
      </c>
      <c r="N250" s="5">
        <f t="shared" si="52"/>
        <v>996497.39896699227</v>
      </c>
      <c r="O250" s="5">
        <f>IF($I250= "NA","NA",(F250-N250)*Inputs!$S$7)</f>
        <v>124035.02601033008</v>
      </c>
      <c r="P250" s="123">
        <f t="shared" si="63"/>
        <v>872462.37295666221</v>
      </c>
      <c r="Q250" s="124">
        <f t="shared" si="53"/>
        <v>6.5109132310198672E-2</v>
      </c>
      <c r="R250" s="7" t="str">
        <f t="shared" si="54"/>
        <v>YES</v>
      </c>
      <c r="S250" s="69">
        <f>IF(OR(($G250=("Non Callable")),$G250=("Make Whole"),Inputs!$S$6&gt;E250,R250="No"),"NA",Inputs!$S$6)</f>
        <v>45266</v>
      </c>
      <c r="T250" s="70">
        <f t="shared" si="55"/>
        <v>8.4861111111111107</v>
      </c>
      <c r="U250" s="67">
        <f>IF(S250="NA","NA",IF(T250&gt;0,T250*(Inputs!$S$11*12),0))</f>
        <v>4.0733333333333337E-2</v>
      </c>
      <c r="V250" s="70">
        <f t="shared" si="56"/>
        <v>4</v>
      </c>
      <c r="W250" s="67">
        <f>IF($V250="NA","NA",VLOOKUP(ROUNDUP(V250,0),Inputs!$N$6:$P$26,3,TRUE))</f>
        <v>0.05</v>
      </c>
      <c r="X250" s="3">
        <f>IF($U250="NA","NA",VLOOKUP(ROUNDUP(V250,0),Inputs!$N$6:$O$26,2)+U250)</f>
        <v>6.933333333333333E-2</v>
      </c>
      <c r="Y250" s="3">
        <f t="shared" si="57"/>
        <v>0.93345</v>
      </c>
      <c r="Z250" s="5">
        <f t="shared" si="58"/>
        <v>14355348.438588034</v>
      </c>
      <c r="AA250" s="5">
        <f t="shared" si="59"/>
        <v>-955348.43858803436</v>
      </c>
      <c r="AB250" s="5">
        <f>IF($U250= "NA","NA",(F250-AA250)*Inputs!$S$7)</f>
        <v>143553.48438588035</v>
      </c>
      <c r="AC250" s="123">
        <f t="shared" si="60"/>
        <v>-1098901.9229739148</v>
      </c>
      <c r="AD250" s="124">
        <f t="shared" si="61"/>
        <v>-8.2007606192083193E-2</v>
      </c>
      <c r="AE250" s="123">
        <f t="shared" si="62"/>
        <v>1971364.295930577</v>
      </c>
      <c r="AF250" s="32" t="s">
        <v>744</v>
      </c>
    </row>
    <row r="251" spans="1:32" s="32" customFormat="1" ht="13.35" customHeight="1" outlineLevel="1">
      <c r="A251" s="72" t="s">
        <v>655</v>
      </c>
      <c r="B251" s="11" t="s">
        <v>403</v>
      </c>
      <c r="C251" s="11" t="s">
        <v>25</v>
      </c>
      <c r="D251" s="73">
        <v>5.2499999999999998E-2</v>
      </c>
      <c r="E251" s="74">
        <v>50192</v>
      </c>
      <c r="F251" s="12">
        <v>12505000</v>
      </c>
      <c r="G251" s="75">
        <v>48366</v>
      </c>
      <c r="H251" s="69">
        <f>IF(OR(($G251=("Non Callable")),$G251=("Make Whole"),Inputs!$S$6&gt;E251),"Non Callable",MAX(Inputs!$S$6,G251))</f>
        <v>48366</v>
      </c>
      <c r="I251" s="70">
        <f t="shared" si="49"/>
        <v>5</v>
      </c>
      <c r="J251" s="67">
        <f>IF($I251="NA","NA",VLOOKUP(ROUNDUP(I251,0),Inputs!$N$6:$P$26,3,TRUE))</f>
        <v>0.05</v>
      </c>
      <c r="K251" s="3">
        <f>IF($I251="NA","NA",VLOOKUP(ROUNDUP(I251,0),Inputs!$N$6:$O$26,2))</f>
        <v>2.8300000000000002E-2</v>
      </c>
      <c r="L251" s="3">
        <f t="shared" si="50"/>
        <v>1.11209</v>
      </c>
      <c r="M251" s="5">
        <f t="shared" si="51"/>
        <v>11244593.513114946</v>
      </c>
      <c r="N251" s="5">
        <f t="shared" si="52"/>
        <v>1260406.486885054</v>
      </c>
      <c r="O251" s="5">
        <f>IF($I251= "NA","NA",(F251-N251)*Inputs!$S$7)</f>
        <v>112445.93513114947</v>
      </c>
      <c r="P251" s="123">
        <f t="shared" si="63"/>
        <v>1147960.5517539047</v>
      </c>
      <c r="Q251" s="124">
        <f t="shared" si="53"/>
        <v>9.1800124090676102E-2</v>
      </c>
      <c r="R251" s="7" t="str">
        <f t="shared" si="54"/>
        <v>YES</v>
      </c>
      <c r="S251" s="69">
        <f>IF(OR(($G251=("Non Callable")),$G251=("Make Whole"),Inputs!$S$6&gt;E251,R251="No"),"NA",Inputs!$S$6)</f>
        <v>45266</v>
      </c>
      <c r="T251" s="70">
        <f t="shared" si="55"/>
        <v>8.4861111111111107</v>
      </c>
      <c r="U251" s="67">
        <f>IF(S251="NA","NA",IF(T251&gt;0,T251*(Inputs!$S$11*12),0))</f>
        <v>4.0733333333333337E-2</v>
      </c>
      <c r="V251" s="70">
        <f t="shared" si="56"/>
        <v>5</v>
      </c>
      <c r="W251" s="67">
        <f>IF($V251="NA","NA",VLOOKUP(ROUNDUP(V251,0),Inputs!$N$6:$P$26,3,TRUE))</f>
        <v>0.05</v>
      </c>
      <c r="X251" s="3">
        <f>IF($U251="NA","NA",VLOOKUP(ROUNDUP(V251,0),Inputs!$N$6:$O$26,2)+U251)</f>
        <v>6.9033333333333335E-2</v>
      </c>
      <c r="Y251" s="3">
        <f t="shared" si="57"/>
        <v>0.93108000000000002</v>
      </c>
      <c r="Z251" s="5">
        <f t="shared" si="58"/>
        <v>13430639.68724492</v>
      </c>
      <c r="AA251" s="5">
        <f t="shared" si="59"/>
        <v>-925639.68724492006</v>
      </c>
      <c r="AB251" s="5">
        <f>IF($U251= "NA","NA",(F251-AA251)*Inputs!$S$7)</f>
        <v>134306.3968724492</v>
      </c>
      <c r="AC251" s="123">
        <f t="shared" si="60"/>
        <v>-1059946.0841173693</v>
      </c>
      <c r="AD251" s="124">
        <f t="shared" si="61"/>
        <v>-8.4761782016582909E-2</v>
      </c>
      <c r="AE251" s="123">
        <f t="shared" si="62"/>
        <v>2207906.6358712739</v>
      </c>
      <c r="AF251" s="32" t="s">
        <v>744</v>
      </c>
    </row>
    <row r="252" spans="1:32" s="32" customFormat="1" ht="13.35" customHeight="1" outlineLevel="1">
      <c r="A252" s="72" t="s">
        <v>655</v>
      </c>
      <c r="B252" s="11" t="s">
        <v>404</v>
      </c>
      <c r="C252" s="11" t="s">
        <v>25</v>
      </c>
      <c r="D252" s="73">
        <v>5.2499999999999998E-2</v>
      </c>
      <c r="E252" s="74">
        <v>50557</v>
      </c>
      <c r="F252" s="12">
        <v>14790000</v>
      </c>
      <c r="G252" s="75">
        <v>48366</v>
      </c>
      <c r="H252" s="69">
        <f>IF(OR(($G252=("Non Callable")),$G252=("Make Whole"),Inputs!$S$6&gt;E252),"Non Callable",MAX(Inputs!$S$6,G252))</f>
        <v>48366</v>
      </c>
      <c r="I252" s="70">
        <f t="shared" si="49"/>
        <v>6</v>
      </c>
      <c r="J252" s="67">
        <f>IF($I252="NA","NA",VLOOKUP(ROUNDUP(I252,0),Inputs!$N$6:$P$26,3,TRUE))</f>
        <v>0.05</v>
      </c>
      <c r="K252" s="3">
        <f>IF($I252="NA","NA",VLOOKUP(ROUNDUP(I252,0),Inputs!$N$6:$O$26,2))</f>
        <v>2.8699999999999996E-2</v>
      </c>
      <c r="L252" s="3">
        <f t="shared" si="50"/>
        <v>1.13032</v>
      </c>
      <c r="M252" s="5">
        <f t="shared" si="51"/>
        <v>13084790.147922711</v>
      </c>
      <c r="N252" s="5">
        <f t="shared" si="52"/>
        <v>1705209.8520772886</v>
      </c>
      <c r="O252" s="5">
        <f>IF($I252= "NA","NA",(F252-N252)*Inputs!$S$7)</f>
        <v>130847.90147922712</v>
      </c>
      <c r="P252" s="123">
        <f t="shared" si="63"/>
        <v>1574361.9505980616</v>
      </c>
      <c r="Q252" s="124">
        <f t="shared" si="53"/>
        <v>0.10644773161582566</v>
      </c>
      <c r="R252" s="7" t="str">
        <f t="shared" si="54"/>
        <v>YES</v>
      </c>
      <c r="S252" s="69">
        <f>IF(OR(($G252=("Non Callable")),$G252=("Make Whole"),Inputs!$S$6&gt;E252,R252="No"),"NA",Inputs!$S$6)</f>
        <v>45266</v>
      </c>
      <c r="T252" s="70">
        <f t="shared" si="55"/>
        <v>8.4861111111111107</v>
      </c>
      <c r="U252" s="67">
        <f>IF(S252="NA","NA",IF(T252&gt;0,T252*(Inputs!$S$11*12),0))</f>
        <v>4.0733333333333337E-2</v>
      </c>
      <c r="V252" s="70">
        <f t="shared" si="56"/>
        <v>6</v>
      </c>
      <c r="W252" s="67">
        <f>IF($V252="NA","NA",VLOOKUP(ROUNDUP(V252,0),Inputs!$N$6:$P$26,3,TRUE))</f>
        <v>0.05</v>
      </c>
      <c r="X252" s="3">
        <f>IF($U252="NA","NA",VLOOKUP(ROUNDUP(V252,0),Inputs!$N$6:$O$26,2)+U252)</f>
        <v>6.9433333333333333E-2</v>
      </c>
      <c r="Y252" s="3">
        <f t="shared" si="57"/>
        <v>0.91803999999999997</v>
      </c>
      <c r="Z252" s="5">
        <f t="shared" si="58"/>
        <v>16110409.132499674</v>
      </c>
      <c r="AA252" s="5">
        <f t="shared" si="59"/>
        <v>-1320409.1324996743</v>
      </c>
      <c r="AB252" s="5">
        <f>IF($U252= "NA","NA",(F252-AA252)*Inputs!$S$7)</f>
        <v>161104.09132499676</v>
      </c>
      <c r="AC252" s="123">
        <f t="shared" si="60"/>
        <v>-1481513.223824671</v>
      </c>
      <c r="AD252" s="124">
        <f t="shared" si="61"/>
        <v>-0.10016992723628607</v>
      </c>
      <c r="AE252" s="123">
        <f t="shared" si="62"/>
        <v>3055875.1744227326</v>
      </c>
      <c r="AF252" s="32">
        <v>112.79</v>
      </c>
    </row>
    <row r="253" spans="1:32" s="32" customFormat="1" ht="13.35" customHeight="1" outlineLevel="1">
      <c r="A253" s="72" t="s">
        <v>655</v>
      </c>
      <c r="B253" s="11" t="s">
        <v>405</v>
      </c>
      <c r="C253" s="11" t="s">
        <v>25</v>
      </c>
      <c r="D253" s="73">
        <v>5.2499999999999998E-2</v>
      </c>
      <c r="E253" s="74">
        <v>50922</v>
      </c>
      <c r="F253" s="12">
        <v>15565000</v>
      </c>
      <c r="G253" s="75">
        <v>48366</v>
      </c>
      <c r="H253" s="69">
        <f>IF(OR(($G253=("Non Callable")),$G253=("Make Whole"),Inputs!$S$6&gt;E253),"Non Callable",MAX(Inputs!$S$6,G253))</f>
        <v>48366</v>
      </c>
      <c r="I253" s="70">
        <f t="shared" si="49"/>
        <v>7</v>
      </c>
      <c r="J253" s="67">
        <f>IF($I253="NA","NA",VLOOKUP(ROUNDUP(I253,0),Inputs!$N$6:$P$26,3,TRUE))</f>
        <v>0.05</v>
      </c>
      <c r="K253" s="3">
        <f>IF($I253="NA","NA",VLOOKUP(ROUNDUP(I253,0),Inputs!$N$6:$O$26,2))</f>
        <v>2.8799999999999999E-2</v>
      </c>
      <c r="L253" s="3">
        <f t="shared" si="50"/>
        <v>1.14927</v>
      </c>
      <c r="M253" s="5">
        <f t="shared" si="51"/>
        <v>13543379.710598901</v>
      </c>
      <c r="N253" s="5">
        <f t="shared" si="52"/>
        <v>2021620.2894010991</v>
      </c>
      <c r="O253" s="5">
        <f>IF($I253= "NA","NA",(F253-N253)*Inputs!$S$7)</f>
        <v>135433.79710598901</v>
      </c>
      <c r="P253" s="123">
        <f t="shared" si="63"/>
        <v>1886186.4922951101</v>
      </c>
      <c r="Q253" s="124">
        <f t="shared" si="53"/>
        <v>0.12118127158979185</v>
      </c>
      <c r="R253" s="7" t="str">
        <f t="shared" si="54"/>
        <v>YES</v>
      </c>
      <c r="S253" s="69">
        <f>IF(OR(($G253=("Non Callable")),$G253=("Make Whole"),Inputs!$S$6&gt;E253,R253="No"),"NA",Inputs!$S$6)</f>
        <v>45266</v>
      </c>
      <c r="T253" s="70">
        <f t="shared" si="55"/>
        <v>8.4861111111111107</v>
      </c>
      <c r="U253" s="67">
        <f>IF(S253="NA","NA",IF(T253&gt;0,T253*(Inputs!$S$11*12),0))</f>
        <v>4.0733333333333337E-2</v>
      </c>
      <c r="V253" s="70">
        <f t="shared" si="56"/>
        <v>7</v>
      </c>
      <c r="W253" s="67">
        <f>IF($V253="NA","NA",VLOOKUP(ROUNDUP(V253,0),Inputs!$N$6:$P$26,3,TRUE))</f>
        <v>0.05</v>
      </c>
      <c r="X253" s="3">
        <f>IF($U253="NA","NA",VLOOKUP(ROUNDUP(V253,0),Inputs!$N$6:$O$26,2)+U253)</f>
        <v>6.9533333333333336E-2</v>
      </c>
      <c r="Y253" s="3">
        <f t="shared" si="57"/>
        <v>0.90683999999999998</v>
      </c>
      <c r="Z253" s="5">
        <f t="shared" si="58"/>
        <v>17163998.059194565</v>
      </c>
      <c r="AA253" s="5">
        <f t="shared" si="59"/>
        <v>-1598998.0591945648</v>
      </c>
      <c r="AB253" s="5">
        <f>IF($U253= "NA","NA",(F253-AA253)*Inputs!$S$7)</f>
        <v>171639.98059194564</v>
      </c>
      <c r="AC253" s="123">
        <f t="shared" si="60"/>
        <v>-1770638.0397865104</v>
      </c>
      <c r="AD253" s="124">
        <f t="shared" si="61"/>
        <v>-0.11375766397600452</v>
      </c>
      <c r="AE253" s="123">
        <f t="shared" si="62"/>
        <v>3656824.5320816208</v>
      </c>
      <c r="AF253" s="32" t="s">
        <v>744</v>
      </c>
    </row>
    <row r="254" spans="1:32" s="32" customFormat="1" ht="13.35" customHeight="1" outlineLevel="1">
      <c r="A254" s="72" t="s">
        <v>655</v>
      </c>
      <c r="B254" s="11" t="s">
        <v>406</v>
      </c>
      <c r="C254" s="11" t="s">
        <v>25</v>
      </c>
      <c r="D254" s="73">
        <v>5.2499999999999998E-2</v>
      </c>
      <c r="E254" s="74">
        <v>51288</v>
      </c>
      <c r="F254" s="12">
        <v>16385000</v>
      </c>
      <c r="G254" s="75">
        <v>48366</v>
      </c>
      <c r="H254" s="69">
        <f>IF(OR(($G254=("Non Callable")),$G254=("Make Whole"),Inputs!$S$6&gt;E254),"Non Callable",MAX(Inputs!$S$6,G254))</f>
        <v>48366</v>
      </c>
      <c r="I254" s="70">
        <f t="shared" si="49"/>
        <v>8</v>
      </c>
      <c r="J254" s="67">
        <f>IF($I254="NA","NA",VLOOKUP(ROUNDUP(I254,0),Inputs!$N$6:$P$26,3,TRUE))</f>
        <v>0.05</v>
      </c>
      <c r="K254" s="3">
        <f>IF($I254="NA","NA",VLOOKUP(ROUNDUP(I254,0),Inputs!$N$6:$O$26,2))</f>
        <v>2.8899999999999995E-2</v>
      </c>
      <c r="L254" s="3">
        <f t="shared" si="50"/>
        <v>1.1674899999999999</v>
      </c>
      <c r="M254" s="5">
        <f t="shared" si="51"/>
        <v>14034381.45080472</v>
      </c>
      <c r="N254" s="5">
        <f t="shared" si="52"/>
        <v>2350618.5491952803</v>
      </c>
      <c r="O254" s="5">
        <f>IF($I254= "NA","NA",(F254-N254)*Inputs!$S$7)</f>
        <v>140343.81450804719</v>
      </c>
      <c r="P254" s="123">
        <f t="shared" si="63"/>
        <v>2210274.7346872333</v>
      </c>
      <c r="Q254" s="124">
        <f t="shared" si="53"/>
        <v>0.13489623037456414</v>
      </c>
      <c r="R254" s="7" t="str">
        <f t="shared" si="54"/>
        <v>YES</v>
      </c>
      <c r="S254" s="69">
        <f>IF(OR(($G254=("Non Callable")),$G254=("Make Whole"),Inputs!$S$6&gt;E254,R254="No"),"NA",Inputs!$S$6)</f>
        <v>45266</v>
      </c>
      <c r="T254" s="70">
        <f t="shared" si="55"/>
        <v>8.4861111111111107</v>
      </c>
      <c r="U254" s="67">
        <f>IF(S254="NA","NA",IF(T254&gt;0,T254*(Inputs!$S$11*12),0))</f>
        <v>4.0733333333333337E-2</v>
      </c>
      <c r="V254" s="70">
        <f t="shared" si="56"/>
        <v>8</v>
      </c>
      <c r="W254" s="67">
        <f>IF($V254="NA","NA",VLOOKUP(ROUNDUP(V254,0),Inputs!$N$6:$P$26,3,TRUE))</f>
        <v>0.05</v>
      </c>
      <c r="X254" s="3">
        <f>IF($U254="NA","NA",VLOOKUP(ROUNDUP(V254,0),Inputs!$N$6:$O$26,2)+U254)</f>
        <v>6.9633333333333325E-2</v>
      </c>
      <c r="Y254" s="3">
        <f t="shared" si="57"/>
        <v>0.89624999999999999</v>
      </c>
      <c r="Z254" s="5">
        <f t="shared" si="58"/>
        <v>18281729.428172942</v>
      </c>
      <c r="AA254" s="5">
        <f t="shared" si="59"/>
        <v>-1896729.4281729423</v>
      </c>
      <c r="AB254" s="5">
        <f>IF($U254= "NA","NA",(F254-AA254)*Inputs!$S$7)</f>
        <v>182817.29428172944</v>
      </c>
      <c r="AC254" s="123">
        <f t="shared" si="60"/>
        <v>-2079546.7224546717</v>
      </c>
      <c r="AD254" s="124">
        <f t="shared" si="61"/>
        <v>-0.12691771269177124</v>
      </c>
      <c r="AE254" s="123">
        <f t="shared" si="62"/>
        <v>4289821.4571419051</v>
      </c>
      <c r="AF254" s="32">
        <v>112.44499999999999</v>
      </c>
    </row>
    <row r="255" spans="1:32" s="32" customFormat="1" ht="13.35" customHeight="1" outlineLevel="1">
      <c r="A255" s="72" t="s">
        <v>655</v>
      </c>
      <c r="B255" s="11" t="s">
        <v>407</v>
      </c>
      <c r="C255" s="11" t="s">
        <v>25</v>
      </c>
      <c r="D255" s="73">
        <v>5.2499999999999998E-2</v>
      </c>
      <c r="E255" s="74">
        <v>51653</v>
      </c>
      <c r="F255" s="12">
        <v>17245000</v>
      </c>
      <c r="G255" s="75">
        <v>48366</v>
      </c>
      <c r="H255" s="69">
        <f>IF(OR(($G255=("Non Callable")),$G255=("Make Whole"),Inputs!$S$6&gt;E255),"Non Callable",MAX(Inputs!$S$6,G255))</f>
        <v>48366</v>
      </c>
      <c r="I255" s="70">
        <f t="shared" si="49"/>
        <v>9</v>
      </c>
      <c r="J255" s="67">
        <f>IF($I255="NA","NA",VLOOKUP(ROUNDUP(I255,0),Inputs!$N$6:$P$26,3,TRUE))</f>
        <v>0.05</v>
      </c>
      <c r="K255" s="3">
        <f>IF($I255="NA","NA",VLOOKUP(ROUNDUP(I255,0),Inputs!$N$6:$O$26,2))</f>
        <v>2.9600000000000001E-2</v>
      </c>
      <c r="L255" s="3">
        <f t="shared" si="50"/>
        <v>1.17977</v>
      </c>
      <c r="M255" s="5">
        <f t="shared" si="51"/>
        <v>14617255.90581215</v>
      </c>
      <c r="N255" s="5">
        <f t="shared" si="52"/>
        <v>2627744.0941878501</v>
      </c>
      <c r="O255" s="5">
        <f>IF($I255= "NA","NA",(F255-N255)*Inputs!$S$7)</f>
        <v>146172.55905812149</v>
      </c>
      <c r="P255" s="123">
        <f t="shared" si="63"/>
        <v>2481571.5351297287</v>
      </c>
      <c r="Q255" s="124">
        <f t="shared" si="53"/>
        <v>0.14390092984225739</v>
      </c>
      <c r="R255" s="7" t="str">
        <f t="shared" si="54"/>
        <v>YES</v>
      </c>
      <c r="S255" s="69">
        <f>IF(OR(($G255=("Non Callable")),$G255=("Make Whole"),Inputs!$S$6&gt;E255,R255="No"),"NA",Inputs!$S$6)</f>
        <v>45266</v>
      </c>
      <c r="T255" s="70">
        <f t="shared" si="55"/>
        <v>8.4861111111111107</v>
      </c>
      <c r="U255" s="67">
        <f>IF(S255="NA","NA",IF(T255&gt;0,T255*(Inputs!$S$11*12),0))</f>
        <v>4.0733333333333337E-2</v>
      </c>
      <c r="V255" s="70">
        <f t="shared" si="56"/>
        <v>9</v>
      </c>
      <c r="W255" s="67">
        <f>IF($V255="NA","NA",VLOOKUP(ROUNDUP(V255,0),Inputs!$N$6:$P$26,3,TRUE))</f>
        <v>0.05</v>
      </c>
      <c r="X255" s="3">
        <f>IF($U255="NA","NA",VLOOKUP(ROUNDUP(V255,0),Inputs!$N$6:$O$26,2)+U255)</f>
        <v>7.0333333333333331E-2</v>
      </c>
      <c r="Y255" s="3">
        <f t="shared" si="57"/>
        <v>0.88254999999999995</v>
      </c>
      <c r="Z255" s="5">
        <f t="shared" si="58"/>
        <v>19539969.406832475</v>
      </c>
      <c r="AA255" s="5">
        <f t="shared" si="59"/>
        <v>-2294969.4068324752</v>
      </c>
      <c r="AB255" s="5">
        <f>IF($U255= "NA","NA",(F255-AA255)*Inputs!$S$7)</f>
        <v>195399.69406832475</v>
      </c>
      <c r="AC255" s="123">
        <f t="shared" si="60"/>
        <v>-2490369.1009008</v>
      </c>
      <c r="AD255" s="124">
        <f t="shared" si="61"/>
        <v>-0.14441108152512613</v>
      </c>
      <c r="AE255" s="123">
        <f t="shared" si="62"/>
        <v>4971940.6360305287</v>
      </c>
      <c r="AF255" s="32">
        <v>112.101</v>
      </c>
    </row>
    <row r="256" spans="1:32" s="32" customFormat="1" ht="13.35" customHeight="1" outlineLevel="1">
      <c r="A256" s="72" t="s">
        <v>655</v>
      </c>
      <c r="B256" s="11" t="s">
        <v>408</v>
      </c>
      <c r="C256" s="11" t="s">
        <v>25</v>
      </c>
      <c r="D256" s="73">
        <v>5.2499999999999998E-2</v>
      </c>
      <c r="E256" s="74">
        <v>52018</v>
      </c>
      <c r="F256" s="12">
        <v>18150000</v>
      </c>
      <c r="G256" s="75">
        <v>48366</v>
      </c>
      <c r="H256" s="69">
        <f>IF(OR(($G256=("Non Callable")),$G256=("Make Whole"),Inputs!$S$6&gt;E256),"Non Callable",MAX(Inputs!$S$6,G256))</f>
        <v>48366</v>
      </c>
      <c r="I256" s="70">
        <f t="shared" si="49"/>
        <v>10</v>
      </c>
      <c r="J256" s="67">
        <f>IF($I256="NA","NA",VLOOKUP(ROUNDUP(I256,0),Inputs!$N$6:$P$26,3,TRUE))</f>
        <v>0.05</v>
      </c>
      <c r="K256" s="3">
        <f>IF($I256="NA","NA",VLOOKUP(ROUNDUP(I256,0),Inputs!$N$6:$O$26,2))</f>
        <v>2.9600000000000001E-2</v>
      </c>
      <c r="L256" s="3">
        <f t="shared" si="50"/>
        <v>1.19696</v>
      </c>
      <c r="M256" s="5">
        <f t="shared" si="51"/>
        <v>15163413.982087957</v>
      </c>
      <c r="N256" s="5">
        <f t="shared" si="52"/>
        <v>2986586.0179120433</v>
      </c>
      <c r="O256" s="5">
        <f>IF($I256= "NA","NA",(F256-N256)*Inputs!$S$7)</f>
        <v>151634.13982087956</v>
      </c>
      <c r="P256" s="123">
        <f t="shared" si="63"/>
        <v>2834951.8780911639</v>
      </c>
      <c r="Q256" s="124">
        <f t="shared" si="53"/>
        <v>0.15619569576259856</v>
      </c>
      <c r="R256" s="7" t="str">
        <f t="shared" si="54"/>
        <v>YES</v>
      </c>
      <c r="S256" s="69">
        <f>IF(OR(($G256=("Non Callable")),$G256=("Make Whole"),Inputs!$S$6&gt;E256,R256="No"),"NA",Inputs!$S$6)</f>
        <v>45266</v>
      </c>
      <c r="T256" s="70">
        <f t="shared" si="55"/>
        <v>8.4861111111111107</v>
      </c>
      <c r="U256" s="67">
        <f>IF(S256="NA","NA",IF(T256&gt;0,T256*(Inputs!$S$11*12),0))</f>
        <v>4.0733333333333337E-2</v>
      </c>
      <c r="V256" s="70">
        <f t="shared" si="56"/>
        <v>10</v>
      </c>
      <c r="W256" s="67">
        <f>IF($V256="NA","NA",VLOOKUP(ROUNDUP(V256,0),Inputs!$N$6:$P$26,3,TRUE))</f>
        <v>0.05</v>
      </c>
      <c r="X256" s="3">
        <f>IF($U256="NA","NA",VLOOKUP(ROUNDUP(V256,0),Inputs!$N$6:$O$26,2)+U256)</f>
        <v>7.0333333333333331E-2</v>
      </c>
      <c r="Y256" s="3">
        <f t="shared" si="57"/>
        <v>0.87346000000000001</v>
      </c>
      <c r="Z256" s="5">
        <f t="shared" si="58"/>
        <v>20779428.937787648</v>
      </c>
      <c r="AA256" s="5">
        <f t="shared" si="59"/>
        <v>-2629428.9377876483</v>
      </c>
      <c r="AB256" s="5">
        <f>IF($U256= "NA","NA",(F256-AA256)*Inputs!$S$7)</f>
        <v>207794.2893778765</v>
      </c>
      <c r="AC256" s="123">
        <f t="shared" si="60"/>
        <v>-2837223.2271655248</v>
      </c>
      <c r="AD256" s="124">
        <f t="shared" si="61"/>
        <v>-0.15632083896228788</v>
      </c>
      <c r="AE256" s="123">
        <f t="shared" si="62"/>
        <v>5672175.1052566888</v>
      </c>
      <c r="AF256" s="32">
        <v>111.563</v>
      </c>
    </row>
    <row r="257" spans="1:32" s="32" customFormat="1" ht="13.35" customHeight="1" outlineLevel="1">
      <c r="A257" s="72" t="s">
        <v>655</v>
      </c>
      <c r="B257" s="11" t="s">
        <v>409</v>
      </c>
      <c r="C257" s="11" t="s">
        <v>25</v>
      </c>
      <c r="D257" s="73">
        <v>3.5000000000000003E-2</v>
      </c>
      <c r="E257" s="74">
        <v>46905</v>
      </c>
      <c r="F257" s="12">
        <v>610000</v>
      </c>
      <c r="G257" s="11" t="s">
        <v>2</v>
      </c>
      <c r="H257" s="69" t="str">
        <f>IF(OR(($G257=("Non Callable")),$G257=("Make Whole"),Inputs!$S$6&gt;E257),"Non Callable",MAX(Inputs!$S$6,G257))</f>
        <v>Non Callable</v>
      </c>
      <c r="I257" s="70" t="str">
        <f t="shared" si="49"/>
        <v>NA</v>
      </c>
      <c r="J257" s="67" t="str">
        <f>IF($I257="NA","NA",VLOOKUP(ROUNDUP(I257,0),Inputs!$N$6:$P$26,3,TRUE))</f>
        <v>NA</v>
      </c>
      <c r="K257" s="3" t="str">
        <f>IF($I257="NA","NA",VLOOKUP(ROUNDUP(I257,0),Inputs!$N$6:$O$26,2))</f>
        <v>NA</v>
      </c>
      <c r="L257" s="3" t="str">
        <f t="shared" si="50"/>
        <v>NA</v>
      </c>
      <c r="M257" s="5" t="str">
        <f t="shared" si="51"/>
        <v>NA</v>
      </c>
      <c r="N257" s="5" t="str">
        <f t="shared" si="52"/>
        <v>NA</v>
      </c>
      <c r="O257" s="5" t="str">
        <f>IF($I257= "NA","NA",(F257-N257)*Inputs!$S$7)</f>
        <v>NA</v>
      </c>
      <c r="P257" s="123" t="str">
        <f t="shared" si="63"/>
        <v>NA</v>
      </c>
      <c r="Q257" s="124" t="str">
        <f t="shared" si="53"/>
        <v>NA</v>
      </c>
      <c r="R257" s="7" t="str">
        <f t="shared" si="54"/>
        <v>YES</v>
      </c>
      <c r="S257" s="69" t="str">
        <f>IF(OR(($G257=("Non Callable")),$G257=("Make Whole"),Inputs!$S$6&gt;E257,R257="No"),"NA",Inputs!$S$6)</f>
        <v>NA</v>
      </c>
      <c r="T257" s="70" t="str">
        <f t="shared" si="55"/>
        <v>NA</v>
      </c>
      <c r="U257" s="67" t="str">
        <f>IF(S257="NA","NA",IF(T257&gt;0,T257*(Inputs!$S$11*12),0))</f>
        <v>NA</v>
      </c>
      <c r="V257" s="70" t="str">
        <f t="shared" si="56"/>
        <v>NA</v>
      </c>
      <c r="W257" s="67" t="str">
        <f>IF($V257="NA","NA",VLOOKUP(ROUNDUP(V257,0),Inputs!$N$6:$P$26,3,TRUE))</f>
        <v>NA</v>
      </c>
      <c r="X257" s="3" t="str">
        <f>IF($U257="NA","NA",VLOOKUP(ROUNDUP(V257,0),Inputs!$N$6:$O$26,2)+U257)</f>
        <v>NA</v>
      </c>
      <c r="Y257" s="3" t="str">
        <f t="shared" si="57"/>
        <v>NA</v>
      </c>
      <c r="Z257" s="5" t="str">
        <f t="shared" si="58"/>
        <v>NA</v>
      </c>
      <c r="AA257" s="5" t="str">
        <f t="shared" si="59"/>
        <v>NA</v>
      </c>
      <c r="AB257" s="5" t="str">
        <f>IF($U257= "NA","NA",(F257-AA257)*Inputs!$S$7)</f>
        <v>NA</v>
      </c>
      <c r="AC257" s="123" t="str">
        <f t="shared" si="60"/>
        <v>NA</v>
      </c>
      <c r="AD257" s="124" t="str">
        <f t="shared" si="61"/>
        <v>NA</v>
      </c>
      <c r="AE257" s="123" t="str">
        <f t="shared" si="62"/>
        <v/>
      </c>
      <c r="AF257" s="32">
        <v>103.57</v>
      </c>
    </row>
    <row r="258" spans="1:32" s="32" customFormat="1" ht="13.35" customHeight="1" outlineLevel="1">
      <c r="A258" s="72" t="s">
        <v>655</v>
      </c>
      <c r="B258" s="11" t="s">
        <v>410</v>
      </c>
      <c r="C258" s="11" t="s">
        <v>25</v>
      </c>
      <c r="D258" s="73">
        <v>3.5000000000000003E-2</v>
      </c>
      <c r="E258" s="74">
        <v>48366</v>
      </c>
      <c r="F258" s="12">
        <v>875000</v>
      </c>
      <c r="G258" s="11" t="s">
        <v>2</v>
      </c>
      <c r="H258" s="69" t="str">
        <f>IF(OR(($G258=("Non Callable")),$G258=("Make Whole"),Inputs!$S$6&gt;E258),"Non Callable",MAX(Inputs!$S$6,G258))</f>
        <v>Non Callable</v>
      </c>
      <c r="I258" s="70" t="str">
        <f t="shared" si="49"/>
        <v>NA</v>
      </c>
      <c r="J258" s="67" t="str">
        <f>IF($I258="NA","NA",VLOOKUP(ROUNDUP(I258,0),Inputs!$N$6:$P$26,3,TRUE))</f>
        <v>NA</v>
      </c>
      <c r="K258" s="3" t="str">
        <f>IF($I258="NA","NA",VLOOKUP(ROUNDUP(I258,0),Inputs!$N$6:$O$26,2))</f>
        <v>NA</v>
      </c>
      <c r="L258" s="3" t="str">
        <f t="shared" si="50"/>
        <v>NA</v>
      </c>
      <c r="M258" s="5" t="str">
        <f t="shared" si="51"/>
        <v>NA</v>
      </c>
      <c r="N258" s="5" t="str">
        <f t="shared" si="52"/>
        <v>NA</v>
      </c>
      <c r="O258" s="5" t="str">
        <f>IF($I258= "NA","NA",(F258-N258)*Inputs!$S$7)</f>
        <v>NA</v>
      </c>
      <c r="P258" s="123" t="str">
        <f t="shared" si="63"/>
        <v>NA</v>
      </c>
      <c r="Q258" s="124" t="str">
        <f t="shared" si="53"/>
        <v>NA</v>
      </c>
      <c r="R258" s="7" t="str">
        <f t="shared" si="54"/>
        <v>YES</v>
      </c>
      <c r="S258" s="69" t="str">
        <f>IF(OR(($G258=("Non Callable")),$G258=("Make Whole"),Inputs!$S$6&gt;E258,R258="No"),"NA",Inputs!$S$6)</f>
        <v>NA</v>
      </c>
      <c r="T258" s="70" t="str">
        <f t="shared" si="55"/>
        <v>NA</v>
      </c>
      <c r="U258" s="67" t="str">
        <f>IF(S258="NA","NA",IF(T258&gt;0,T258*(Inputs!$S$11*12),0))</f>
        <v>NA</v>
      </c>
      <c r="V258" s="70" t="str">
        <f t="shared" si="56"/>
        <v>NA</v>
      </c>
      <c r="W258" s="67" t="str">
        <f>IF($V258="NA","NA",VLOOKUP(ROUNDUP(V258,0),Inputs!$N$6:$P$26,3,TRUE))</f>
        <v>NA</v>
      </c>
      <c r="X258" s="3" t="str">
        <f>IF($U258="NA","NA",VLOOKUP(ROUNDUP(V258,0),Inputs!$N$6:$O$26,2)+U258)</f>
        <v>NA</v>
      </c>
      <c r="Y258" s="3" t="str">
        <f t="shared" si="57"/>
        <v>NA</v>
      </c>
      <c r="Z258" s="5" t="str">
        <f t="shared" si="58"/>
        <v>NA</v>
      </c>
      <c r="AA258" s="5" t="str">
        <f t="shared" si="59"/>
        <v>NA</v>
      </c>
      <c r="AB258" s="5" t="str">
        <f>IF($U258= "NA","NA",(F258-AA258)*Inputs!$S$7)</f>
        <v>NA</v>
      </c>
      <c r="AC258" s="123" t="str">
        <f t="shared" si="60"/>
        <v>NA</v>
      </c>
      <c r="AD258" s="124" t="str">
        <f t="shared" si="61"/>
        <v>NA</v>
      </c>
      <c r="AE258" s="123" t="str">
        <f t="shared" si="62"/>
        <v/>
      </c>
      <c r="AF258" s="32">
        <v>105.68600000000001</v>
      </c>
    </row>
    <row r="259" spans="1:32" s="32" customFormat="1" ht="13.35" customHeight="1" outlineLevel="1">
      <c r="A259" s="72" t="s">
        <v>655</v>
      </c>
      <c r="B259" s="11" t="s">
        <v>411</v>
      </c>
      <c r="C259" s="11" t="s">
        <v>25</v>
      </c>
      <c r="D259" s="73">
        <v>0.04</v>
      </c>
      <c r="E259" s="74">
        <v>50192</v>
      </c>
      <c r="F259" s="12">
        <v>1565000</v>
      </c>
      <c r="G259" s="75">
        <v>48366</v>
      </c>
      <c r="H259" s="69">
        <f>IF(OR(($G259=("Non Callable")),$G259=("Make Whole"),Inputs!$S$6&gt;E259),"Non Callable",MAX(Inputs!$S$6,G259))</f>
        <v>48366</v>
      </c>
      <c r="I259" s="70">
        <f t="shared" si="49"/>
        <v>5</v>
      </c>
      <c r="J259" s="67">
        <f>IF($I259="NA","NA",VLOOKUP(ROUNDUP(I259,0),Inputs!$N$6:$P$26,3,TRUE))</f>
        <v>0.05</v>
      </c>
      <c r="K259" s="3">
        <f>IF($I259="NA","NA",VLOOKUP(ROUNDUP(I259,0),Inputs!$N$6:$O$26,2))</f>
        <v>2.8300000000000002E-2</v>
      </c>
      <c r="L259" s="3">
        <f t="shared" si="50"/>
        <v>1.05419</v>
      </c>
      <c r="M259" s="5">
        <f t="shared" si="51"/>
        <v>1484552.1205854733</v>
      </c>
      <c r="N259" s="5">
        <f t="shared" si="52"/>
        <v>80447.879414526746</v>
      </c>
      <c r="O259" s="5">
        <f>IF($I259= "NA","NA",(F259-N259)*Inputs!$S$7)</f>
        <v>14845.521205854733</v>
      </c>
      <c r="P259" s="123">
        <f t="shared" si="63"/>
        <v>65602.358208672013</v>
      </c>
      <c r="Q259" s="124">
        <f t="shared" si="53"/>
        <v>4.1918439749950166E-2</v>
      </c>
      <c r="R259" s="7" t="str">
        <f t="shared" si="54"/>
        <v>YES</v>
      </c>
      <c r="S259" s="69">
        <f>IF(OR(($G259=("Non Callable")),$G259=("Make Whole"),Inputs!$S$6&gt;E259,R259="No"),"NA",Inputs!$S$6)</f>
        <v>45266</v>
      </c>
      <c r="T259" s="70">
        <f t="shared" si="55"/>
        <v>8.4861111111111107</v>
      </c>
      <c r="U259" s="67">
        <f>IF(S259="NA","NA",IF(T259&gt;0,T259*(Inputs!$S$11*12),0))</f>
        <v>4.0733333333333337E-2</v>
      </c>
      <c r="V259" s="70">
        <f t="shared" si="56"/>
        <v>5</v>
      </c>
      <c r="W259" s="67">
        <f>IF($V259="NA","NA",VLOOKUP(ROUNDUP(V259,0),Inputs!$N$6:$P$26,3,TRUE))</f>
        <v>0.05</v>
      </c>
      <c r="X259" s="3">
        <f>IF($U259="NA","NA",VLOOKUP(ROUNDUP(V259,0),Inputs!$N$6:$O$26,2)+U259)</f>
        <v>6.9033333333333335E-2</v>
      </c>
      <c r="Y259" s="3">
        <f t="shared" si="57"/>
        <v>0.87897000000000003</v>
      </c>
      <c r="Z259" s="5">
        <f t="shared" si="58"/>
        <v>1780493.0771243614</v>
      </c>
      <c r="AA259" s="5">
        <f t="shared" si="59"/>
        <v>-215493.07712436141</v>
      </c>
      <c r="AB259" s="5">
        <f>IF($U259= "NA","NA",(F259-AA259)*Inputs!$S$7)</f>
        <v>17804.930771243613</v>
      </c>
      <c r="AC259" s="123">
        <f t="shared" si="60"/>
        <v>-233298.00789560503</v>
      </c>
      <c r="AD259" s="124">
        <f t="shared" si="61"/>
        <v>-0.14907220951795849</v>
      </c>
      <c r="AE259" s="123">
        <f t="shared" si="62"/>
        <v>298900.36610427703</v>
      </c>
      <c r="AF259" s="32">
        <v>102.85599999999999</v>
      </c>
    </row>
    <row r="260" spans="1:32" s="32" customFormat="1" ht="13.35" customHeight="1" outlineLevel="1">
      <c r="A260" s="72" t="s">
        <v>655</v>
      </c>
      <c r="B260" s="11" t="s">
        <v>412</v>
      </c>
      <c r="C260" s="11" t="s">
        <v>26</v>
      </c>
      <c r="D260" s="73">
        <v>4.0869999999999997E-2</v>
      </c>
      <c r="E260" s="74">
        <v>45444</v>
      </c>
      <c r="F260" s="12">
        <v>7700000</v>
      </c>
      <c r="G260" s="11" t="s">
        <v>2</v>
      </c>
      <c r="H260" s="69" t="str">
        <f>IF(OR(($G260=("Non Callable")),$G260=("Make Whole"),Inputs!$S$6&gt;E260),"Non Callable",MAX(Inputs!$S$6,G260))</f>
        <v>Non Callable</v>
      </c>
      <c r="I260" s="70" t="str">
        <f t="shared" si="49"/>
        <v>NA</v>
      </c>
      <c r="J260" s="67" t="str">
        <f>IF($I260="NA","NA",VLOOKUP(ROUNDUP(I260,0),Inputs!$N$6:$P$26,3,TRUE))</f>
        <v>NA</v>
      </c>
      <c r="K260" s="3" t="str">
        <f>IF($I260="NA","NA",VLOOKUP(ROUNDUP(I260,0),Inputs!$N$6:$O$26,2))</f>
        <v>NA</v>
      </c>
      <c r="L260" s="3" t="str">
        <f t="shared" si="50"/>
        <v>NA</v>
      </c>
      <c r="M260" s="5" t="str">
        <f t="shared" si="51"/>
        <v>NA</v>
      </c>
      <c r="N260" s="5" t="str">
        <f t="shared" si="52"/>
        <v>NA</v>
      </c>
      <c r="O260" s="5" t="str">
        <f>IF($I260= "NA","NA",(F260-N260)*Inputs!$S$7)</f>
        <v>NA</v>
      </c>
      <c r="P260" s="123" t="str">
        <f t="shared" si="63"/>
        <v>NA</v>
      </c>
      <c r="Q260" s="124" t="str">
        <f t="shared" si="53"/>
        <v>NA</v>
      </c>
      <c r="R260" s="7" t="str">
        <f t="shared" si="54"/>
        <v>YES</v>
      </c>
      <c r="S260" s="69" t="str">
        <f>IF(OR(($G260=("Non Callable")),$G260=("Make Whole"),Inputs!$S$6&gt;E260,R260="No"),"NA",Inputs!$S$6)</f>
        <v>NA</v>
      </c>
      <c r="T260" s="70" t="str">
        <f t="shared" si="55"/>
        <v>NA</v>
      </c>
      <c r="U260" s="67" t="str">
        <f>IF(S260="NA","NA",IF(T260&gt;0,T260*(Inputs!$S$11*12),0))</f>
        <v>NA</v>
      </c>
      <c r="V260" s="70" t="str">
        <f t="shared" si="56"/>
        <v>NA</v>
      </c>
      <c r="W260" s="67" t="str">
        <f>IF($V260="NA","NA",VLOOKUP(ROUNDUP(V260,0),Inputs!$N$6:$P$26,3,TRUE))</f>
        <v>NA</v>
      </c>
      <c r="X260" s="3" t="str">
        <f>IF($U260="NA","NA",VLOOKUP(ROUNDUP(V260,0),Inputs!$N$6:$O$26,2)+U260)</f>
        <v>NA</v>
      </c>
      <c r="Y260" s="3" t="str">
        <f t="shared" si="57"/>
        <v>NA</v>
      </c>
      <c r="Z260" s="5" t="str">
        <f t="shared" si="58"/>
        <v>NA</v>
      </c>
      <c r="AA260" s="5" t="str">
        <f t="shared" si="59"/>
        <v>NA</v>
      </c>
      <c r="AB260" s="5" t="str">
        <f>IF($U260= "NA","NA",(F260-AA260)*Inputs!$S$7)</f>
        <v>NA</v>
      </c>
      <c r="AC260" s="123" t="str">
        <f t="shared" si="60"/>
        <v>NA</v>
      </c>
      <c r="AD260" s="124" t="str">
        <f t="shared" si="61"/>
        <v>NA</v>
      </c>
      <c r="AE260" s="123" t="str">
        <f t="shared" si="62"/>
        <v/>
      </c>
      <c r="AF260" s="32" t="s">
        <v>744</v>
      </c>
    </row>
    <row r="261" spans="1:32" s="32" customFormat="1" ht="13.35" customHeight="1" outlineLevel="1">
      <c r="A261" s="72" t="s">
        <v>655</v>
      </c>
      <c r="B261" s="11" t="s">
        <v>413</v>
      </c>
      <c r="C261" s="11" t="s">
        <v>26</v>
      </c>
      <c r="D261" s="73">
        <v>4.19E-2</v>
      </c>
      <c r="E261" s="74">
        <v>45809</v>
      </c>
      <c r="F261" s="12">
        <v>8015000</v>
      </c>
      <c r="G261" s="11" t="s">
        <v>2</v>
      </c>
      <c r="H261" s="69" t="str">
        <f>IF(OR(($G261=("Non Callable")),$G261=("Make Whole"),Inputs!$S$6&gt;E261),"Non Callable",MAX(Inputs!$S$6,G261))</f>
        <v>Non Callable</v>
      </c>
      <c r="I261" s="70" t="str">
        <f t="shared" si="49"/>
        <v>NA</v>
      </c>
      <c r="J261" s="67" t="str">
        <f>IF($I261="NA","NA",VLOOKUP(ROUNDUP(I261,0),Inputs!$N$6:$P$26,3,TRUE))</f>
        <v>NA</v>
      </c>
      <c r="K261" s="3" t="str">
        <f>IF($I261="NA","NA",VLOOKUP(ROUNDUP(I261,0),Inputs!$N$6:$O$26,2))</f>
        <v>NA</v>
      </c>
      <c r="L261" s="3" t="str">
        <f t="shared" si="50"/>
        <v>NA</v>
      </c>
      <c r="M261" s="5" t="str">
        <f t="shared" si="51"/>
        <v>NA</v>
      </c>
      <c r="N261" s="5" t="str">
        <f t="shared" si="52"/>
        <v>NA</v>
      </c>
      <c r="O261" s="5" t="str">
        <f>IF($I261= "NA","NA",(F261-N261)*Inputs!$S$7)</f>
        <v>NA</v>
      </c>
      <c r="P261" s="123" t="str">
        <f t="shared" si="63"/>
        <v>NA</v>
      </c>
      <c r="Q261" s="124" t="str">
        <f t="shared" si="53"/>
        <v>NA</v>
      </c>
      <c r="R261" s="7" t="str">
        <f t="shared" si="54"/>
        <v>YES</v>
      </c>
      <c r="S261" s="69" t="str">
        <f>IF(OR(($G261=("Non Callable")),$G261=("Make Whole"),Inputs!$S$6&gt;E261,R261="No"),"NA",Inputs!$S$6)</f>
        <v>NA</v>
      </c>
      <c r="T261" s="70" t="str">
        <f t="shared" si="55"/>
        <v>NA</v>
      </c>
      <c r="U261" s="67" t="str">
        <f>IF(S261="NA","NA",IF(T261&gt;0,T261*(Inputs!$S$11*12),0))</f>
        <v>NA</v>
      </c>
      <c r="V261" s="70" t="str">
        <f t="shared" si="56"/>
        <v>NA</v>
      </c>
      <c r="W261" s="67" t="str">
        <f>IF($V261="NA","NA",VLOOKUP(ROUNDUP(V261,0),Inputs!$N$6:$P$26,3,TRUE))</f>
        <v>NA</v>
      </c>
      <c r="X261" s="3" t="str">
        <f>IF($U261="NA","NA",VLOOKUP(ROUNDUP(V261,0),Inputs!$N$6:$O$26,2)+U261)</f>
        <v>NA</v>
      </c>
      <c r="Y261" s="3" t="str">
        <f t="shared" si="57"/>
        <v>NA</v>
      </c>
      <c r="Z261" s="5" t="str">
        <f t="shared" si="58"/>
        <v>NA</v>
      </c>
      <c r="AA261" s="5" t="str">
        <f t="shared" si="59"/>
        <v>NA</v>
      </c>
      <c r="AB261" s="5" t="str">
        <f>IF($U261= "NA","NA",(F261-AA261)*Inputs!$S$7)</f>
        <v>NA</v>
      </c>
      <c r="AC261" s="123" t="str">
        <f t="shared" si="60"/>
        <v>NA</v>
      </c>
      <c r="AD261" s="124" t="str">
        <f t="shared" si="61"/>
        <v>NA</v>
      </c>
      <c r="AE261" s="123" t="str">
        <f t="shared" si="62"/>
        <v/>
      </c>
      <c r="AF261" s="32">
        <v>98.695999999999998</v>
      </c>
    </row>
    <row r="262" spans="1:32" s="32" customFormat="1" ht="13.35" customHeight="1" outlineLevel="1">
      <c r="A262" s="72" t="s">
        <v>655</v>
      </c>
      <c r="B262" s="11" t="s">
        <v>414</v>
      </c>
      <c r="C262" s="11" t="s">
        <v>26</v>
      </c>
      <c r="D262" s="73">
        <v>4.2930000000000003E-2</v>
      </c>
      <c r="E262" s="74">
        <v>46174</v>
      </c>
      <c r="F262" s="12">
        <v>8355000</v>
      </c>
      <c r="G262" s="11" t="s">
        <v>2</v>
      </c>
      <c r="H262" s="69" t="str">
        <f>IF(OR(($G262=("Non Callable")),$G262=("Make Whole"),Inputs!$S$6&gt;E262),"Non Callable",MAX(Inputs!$S$6,G262))</f>
        <v>Non Callable</v>
      </c>
      <c r="I262" s="70" t="str">
        <f t="shared" si="49"/>
        <v>NA</v>
      </c>
      <c r="J262" s="67" t="str">
        <f>IF($I262="NA","NA",VLOOKUP(ROUNDUP(I262,0),Inputs!$N$6:$P$26,3,TRUE))</f>
        <v>NA</v>
      </c>
      <c r="K262" s="3" t="str">
        <f>IF($I262="NA","NA",VLOOKUP(ROUNDUP(I262,0),Inputs!$N$6:$O$26,2))</f>
        <v>NA</v>
      </c>
      <c r="L262" s="3" t="str">
        <f t="shared" si="50"/>
        <v>NA</v>
      </c>
      <c r="M262" s="5" t="str">
        <f t="shared" si="51"/>
        <v>NA</v>
      </c>
      <c r="N262" s="5" t="str">
        <f t="shared" si="52"/>
        <v>NA</v>
      </c>
      <c r="O262" s="5" t="str">
        <f>IF($I262= "NA","NA",(F262-N262)*Inputs!$S$7)</f>
        <v>NA</v>
      </c>
      <c r="P262" s="123" t="str">
        <f t="shared" si="63"/>
        <v>NA</v>
      </c>
      <c r="Q262" s="124" t="str">
        <f t="shared" si="53"/>
        <v>NA</v>
      </c>
      <c r="R262" s="7" t="str">
        <f t="shared" si="54"/>
        <v>YES</v>
      </c>
      <c r="S262" s="69" t="str">
        <f>IF(OR(($G262=("Non Callable")),$G262=("Make Whole"),Inputs!$S$6&gt;E262,R262="No"),"NA",Inputs!$S$6)</f>
        <v>NA</v>
      </c>
      <c r="T262" s="70" t="str">
        <f t="shared" si="55"/>
        <v>NA</v>
      </c>
      <c r="U262" s="67" t="str">
        <f>IF(S262="NA","NA",IF(T262&gt;0,T262*(Inputs!$S$11*12),0))</f>
        <v>NA</v>
      </c>
      <c r="V262" s="70" t="str">
        <f t="shared" si="56"/>
        <v>NA</v>
      </c>
      <c r="W262" s="67" t="str">
        <f>IF($V262="NA","NA",VLOOKUP(ROUNDUP(V262,0),Inputs!$N$6:$P$26,3,TRUE))</f>
        <v>NA</v>
      </c>
      <c r="X262" s="3" t="str">
        <f>IF($U262="NA","NA",VLOOKUP(ROUNDUP(V262,0),Inputs!$N$6:$O$26,2)+U262)</f>
        <v>NA</v>
      </c>
      <c r="Y262" s="3" t="str">
        <f t="shared" si="57"/>
        <v>NA</v>
      </c>
      <c r="Z262" s="5" t="str">
        <f t="shared" si="58"/>
        <v>NA</v>
      </c>
      <c r="AA262" s="5" t="str">
        <f t="shared" si="59"/>
        <v>NA</v>
      </c>
      <c r="AB262" s="5" t="str">
        <f>IF($U262= "NA","NA",(F262-AA262)*Inputs!$S$7)</f>
        <v>NA</v>
      </c>
      <c r="AC262" s="123" t="str">
        <f t="shared" si="60"/>
        <v>NA</v>
      </c>
      <c r="AD262" s="124" t="str">
        <f t="shared" si="61"/>
        <v>NA</v>
      </c>
      <c r="AE262" s="123" t="str">
        <f t="shared" si="62"/>
        <v/>
      </c>
      <c r="AF262" s="32">
        <v>98.802999999999997</v>
      </c>
    </row>
    <row r="263" spans="1:32" s="32" customFormat="1" ht="13.35" customHeight="1" outlineLevel="1">
      <c r="A263" s="72" t="s">
        <v>655</v>
      </c>
      <c r="B263" s="11" t="s">
        <v>415</v>
      </c>
      <c r="C263" s="11" t="s">
        <v>26</v>
      </c>
      <c r="D263" s="73">
        <v>4.3929999999999997E-2</v>
      </c>
      <c r="E263" s="74">
        <v>46539</v>
      </c>
      <c r="F263" s="12">
        <v>8710000</v>
      </c>
      <c r="G263" s="11" t="s">
        <v>2</v>
      </c>
      <c r="H263" s="69" t="str">
        <f>IF(OR(($G263=("Non Callable")),$G263=("Make Whole"),Inputs!$S$6&gt;E263),"Non Callable",MAX(Inputs!$S$6,G263))</f>
        <v>Non Callable</v>
      </c>
      <c r="I263" s="70" t="str">
        <f t="shared" ref="I263:I303" si="64">IF(OR(H263="Non Callable",H263=E263),"NA",DAYS360(H263,E263)/360)</f>
        <v>NA</v>
      </c>
      <c r="J263" s="67" t="str">
        <f>IF($I263="NA","NA",VLOOKUP(ROUNDUP(I263,0),Inputs!$N$6:$P$26,3,TRUE))</f>
        <v>NA</v>
      </c>
      <c r="K263" s="3" t="str">
        <f>IF($I263="NA","NA",VLOOKUP(ROUNDUP(I263,0),Inputs!$N$6:$O$26,2))</f>
        <v>NA</v>
      </c>
      <c r="L263" s="3" t="str">
        <f t="shared" ref="L263:L303" si="65">IF($I263="NA","NA",ROUNDDOWN(-PV(K263/2,I263*2,(F263*D263)/2,F263)/F263,5))</f>
        <v>NA</v>
      </c>
      <c r="M263" s="5" t="str">
        <f t="shared" ref="M263:M303" si="66">IF($I263="NA","NA",F263/L263)</f>
        <v>NA</v>
      </c>
      <c r="N263" s="5" t="str">
        <f t="shared" ref="N263:N303" si="67">IF($I263="NA","NA",F263-M263)</f>
        <v>NA</v>
      </c>
      <c r="O263" s="5" t="str">
        <f>IF($I263= "NA","NA",(F263-N263)*Inputs!$S$7)</f>
        <v>NA</v>
      </c>
      <c r="P263" s="123" t="str">
        <f t="shared" si="63"/>
        <v>NA</v>
      </c>
      <c r="Q263" s="124" t="str">
        <f t="shared" ref="Q263:Q303" si="68">IF($I263= "NA","NA",P263/F263)</f>
        <v>NA</v>
      </c>
      <c r="R263" s="7" t="str">
        <f t="shared" si="54"/>
        <v>YES</v>
      </c>
      <c r="S263" s="69" t="str">
        <f>IF(OR(($G263=("Non Callable")),$G263=("Make Whole"),Inputs!$S$6&gt;E263,R263="No"),"NA",Inputs!$S$6)</f>
        <v>NA</v>
      </c>
      <c r="T263" s="70" t="str">
        <f t="shared" si="55"/>
        <v>NA</v>
      </c>
      <c r="U263" s="67" t="str">
        <f>IF(S263="NA","NA",IF(T263&gt;0,T263*(Inputs!$S$11*12),0))</f>
        <v>NA</v>
      </c>
      <c r="V263" s="70" t="str">
        <f t="shared" si="56"/>
        <v>NA</v>
      </c>
      <c r="W263" s="67" t="str">
        <f>IF($V263="NA","NA",VLOOKUP(ROUNDUP(V263,0),Inputs!$N$6:$P$26,3,TRUE))</f>
        <v>NA</v>
      </c>
      <c r="X263" s="3" t="str">
        <f>IF($U263="NA","NA",VLOOKUP(ROUNDUP(V263,0),Inputs!$N$6:$O$26,2)+U263)</f>
        <v>NA</v>
      </c>
      <c r="Y263" s="3" t="str">
        <f t="shared" si="57"/>
        <v>NA</v>
      </c>
      <c r="Z263" s="5" t="str">
        <f t="shared" si="58"/>
        <v>NA</v>
      </c>
      <c r="AA263" s="5" t="str">
        <f t="shared" si="59"/>
        <v>NA</v>
      </c>
      <c r="AB263" s="5" t="str">
        <f>IF($U263= "NA","NA",(F263-AA263)*Inputs!$S$7)</f>
        <v>NA</v>
      </c>
      <c r="AC263" s="123" t="str">
        <f t="shared" si="60"/>
        <v>NA</v>
      </c>
      <c r="AD263" s="124" t="str">
        <f t="shared" si="61"/>
        <v>NA</v>
      </c>
      <c r="AE263" s="123" t="str">
        <f t="shared" si="62"/>
        <v/>
      </c>
      <c r="AF263" s="32">
        <v>99.117000000000004</v>
      </c>
    </row>
    <row r="264" spans="1:32" s="32" customFormat="1" ht="13.35" customHeight="1" outlineLevel="1">
      <c r="A264" s="72" t="s">
        <v>655</v>
      </c>
      <c r="B264" s="11" t="s">
        <v>416</v>
      </c>
      <c r="C264" s="11" t="s">
        <v>26</v>
      </c>
      <c r="D264" s="73">
        <v>4.5530000000000001E-2</v>
      </c>
      <c r="E264" s="74">
        <v>46905</v>
      </c>
      <c r="F264" s="12">
        <v>985000</v>
      </c>
      <c r="G264" s="11" t="s">
        <v>2</v>
      </c>
      <c r="H264" s="69" t="str">
        <f>IF(OR(($G264=("Non Callable")),$G264=("Make Whole"),Inputs!$S$6&gt;E264),"Non Callable",MAX(Inputs!$S$6,G264))</f>
        <v>Non Callable</v>
      </c>
      <c r="I264" s="70" t="str">
        <f t="shared" si="64"/>
        <v>NA</v>
      </c>
      <c r="J264" s="67" t="str">
        <f>IF($I264="NA","NA",VLOOKUP(ROUNDUP(I264,0),Inputs!$N$6:$P$26,3,TRUE))</f>
        <v>NA</v>
      </c>
      <c r="K264" s="3" t="str">
        <f>IF($I264="NA","NA",VLOOKUP(ROUNDUP(I264,0),Inputs!$N$6:$O$26,2))</f>
        <v>NA</v>
      </c>
      <c r="L264" s="3" t="str">
        <f t="shared" si="65"/>
        <v>NA</v>
      </c>
      <c r="M264" s="5" t="str">
        <f t="shared" si="66"/>
        <v>NA</v>
      </c>
      <c r="N264" s="5" t="str">
        <f t="shared" si="67"/>
        <v>NA</v>
      </c>
      <c r="O264" s="5" t="str">
        <f>IF($I264= "NA","NA",(F264-N264)*Inputs!$S$7)</f>
        <v>NA</v>
      </c>
      <c r="P264" s="123" t="str">
        <f t="shared" si="63"/>
        <v>NA</v>
      </c>
      <c r="Q264" s="124" t="str">
        <f t="shared" si="68"/>
        <v>NA</v>
      </c>
      <c r="R264" s="7" t="str">
        <f t="shared" ref="R264:R303" si="69">IF(H264&gt;G264,"NO","YES")</f>
        <v>YES</v>
      </c>
      <c r="S264" s="69" t="str">
        <f>IF(OR(($G264=("Non Callable")),$G264=("Make Whole"),Inputs!$S$6&gt;E264,R264="No"),"NA",Inputs!$S$6)</f>
        <v>NA</v>
      </c>
      <c r="T264" s="70" t="str">
        <f t="shared" ref="T264:T303" si="70">IF(S264&lt;=G264,IF(OR(S264="NA",S264=G264),"NA",DAYS360(S264,G264)/360),0)</f>
        <v>NA</v>
      </c>
      <c r="U264" s="67" t="str">
        <f>IF(S264="NA","NA",IF(T264&gt;0,T264*(Inputs!$S$11*12),0))</f>
        <v>NA</v>
      </c>
      <c r="V264" s="70" t="str">
        <f t="shared" ref="V264:V303" si="71">IF(OR(H264="Non Callable",H264=E264),"NA",DAYS360(H264,E264)/360)</f>
        <v>NA</v>
      </c>
      <c r="W264" s="67" t="str">
        <f>IF($V264="NA","NA",VLOOKUP(ROUNDUP(V264,0),Inputs!$N$6:$P$26,3,TRUE))</f>
        <v>NA</v>
      </c>
      <c r="X264" s="3" t="str">
        <f>IF($U264="NA","NA",VLOOKUP(ROUNDUP(V264,0),Inputs!$N$6:$O$26,2)+U264)</f>
        <v>NA</v>
      </c>
      <c r="Y264" s="3" t="str">
        <f t="shared" ref="Y264:Y303" si="72">IF($U264="NA","NA",ROUNDDOWN(-PV(X264/2,V264*2,(F264*D264)/2,F264)/F264,5))</f>
        <v>NA</v>
      </c>
      <c r="Z264" s="5" t="str">
        <f t="shared" ref="Z264:Z303" si="73">IF($U264="NA","NA",F264/Y264)</f>
        <v>NA</v>
      </c>
      <c r="AA264" s="5" t="str">
        <f t="shared" ref="AA264:AA303" si="74">IF($U264="NA","NA",F264-Z264)</f>
        <v>NA</v>
      </c>
      <c r="AB264" s="5" t="str">
        <f>IF($U264= "NA","NA",(F264-AA264)*Inputs!$S$7)</f>
        <v>NA</v>
      </c>
      <c r="AC264" s="123" t="str">
        <f t="shared" ref="AC264:AC303" si="75">IF($U264= "NA","NA",AA264-AB264)</f>
        <v>NA</v>
      </c>
      <c r="AD264" s="124" t="str">
        <f t="shared" ref="AD264:AD303" si="76">IF($U264= "NA","NA",AC264/F264)</f>
        <v>NA</v>
      </c>
      <c r="AE264" s="123" t="str">
        <f t="shared" ref="AE264:AE303" si="77">IF(OR($P264="NA",R264="NO"),"",IF(P264&gt;0,P264-AC264,""))</f>
        <v/>
      </c>
      <c r="AF264" s="32">
        <v>99.688000000000002</v>
      </c>
    </row>
    <row r="265" spans="1:32" s="32" customFormat="1" ht="13.35" customHeight="1" outlineLevel="1">
      <c r="A265" s="72" t="s">
        <v>655</v>
      </c>
      <c r="B265" s="11" t="s">
        <v>714</v>
      </c>
      <c r="C265" s="11" t="s">
        <v>712</v>
      </c>
      <c r="D265" s="73">
        <v>0.05</v>
      </c>
      <c r="E265" s="74">
        <v>45597</v>
      </c>
      <c r="F265" s="12">
        <v>4290000</v>
      </c>
      <c r="G265" s="11" t="s">
        <v>2</v>
      </c>
      <c r="H265" s="69" t="str">
        <f>IF(OR(($G265=("Non Callable")),$G265=("Make Whole"),Inputs!$S$6&gt;E265),"Non Callable",MAX(Inputs!$S$6,G265))</f>
        <v>Non Callable</v>
      </c>
      <c r="I265" s="70" t="str">
        <f>IF(OR(H265="Non Callable",H265=E265),"NA",DAYS360(H265,E265)/360)</f>
        <v>NA</v>
      </c>
      <c r="J265" s="67" t="str">
        <f>IF($I265="NA","NA",VLOOKUP(ROUNDUP(I265,0),Inputs!$N$6:$P$26,3,TRUE))</f>
        <v>NA</v>
      </c>
      <c r="K265" s="3" t="str">
        <f>IF($I265="NA","NA",VLOOKUP(ROUNDUP(I265,0),Inputs!$N$6:$O$26,2))</f>
        <v>NA</v>
      </c>
      <c r="L265" s="3" t="str">
        <f t="shared" ref="L265:L284" si="78">IF($I265="NA","NA",ROUNDDOWN(-PV(K265/2,I265*2,(F265*D265)/2,F265)/F265,5))</f>
        <v>NA</v>
      </c>
      <c r="M265" s="5" t="str">
        <f t="shared" ref="M265:M284" si="79">IF($I265="NA","NA",F265/L265)</f>
        <v>NA</v>
      </c>
      <c r="N265" s="5" t="str">
        <f t="shared" ref="N265:N284" si="80">IF($I265="NA","NA",F265-M265)</f>
        <v>NA</v>
      </c>
      <c r="O265" s="5" t="str">
        <f>IF($I265= "NA","NA",(F265-N265)*Inputs!$S$7)</f>
        <v>NA</v>
      </c>
      <c r="P265" s="123" t="str">
        <f t="shared" ref="P265:P284" si="81">IF($I265= "NA","NA",N265-O265)</f>
        <v>NA</v>
      </c>
      <c r="Q265" s="124" t="str">
        <f t="shared" ref="Q265:Q284" si="82">IF($I265= "NA","NA",P265/F265)</f>
        <v>NA</v>
      </c>
      <c r="R265" s="7" t="str">
        <f t="shared" si="69"/>
        <v>YES</v>
      </c>
      <c r="S265" s="69" t="str">
        <f>IF(OR(($G265=("Non Callable")),$G265=("Make Whole"),Inputs!$S$6&gt;E265,R265="No"),"NA",Inputs!$S$6)</f>
        <v>NA</v>
      </c>
      <c r="T265" s="70" t="str">
        <f t="shared" si="70"/>
        <v>NA</v>
      </c>
      <c r="U265" s="67" t="str">
        <f>IF(S265="NA","NA",IF(T265&gt;0,T265*(Inputs!$S$11*12),0))</f>
        <v>NA</v>
      </c>
      <c r="V265" s="70" t="str">
        <f t="shared" si="71"/>
        <v>NA</v>
      </c>
      <c r="W265" s="67" t="str">
        <f>IF($V265="NA","NA",VLOOKUP(ROUNDUP(V265,0),Inputs!$N$6:$P$26,3,TRUE))</f>
        <v>NA</v>
      </c>
      <c r="X265" s="3" t="str">
        <f>IF($U265="NA","NA",VLOOKUP(ROUNDUP(V265,0),Inputs!$N$6:$O$26,2)+U265)</f>
        <v>NA</v>
      </c>
      <c r="Y265" s="3" t="str">
        <f t="shared" si="72"/>
        <v>NA</v>
      </c>
      <c r="Z265" s="5" t="str">
        <f t="shared" si="73"/>
        <v>NA</v>
      </c>
      <c r="AA265" s="5" t="str">
        <f t="shared" si="74"/>
        <v>NA</v>
      </c>
      <c r="AB265" s="5" t="str">
        <f>IF($U265= "NA","NA",(F265-AA265)*Inputs!$S$7)</f>
        <v>NA</v>
      </c>
      <c r="AC265" s="123" t="str">
        <f t="shared" si="75"/>
        <v>NA</v>
      </c>
      <c r="AD265" s="124" t="str">
        <f t="shared" si="76"/>
        <v>NA</v>
      </c>
      <c r="AE265" s="123" t="str">
        <f t="shared" si="77"/>
        <v/>
      </c>
      <c r="AF265" s="32">
        <v>101.687</v>
      </c>
    </row>
    <row r="266" spans="1:32" s="32" customFormat="1" ht="13.35" customHeight="1" outlineLevel="1">
      <c r="A266" s="72" t="s">
        <v>655</v>
      </c>
      <c r="B266" s="11" t="s">
        <v>713</v>
      </c>
      <c r="C266" s="11" t="s">
        <v>712</v>
      </c>
      <c r="D266" s="73">
        <v>0.05</v>
      </c>
      <c r="E266" s="74">
        <v>45962</v>
      </c>
      <c r="F266" s="12">
        <v>4510000</v>
      </c>
      <c r="G266" s="11" t="s">
        <v>2</v>
      </c>
      <c r="H266" s="69" t="str">
        <f>IF(OR(($G266=("Non Callable")),$G266=("Make Whole"),Inputs!$S$6&gt;E266),"Non Callable",MAX(Inputs!$S$6,G266))</f>
        <v>Non Callable</v>
      </c>
      <c r="I266" s="70" t="str">
        <f t="shared" ref="I266:I284" si="83">IF(OR(H266="Non Callable",H266=E266),"NA",DAYS360(H266,E266)/360)</f>
        <v>NA</v>
      </c>
      <c r="J266" s="67" t="str">
        <f>IF($I266="NA","NA",VLOOKUP(ROUNDUP(I266,0),Inputs!$N$6:$P$26,3,TRUE))</f>
        <v>NA</v>
      </c>
      <c r="K266" s="3" t="str">
        <f>IF($I266="NA","NA",VLOOKUP(ROUNDUP(I266,0),Inputs!$N$6:$O$26,2))</f>
        <v>NA</v>
      </c>
      <c r="L266" s="3" t="str">
        <f t="shared" si="78"/>
        <v>NA</v>
      </c>
      <c r="M266" s="5" t="str">
        <f t="shared" si="79"/>
        <v>NA</v>
      </c>
      <c r="N266" s="5" t="str">
        <f t="shared" si="80"/>
        <v>NA</v>
      </c>
      <c r="O266" s="5" t="str">
        <f>IF($I266= "NA","NA",(F266-N266)*Inputs!$S$7)</f>
        <v>NA</v>
      </c>
      <c r="P266" s="123" t="str">
        <f t="shared" si="81"/>
        <v>NA</v>
      </c>
      <c r="Q266" s="124" t="str">
        <f t="shared" si="82"/>
        <v>NA</v>
      </c>
      <c r="R266" s="7" t="str">
        <f t="shared" si="69"/>
        <v>YES</v>
      </c>
      <c r="S266" s="69" t="str">
        <f>IF(OR(($G266=("Non Callable")),$G266=("Make Whole"),Inputs!$S$6&gt;E266,R266="No"),"NA",Inputs!$S$6)</f>
        <v>NA</v>
      </c>
      <c r="T266" s="70" t="str">
        <f t="shared" si="70"/>
        <v>NA</v>
      </c>
      <c r="U266" s="67" t="str">
        <f>IF(S266="NA","NA",IF(T266&gt;0,T266*(Inputs!$S$11*12),0))</f>
        <v>NA</v>
      </c>
      <c r="V266" s="70" t="str">
        <f t="shared" si="71"/>
        <v>NA</v>
      </c>
      <c r="W266" s="67" t="str">
        <f>IF($V266="NA","NA",VLOOKUP(ROUNDUP(V266,0),Inputs!$N$6:$P$26,3,TRUE))</f>
        <v>NA</v>
      </c>
      <c r="X266" s="3" t="str">
        <f>IF($U266="NA","NA",VLOOKUP(ROUNDUP(V266,0),Inputs!$N$6:$O$26,2)+U266)</f>
        <v>NA</v>
      </c>
      <c r="Y266" s="3" t="str">
        <f t="shared" si="72"/>
        <v>NA</v>
      </c>
      <c r="Z266" s="5" t="str">
        <f t="shared" si="73"/>
        <v>NA</v>
      </c>
      <c r="AA266" s="5" t="str">
        <f t="shared" si="74"/>
        <v>NA</v>
      </c>
      <c r="AB266" s="5" t="str">
        <f>IF($U266= "NA","NA",(F266-AA266)*Inputs!$S$7)</f>
        <v>NA</v>
      </c>
      <c r="AC266" s="123" t="str">
        <f t="shared" si="75"/>
        <v>NA</v>
      </c>
      <c r="AD266" s="124" t="str">
        <f t="shared" si="76"/>
        <v>NA</v>
      </c>
      <c r="AE266" s="123" t="str">
        <f t="shared" si="77"/>
        <v/>
      </c>
      <c r="AF266" s="32" t="s">
        <v>744</v>
      </c>
    </row>
    <row r="267" spans="1:32" s="32" customFormat="1" ht="13.35" customHeight="1" outlineLevel="1">
      <c r="A267" s="72" t="s">
        <v>655</v>
      </c>
      <c r="B267" s="11" t="s">
        <v>715</v>
      </c>
      <c r="C267" s="11" t="s">
        <v>712</v>
      </c>
      <c r="D267" s="73">
        <v>0.05</v>
      </c>
      <c r="E267" s="74">
        <v>46327</v>
      </c>
      <c r="F267" s="12">
        <v>4740000</v>
      </c>
      <c r="G267" s="11" t="s">
        <v>2</v>
      </c>
      <c r="H267" s="69" t="str">
        <f>IF(OR(($G267=("Non Callable")),$G267=("Make Whole"),Inputs!$S$6&gt;E267),"Non Callable",MAX(Inputs!$S$6,G267))</f>
        <v>Non Callable</v>
      </c>
      <c r="I267" s="70" t="str">
        <f t="shared" si="83"/>
        <v>NA</v>
      </c>
      <c r="J267" s="67" t="str">
        <f>IF($I267="NA","NA",VLOOKUP(ROUNDUP(I267,0),Inputs!$N$6:$P$26,3,TRUE))</f>
        <v>NA</v>
      </c>
      <c r="K267" s="3" t="str">
        <f>IF($I267="NA","NA",VLOOKUP(ROUNDUP(I267,0),Inputs!$N$6:$O$26,2))</f>
        <v>NA</v>
      </c>
      <c r="L267" s="3" t="str">
        <f t="shared" si="78"/>
        <v>NA</v>
      </c>
      <c r="M267" s="5" t="str">
        <f t="shared" si="79"/>
        <v>NA</v>
      </c>
      <c r="N267" s="5" t="str">
        <f t="shared" si="80"/>
        <v>NA</v>
      </c>
      <c r="O267" s="5" t="str">
        <f>IF($I267= "NA","NA",(F267-N267)*Inputs!$S$7)</f>
        <v>NA</v>
      </c>
      <c r="P267" s="123" t="str">
        <f t="shared" si="81"/>
        <v>NA</v>
      </c>
      <c r="Q267" s="124" t="str">
        <f t="shared" si="82"/>
        <v>NA</v>
      </c>
      <c r="R267" s="7" t="str">
        <f t="shared" si="69"/>
        <v>YES</v>
      </c>
      <c r="S267" s="69" t="str">
        <f>IF(OR(($G267=("Non Callable")),$G267=("Make Whole"),Inputs!$S$6&gt;E267,R267="No"),"NA",Inputs!$S$6)</f>
        <v>NA</v>
      </c>
      <c r="T267" s="70" t="str">
        <f t="shared" si="70"/>
        <v>NA</v>
      </c>
      <c r="U267" s="67" t="str">
        <f>IF(S267="NA","NA",IF(T267&gt;0,T267*(Inputs!$S$11*12),0))</f>
        <v>NA</v>
      </c>
      <c r="V267" s="70" t="str">
        <f t="shared" si="71"/>
        <v>NA</v>
      </c>
      <c r="W267" s="67" t="str">
        <f>IF($V267="NA","NA",VLOOKUP(ROUNDUP(V267,0),Inputs!$N$6:$P$26,3,TRUE))</f>
        <v>NA</v>
      </c>
      <c r="X267" s="3" t="str">
        <f>IF($U267="NA","NA",VLOOKUP(ROUNDUP(V267,0),Inputs!$N$6:$O$26,2)+U267)</f>
        <v>NA</v>
      </c>
      <c r="Y267" s="3" t="str">
        <f t="shared" si="72"/>
        <v>NA</v>
      </c>
      <c r="Z267" s="5" t="str">
        <f t="shared" si="73"/>
        <v>NA</v>
      </c>
      <c r="AA267" s="5" t="str">
        <f t="shared" si="74"/>
        <v>NA</v>
      </c>
      <c r="AB267" s="5" t="str">
        <f>IF($U267= "NA","NA",(F267-AA267)*Inputs!$S$7)</f>
        <v>NA</v>
      </c>
      <c r="AC267" s="123" t="str">
        <f t="shared" si="75"/>
        <v>NA</v>
      </c>
      <c r="AD267" s="124" t="str">
        <f t="shared" si="76"/>
        <v>NA</v>
      </c>
      <c r="AE267" s="123" t="str">
        <f t="shared" si="77"/>
        <v/>
      </c>
      <c r="AF267" s="32" t="s">
        <v>744</v>
      </c>
    </row>
    <row r="268" spans="1:32" s="32" customFormat="1" ht="13.35" customHeight="1" outlineLevel="1">
      <c r="A268" s="72" t="s">
        <v>655</v>
      </c>
      <c r="B268" s="11" t="s">
        <v>716</v>
      </c>
      <c r="C268" s="11" t="s">
        <v>712</v>
      </c>
      <c r="D268" s="73">
        <v>0.05</v>
      </c>
      <c r="E268" s="74">
        <v>46692</v>
      </c>
      <c r="F268" s="12">
        <v>4980000</v>
      </c>
      <c r="G268" s="11" t="s">
        <v>2</v>
      </c>
      <c r="H268" s="69" t="str">
        <f>IF(OR(($G268=("Non Callable")),$G268=("Make Whole"),Inputs!$S$6&gt;E268),"Non Callable",MAX(Inputs!$S$6,G268))</f>
        <v>Non Callable</v>
      </c>
      <c r="I268" s="70" t="str">
        <f t="shared" si="83"/>
        <v>NA</v>
      </c>
      <c r="J268" s="67" t="str">
        <f>IF($I268="NA","NA",VLOOKUP(ROUNDUP(I268,0),Inputs!$N$6:$P$26,3,TRUE))</f>
        <v>NA</v>
      </c>
      <c r="K268" s="3" t="str">
        <f>IF($I268="NA","NA",VLOOKUP(ROUNDUP(I268,0),Inputs!$N$6:$O$26,2))</f>
        <v>NA</v>
      </c>
      <c r="L268" s="3" t="str">
        <f t="shared" si="78"/>
        <v>NA</v>
      </c>
      <c r="M268" s="5" t="str">
        <f t="shared" si="79"/>
        <v>NA</v>
      </c>
      <c r="N268" s="5" t="str">
        <f t="shared" si="80"/>
        <v>NA</v>
      </c>
      <c r="O268" s="5" t="str">
        <f>IF($I268= "NA","NA",(F268-N268)*Inputs!$S$7)</f>
        <v>NA</v>
      </c>
      <c r="P268" s="123" t="str">
        <f t="shared" si="81"/>
        <v>NA</v>
      </c>
      <c r="Q268" s="124" t="str">
        <f t="shared" si="82"/>
        <v>NA</v>
      </c>
      <c r="R268" s="7" t="str">
        <f t="shared" si="69"/>
        <v>YES</v>
      </c>
      <c r="S268" s="69" t="str">
        <f>IF(OR(($G268=("Non Callable")),$G268=("Make Whole"),Inputs!$S$6&gt;E268,R268="No"),"NA",Inputs!$S$6)</f>
        <v>NA</v>
      </c>
      <c r="T268" s="70" t="str">
        <f t="shared" si="70"/>
        <v>NA</v>
      </c>
      <c r="U268" s="67" t="str">
        <f>IF(S268="NA","NA",IF(T268&gt;0,T268*(Inputs!$S$11*12),0))</f>
        <v>NA</v>
      </c>
      <c r="V268" s="70" t="str">
        <f t="shared" si="71"/>
        <v>NA</v>
      </c>
      <c r="W268" s="67" t="str">
        <f>IF($V268="NA","NA",VLOOKUP(ROUNDUP(V268,0),Inputs!$N$6:$P$26,3,TRUE))</f>
        <v>NA</v>
      </c>
      <c r="X268" s="3" t="str">
        <f>IF($U268="NA","NA",VLOOKUP(ROUNDUP(V268,0),Inputs!$N$6:$O$26,2)+U268)</f>
        <v>NA</v>
      </c>
      <c r="Y268" s="3" t="str">
        <f t="shared" si="72"/>
        <v>NA</v>
      </c>
      <c r="Z268" s="5" t="str">
        <f t="shared" si="73"/>
        <v>NA</v>
      </c>
      <c r="AA268" s="5" t="str">
        <f t="shared" si="74"/>
        <v>NA</v>
      </c>
      <c r="AB268" s="5" t="str">
        <f>IF($U268= "NA","NA",(F268-AA268)*Inputs!$S$7)</f>
        <v>NA</v>
      </c>
      <c r="AC268" s="123" t="str">
        <f t="shared" si="75"/>
        <v>NA</v>
      </c>
      <c r="AD268" s="124" t="str">
        <f t="shared" si="76"/>
        <v>NA</v>
      </c>
      <c r="AE268" s="123" t="str">
        <f t="shared" si="77"/>
        <v/>
      </c>
      <c r="AF268" s="32">
        <v>108.51300000000001</v>
      </c>
    </row>
    <row r="269" spans="1:32" s="32" customFormat="1" ht="13.35" customHeight="1" outlineLevel="1">
      <c r="A269" s="72" t="s">
        <v>655</v>
      </c>
      <c r="B269" s="11" t="s">
        <v>717</v>
      </c>
      <c r="C269" s="11" t="s">
        <v>712</v>
      </c>
      <c r="D269" s="73">
        <v>0.05</v>
      </c>
      <c r="E269" s="74">
        <v>47058</v>
      </c>
      <c r="F269" s="12">
        <v>5240000</v>
      </c>
      <c r="G269" s="11" t="s">
        <v>2</v>
      </c>
      <c r="H269" s="69" t="str">
        <f>IF(OR(($G269=("Non Callable")),$G269=("Make Whole"),Inputs!$S$6&gt;E269),"Non Callable",MAX(Inputs!$S$6,G269))</f>
        <v>Non Callable</v>
      </c>
      <c r="I269" s="70" t="str">
        <f t="shared" si="83"/>
        <v>NA</v>
      </c>
      <c r="J269" s="67" t="str">
        <f>IF($I269="NA","NA",VLOOKUP(ROUNDUP(I269,0),Inputs!$N$6:$P$26,3,TRUE))</f>
        <v>NA</v>
      </c>
      <c r="K269" s="3" t="str">
        <f>IF($I269="NA","NA",VLOOKUP(ROUNDUP(I269,0),Inputs!$N$6:$O$26,2))</f>
        <v>NA</v>
      </c>
      <c r="L269" s="3" t="str">
        <f t="shared" si="78"/>
        <v>NA</v>
      </c>
      <c r="M269" s="5" t="str">
        <f t="shared" si="79"/>
        <v>NA</v>
      </c>
      <c r="N269" s="5" t="str">
        <f t="shared" si="80"/>
        <v>NA</v>
      </c>
      <c r="O269" s="5" t="str">
        <f>IF($I269= "NA","NA",(F269-N269)*Inputs!$S$7)</f>
        <v>NA</v>
      </c>
      <c r="P269" s="123" t="str">
        <f t="shared" si="81"/>
        <v>NA</v>
      </c>
      <c r="Q269" s="124" t="str">
        <f t="shared" si="82"/>
        <v>NA</v>
      </c>
      <c r="R269" s="7" t="str">
        <f t="shared" si="69"/>
        <v>YES</v>
      </c>
      <c r="S269" s="69" t="str">
        <f>IF(OR(($G269=("Non Callable")),$G269=("Make Whole"),Inputs!$S$6&gt;E269,R269="No"),"NA",Inputs!$S$6)</f>
        <v>NA</v>
      </c>
      <c r="T269" s="70" t="str">
        <f t="shared" si="70"/>
        <v>NA</v>
      </c>
      <c r="U269" s="67" t="str">
        <f>IF(S269="NA","NA",IF(T269&gt;0,T269*(Inputs!$S$11*12),0))</f>
        <v>NA</v>
      </c>
      <c r="V269" s="70" t="str">
        <f t="shared" si="71"/>
        <v>NA</v>
      </c>
      <c r="W269" s="67" t="str">
        <f>IF($V269="NA","NA",VLOOKUP(ROUNDUP(V269,0),Inputs!$N$6:$P$26,3,TRUE))</f>
        <v>NA</v>
      </c>
      <c r="X269" s="3" t="str">
        <f>IF($U269="NA","NA",VLOOKUP(ROUNDUP(V269,0),Inputs!$N$6:$O$26,2)+U269)</f>
        <v>NA</v>
      </c>
      <c r="Y269" s="3" t="str">
        <f t="shared" si="72"/>
        <v>NA</v>
      </c>
      <c r="Z269" s="5" t="str">
        <f t="shared" si="73"/>
        <v>NA</v>
      </c>
      <c r="AA269" s="5" t="str">
        <f t="shared" si="74"/>
        <v>NA</v>
      </c>
      <c r="AB269" s="5" t="str">
        <f>IF($U269= "NA","NA",(F269-AA269)*Inputs!$S$7)</f>
        <v>NA</v>
      </c>
      <c r="AC269" s="123" t="str">
        <f t="shared" si="75"/>
        <v>NA</v>
      </c>
      <c r="AD269" s="124" t="str">
        <f t="shared" si="76"/>
        <v>NA</v>
      </c>
      <c r="AE269" s="123" t="str">
        <f t="shared" si="77"/>
        <v/>
      </c>
      <c r="AF269" s="32" t="s">
        <v>744</v>
      </c>
    </row>
    <row r="270" spans="1:32" s="32" customFormat="1" ht="13.35" customHeight="1" outlineLevel="1">
      <c r="A270" s="72" t="s">
        <v>655</v>
      </c>
      <c r="B270" s="11" t="s">
        <v>718</v>
      </c>
      <c r="C270" s="11" t="s">
        <v>712</v>
      </c>
      <c r="D270" s="73">
        <v>0.05</v>
      </c>
      <c r="E270" s="74">
        <v>47423</v>
      </c>
      <c r="F270" s="12">
        <v>5505000</v>
      </c>
      <c r="G270" s="11" t="s">
        <v>2</v>
      </c>
      <c r="H270" s="69" t="str">
        <f>IF(OR(($G270=("Non Callable")),$G270=("Make Whole"),Inputs!$S$6&gt;E270),"Non Callable",MAX(Inputs!$S$6,G270))</f>
        <v>Non Callable</v>
      </c>
      <c r="I270" s="70" t="str">
        <f t="shared" si="83"/>
        <v>NA</v>
      </c>
      <c r="J270" s="67" t="str">
        <f>IF($I270="NA","NA",VLOOKUP(ROUNDUP(I270,0),Inputs!$N$6:$P$26,3,TRUE))</f>
        <v>NA</v>
      </c>
      <c r="K270" s="3" t="str">
        <f>IF($I270="NA","NA",VLOOKUP(ROUNDUP(I270,0),Inputs!$N$6:$O$26,2))</f>
        <v>NA</v>
      </c>
      <c r="L270" s="3" t="str">
        <f t="shared" si="78"/>
        <v>NA</v>
      </c>
      <c r="M270" s="5" t="str">
        <f t="shared" si="79"/>
        <v>NA</v>
      </c>
      <c r="N270" s="5" t="str">
        <f t="shared" si="80"/>
        <v>NA</v>
      </c>
      <c r="O270" s="5" t="str">
        <f>IF($I270= "NA","NA",(F270-N270)*Inputs!$S$7)</f>
        <v>NA</v>
      </c>
      <c r="P270" s="123" t="str">
        <f t="shared" si="81"/>
        <v>NA</v>
      </c>
      <c r="Q270" s="124" t="str">
        <f t="shared" si="82"/>
        <v>NA</v>
      </c>
      <c r="R270" s="7" t="str">
        <f t="shared" si="69"/>
        <v>YES</v>
      </c>
      <c r="S270" s="69" t="str">
        <f>IF(OR(($G270=("Non Callable")),$G270=("Make Whole"),Inputs!$S$6&gt;E270,R270="No"),"NA",Inputs!$S$6)</f>
        <v>NA</v>
      </c>
      <c r="T270" s="70" t="str">
        <f t="shared" si="70"/>
        <v>NA</v>
      </c>
      <c r="U270" s="67" t="str">
        <f>IF(S270="NA","NA",IF(T270&gt;0,T270*(Inputs!$S$11*12),0))</f>
        <v>NA</v>
      </c>
      <c r="V270" s="70" t="str">
        <f t="shared" si="71"/>
        <v>NA</v>
      </c>
      <c r="W270" s="67" t="str">
        <f>IF($V270="NA","NA",VLOOKUP(ROUNDUP(V270,0),Inputs!$N$6:$P$26,3,TRUE))</f>
        <v>NA</v>
      </c>
      <c r="X270" s="3" t="str">
        <f>IF($U270="NA","NA",VLOOKUP(ROUNDUP(V270,0),Inputs!$N$6:$O$26,2)+U270)</f>
        <v>NA</v>
      </c>
      <c r="Y270" s="3" t="str">
        <f t="shared" si="72"/>
        <v>NA</v>
      </c>
      <c r="Z270" s="5" t="str">
        <f t="shared" si="73"/>
        <v>NA</v>
      </c>
      <c r="AA270" s="5" t="str">
        <f t="shared" si="74"/>
        <v>NA</v>
      </c>
      <c r="AB270" s="5" t="str">
        <f>IF($U270= "NA","NA",(F270-AA270)*Inputs!$S$7)</f>
        <v>NA</v>
      </c>
      <c r="AC270" s="123" t="str">
        <f t="shared" si="75"/>
        <v>NA</v>
      </c>
      <c r="AD270" s="124" t="str">
        <f t="shared" si="76"/>
        <v>NA</v>
      </c>
      <c r="AE270" s="123" t="str">
        <f t="shared" si="77"/>
        <v/>
      </c>
      <c r="AF270" s="32">
        <v>112.55500000000001</v>
      </c>
    </row>
    <row r="271" spans="1:32" s="32" customFormat="1" ht="13.35" customHeight="1" outlineLevel="1">
      <c r="A271" s="72" t="s">
        <v>655</v>
      </c>
      <c r="B271" s="11" t="s">
        <v>719</v>
      </c>
      <c r="C271" s="11" t="s">
        <v>712</v>
      </c>
      <c r="D271" s="73">
        <v>0.05</v>
      </c>
      <c r="E271" s="74">
        <v>47788</v>
      </c>
      <c r="F271" s="12">
        <v>5790000</v>
      </c>
      <c r="G271" s="11" t="s">
        <v>2</v>
      </c>
      <c r="H271" s="69" t="str">
        <f>IF(OR(($G271=("Non Callable")),$G271=("Make Whole"),Inputs!$S$6&gt;E271),"Non Callable",MAX(Inputs!$S$6,G271))</f>
        <v>Non Callable</v>
      </c>
      <c r="I271" s="70" t="str">
        <f t="shared" si="83"/>
        <v>NA</v>
      </c>
      <c r="J271" s="67" t="str">
        <f>IF($I271="NA","NA",VLOOKUP(ROUNDUP(I271,0),Inputs!$N$6:$P$26,3,TRUE))</f>
        <v>NA</v>
      </c>
      <c r="K271" s="3" t="str">
        <f>IF($I271="NA","NA",VLOOKUP(ROUNDUP(I271,0),Inputs!$N$6:$O$26,2))</f>
        <v>NA</v>
      </c>
      <c r="L271" s="3" t="str">
        <f t="shared" si="78"/>
        <v>NA</v>
      </c>
      <c r="M271" s="5" t="str">
        <f t="shared" si="79"/>
        <v>NA</v>
      </c>
      <c r="N271" s="5" t="str">
        <f t="shared" si="80"/>
        <v>NA</v>
      </c>
      <c r="O271" s="5" t="str">
        <f>IF($I271= "NA","NA",(F271-N271)*Inputs!$S$7)</f>
        <v>NA</v>
      </c>
      <c r="P271" s="123" t="str">
        <f t="shared" si="81"/>
        <v>NA</v>
      </c>
      <c r="Q271" s="124" t="str">
        <f t="shared" si="82"/>
        <v>NA</v>
      </c>
      <c r="R271" s="7" t="str">
        <f t="shared" si="69"/>
        <v>YES</v>
      </c>
      <c r="S271" s="69" t="str">
        <f>IF(OR(($G271=("Non Callable")),$G271=("Make Whole"),Inputs!$S$6&gt;E271,R271="No"),"NA",Inputs!$S$6)</f>
        <v>NA</v>
      </c>
      <c r="T271" s="70" t="str">
        <f t="shared" si="70"/>
        <v>NA</v>
      </c>
      <c r="U271" s="67" t="str">
        <f>IF(S271="NA","NA",IF(T271&gt;0,T271*(Inputs!$S$11*12),0))</f>
        <v>NA</v>
      </c>
      <c r="V271" s="70" t="str">
        <f t="shared" si="71"/>
        <v>NA</v>
      </c>
      <c r="W271" s="67" t="str">
        <f>IF($V271="NA","NA",VLOOKUP(ROUNDUP(V271,0),Inputs!$N$6:$P$26,3,TRUE))</f>
        <v>NA</v>
      </c>
      <c r="X271" s="3" t="str">
        <f>IF($U271="NA","NA",VLOOKUP(ROUNDUP(V271,0),Inputs!$N$6:$O$26,2)+U271)</f>
        <v>NA</v>
      </c>
      <c r="Y271" s="3" t="str">
        <f t="shared" si="72"/>
        <v>NA</v>
      </c>
      <c r="Z271" s="5" t="str">
        <f t="shared" si="73"/>
        <v>NA</v>
      </c>
      <c r="AA271" s="5" t="str">
        <f t="shared" si="74"/>
        <v>NA</v>
      </c>
      <c r="AB271" s="5" t="str">
        <f>IF($U271= "NA","NA",(F271-AA271)*Inputs!$S$7)</f>
        <v>NA</v>
      </c>
      <c r="AC271" s="123" t="str">
        <f t="shared" si="75"/>
        <v>NA</v>
      </c>
      <c r="AD271" s="124" t="str">
        <f t="shared" si="76"/>
        <v>NA</v>
      </c>
      <c r="AE271" s="123" t="str">
        <f t="shared" si="77"/>
        <v/>
      </c>
      <c r="AF271" s="32">
        <v>114.46899999999999</v>
      </c>
    </row>
    <row r="272" spans="1:32" s="32" customFormat="1" ht="13.35" customHeight="1" outlineLevel="1">
      <c r="A272" s="72" t="s">
        <v>655</v>
      </c>
      <c r="B272" s="11" t="s">
        <v>720</v>
      </c>
      <c r="C272" s="11" t="s">
        <v>712</v>
      </c>
      <c r="D272" s="73">
        <v>0.05</v>
      </c>
      <c r="E272" s="74">
        <v>48153</v>
      </c>
      <c r="F272" s="12">
        <v>6085000</v>
      </c>
      <c r="G272" s="11" t="s">
        <v>2</v>
      </c>
      <c r="H272" s="69" t="str">
        <f>IF(OR(($G272=("Non Callable")),$G272=("Make Whole"),Inputs!$S$6&gt;E272),"Non Callable",MAX(Inputs!$S$6,G272))</f>
        <v>Non Callable</v>
      </c>
      <c r="I272" s="70" t="str">
        <f t="shared" si="83"/>
        <v>NA</v>
      </c>
      <c r="J272" s="67" t="str">
        <f>IF($I272="NA","NA",VLOOKUP(ROUNDUP(I272,0),Inputs!$N$6:$P$26,3,TRUE))</f>
        <v>NA</v>
      </c>
      <c r="K272" s="3" t="str">
        <f>IF($I272="NA","NA",VLOOKUP(ROUNDUP(I272,0),Inputs!$N$6:$O$26,2))</f>
        <v>NA</v>
      </c>
      <c r="L272" s="3" t="str">
        <f t="shared" si="78"/>
        <v>NA</v>
      </c>
      <c r="M272" s="5" t="str">
        <f t="shared" si="79"/>
        <v>NA</v>
      </c>
      <c r="N272" s="5" t="str">
        <f t="shared" si="80"/>
        <v>NA</v>
      </c>
      <c r="O272" s="5" t="str">
        <f>IF($I272= "NA","NA",(F272-N272)*Inputs!$S$7)</f>
        <v>NA</v>
      </c>
      <c r="P272" s="123" t="str">
        <f t="shared" si="81"/>
        <v>NA</v>
      </c>
      <c r="Q272" s="124" t="str">
        <f t="shared" si="82"/>
        <v>NA</v>
      </c>
      <c r="R272" s="7" t="str">
        <f t="shared" si="69"/>
        <v>YES</v>
      </c>
      <c r="S272" s="69" t="str">
        <f>IF(OR(($G272=("Non Callable")),$G272=("Make Whole"),Inputs!$S$6&gt;E272,R272="No"),"NA",Inputs!$S$6)</f>
        <v>NA</v>
      </c>
      <c r="T272" s="70" t="str">
        <f t="shared" si="70"/>
        <v>NA</v>
      </c>
      <c r="U272" s="67" t="str">
        <f>IF(S272="NA","NA",IF(T272&gt;0,T272*(Inputs!$S$11*12),0))</f>
        <v>NA</v>
      </c>
      <c r="V272" s="70" t="str">
        <f t="shared" si="71"/>
        <v>NA</v>
      </c>
      <c r="W272" s="67" t="str">
        <f>IF($V272="NA","NA",VLOOKUP(ROUNDUP(V272,0),Inputs!$N$6:$P$26,3,TRUE))</f>
        <v>NA</v>
      </c>
      <c r="X272" s="3" t="str">
        <f>IF($U272="NA","NA",VLOOKUP(ROUNDUP(V272,0),Inputs!$N$6:$O$26,2)+U272)</f>
        <v>NA</v>
      </c>
      <c r="Y272" s="3" t="str">
        <f t="shared" si="72"/>
        <v>NA</v>
      </c>
      <c r="Z272" s="5" t="str">
        <f t="shared" si="73"/>
        <v>NA</v>
      </c>
      <c r="AA272" s="5" t="str">
        <f t="shared" si="74"/>
        <v>NA</v>
      </c>
      <c r="AB272" s="5" t="str">
        <f>IF($U272= "NA","NA",(F272-AA272)*Inputs!$S$7)</f>
        <v>NA</v>
      </c>
      <c r="AC272" s="123" t="str">
        <f t="shared" si="75"/>
        <v>NA</v>
      </c>
      <c r="AD272" s="124" t="str">
        <f t="shared" si="76"/>
        <v>NA</v>
      </c>
      <c r="AE272" s="123" t="str">
        <f t="shared" si="77"/>
        <v/>
      </c>
      <c r="AF272" s="32">
        <v>113.4</v>
      </c>
    </row>
    <row r="273" spans="1:32" s="32" customFormat="1" ht="13.35" customHeight="1" outlineLevel="1">
      <c r="A273" s="72" t="s">
        <v>655</v>
      </c>
      <c r="B273" s="11" t="s">
        <v>721</v>
      </c>
      <c r="C273" s="11" t="s">
        <v>712</v>
      </c>
      <c r="D273" s="73">
        <v>0.05</v>
      </c>
      <c r="E273" s="74">
        <v>48519</v>
      </c>
      <c r="F273" s="12">
        <v>6400000</v>
      </c>
      <c r="G273" s="11" t="s">
        <v>2</v>
      </c>
      <c r="H273" s="69" t="str">
        <f>IF(OR(($G273=("Non Callable")),$G273=("Make Whole"),Inputs!$S$6&gt;E273),"Non Callable",MAX(Inputs!$S$6,G273))</f>
        <v>Non Callable</v>
      </c>
      <c r="I273" s="70" t="str">
        <f t="shared" si="83"/>
        <v>NA</v>
      </c>
      <c r="J273" s="67" t="str">
        <f>IF($I273="NA","NA",VLOOKUP(ROUNDUP(I273,0),Inputs!$N$6:$P$26,3,TRUE))</f>
        <v>NA</v>
      </c>
      <c r="K273" s="3" t="str">
        <f>IF($I273="NA","NA",VLOOKUP(ROUNDUP(I273,0),Inputs!$N$6:$O$26,2))</f>
        <v>NA</v>
      </c>
      <c r="L273" s="3" t="str">
        <f t="shared" si="78"/>
        <v>NA</v>
      </c>
      <c r="M273" s="5" t="str">
        <f t="shared" si="79"/>
        <v>NA</v>
      </c>
      <c r="N273" s="5" t="str">
        <f t="shared" si="80"/>
        <v>NA</v>
      </c>
      <c r="O273" s="5" t="str">
        <f>IF($I273= "NA","NA",(F273-N273)*Inputs!$S$7)</f>
        <v>NA</v>
      </c>
      <c r="P273" s="123" t="str">
        <f t="shared" si="81"/>
        <v>NA</v>
      </c>
      <c r="Q273" s="124" t="str">
        <f t="shared" si="82"/>
        <v>NA</v>
      </c>
      <c r="R273" s="7" t="str">
        <f t="shared" si="69"/>
        <v>YES</v>
      </c>
      <c r="S273" s="69" t="str">
        <f>IF(OR(($G273=("Non Callable")),$G273=("Make Whole"),Inputs!$S$6&gt;E273,R273="No"),"NA",Inputs!$S$6)</f>
        <v>NA</v>
      </c>
      <c r="T273" s="70" t="str">
        <f t="shared" si="70"/>
        <v>NA</v>
      </c>
      <c r="U273" s="67" t="str">
        <f>IF(S273="NA","NA",IF(T273&gt;0,T273*(Inputs!$S$11*12),0))</f>
        <v>NA</v>
      </c>
      <c r="V273" s="70" t="str">
        <f t="shared" si="71"/>
        <v>NA</v>
      </c>
      <c r="W273" s="67" t="str">
        <f>IF($V273="NA","NA",VLOOKUP(ROUNDUP(V273,0),Inputs!$N$6:$P$26,3,TRUE))</f>
        <v>NA</v>
      </c>
      <c r="X273" s="3" t="str">
        <f>IF($U273="NA","NA",VLOOKUP(ROUNDUP(V273,0),Inputs!$N$6:$O$26,2)+U273)</f>
        <v>NA</v>
      </c>
      <c r="Y273" s="3" t="str">
        <f t="shared" si="72"/>
        <v>NA</v>
      </c>
      <c r="Z273" s="5" t="str">
        <f t="shared" si="73"/>
        <v>NA</v>
      </c>
      <c r="AA273" s="5" t="str">
        <f t="shared" si="74"/>
        <v>NA</v>
      </c>
      <c r="AB273" s="5" t="str">
        <f>IF($U273= "NA","NA",(F273-AA273)*Inputs!$S$7)</f>
        <v>NA</v>
      </c>
      <c r="AC273" s="123" t="str">
        <f t="shared" si="75"/>
        <v>NA</v>
      </c>
      <c r="AD273" s="124" t="str">
        <f t="shared" si="76"/>
        <v>NA</v>
      </c>
      <c r="AE273" s="123" t="str">
        <f t="shared" si="77"/>
        <v/>
      </c>
      <c r="AF273" s="32" t="s">
        <v>744</v>
      </c>
    </row>
    <row r="274" spans="1:32" s="32" customFormat="1" ht="13.35" customHeight="1" outlineLevel="1">
      <c r="A274" s="72" t="s">
        <v>655</v>
      </c>
      <c r="B274" s="11" t="s">
        <v>722</v>
      </c>
      <c r="C274" s="11" t="s">
        <v>712</v>
      </c>
      <c r="D274" s="73">
        <v>0.05</v>
      </c>
      <c r="E274" s="74">
        <v>48884</v>
      </c>
      <c r="F274" s="12">
        <v>6725000</v>
      </c>
      <c r="G274" s="11" t="s">
        <v>2</v>
      </c>
      <c r="H274" s="69" t="str">
        <f>IF(OR(($G274=("Non Callable")),$G274=("Make Whole"),Inputs!$S$6&gt;E274),"Non Callable",MAX(Inputs!$S$6,G274))</f>
        <v>Non Callable</v>
      </c>
      <c r="I274" s="70" t="str">
        <f t="shared" si="83"/>
        <v>NA</v>
      </c>
      <c r="J274" s="67" t="str">
        <f>IF($I274="NA","NA",VLOOKUP(ROUNDUP(I274,0),Inputs!$N$6:$P$26,3,TRUE))</f>
        <v>NA</v>
      </c>
      <c r="K274" s="3" t="str">
        <f>IF($I274="NA","NA",VLOOKUP(ROUNDUP(I274,0),Inputs!$N$6:$O$26,2))</f>
        <v>NA</v>
      </c>
      <c r="L274" s="3" t="str">
        <f t="shared" si="78"/>
        <v>NA</v>
      </c>
      <c r="M274" s="5" t="str">
        <f t="shared" si="79"/>
        <v>NA</v>
      </c>
      <c r="N274" s="5" t="str">
        <f t="shared" si="80"/>
        <v>NA</v>
      </c>
      <c r="O274" s="5" t="str">
        <f>IF($I274= "NA","NA",(F274-N274)*Inputs!$S$7)</f>
        <v>NA</v>
      </c>
      <c r="P274" s="123" t="str">
        <f t="shared" si="81"/>
        <v>NA</v>
      </c>
      <c r="Q274" s="124" t="str">
        <f t="shared" si="82"/>
        <v>NA</v>
      </c>
      <c r="R274" s="7" t="str">
        <f t="shared" si="69"/>
        <v>YES</v>
      </c>
      <c r="S274" s="69" t="str">
        <f>IF(OR(($G274=("Non Callable")),$G274=("Make Whole"),Inputs!$S$6&gt;E274,R274="No"),"NA",Inputs!$S$6)</f>
        <v>NA</v>
      </c>
      <c r="T274" s="70" t="str">
        <f t="shared" si="70"/>
        <v>NA</v>
      </c>
      <c r="U274" s="67" t="str">
        <f>IF(S274="NA","NA",IF(T274&gt;0,T274*(Inputs!$S$11*12),0))</f>
        <v>NA</v>
      </c>
      <c r="V274" s="70" t="str">
        <f t="shared" si="71"/>
        <v>NA</v>
      </c>
      <c r="W274" s="67" t="str">
        <f>IF($V274="NA","NA",VLOOKUP(ROUNDUP(V274,0),Inputs!$N$6:$P$26,3,TRUE))</f>
        <v>NA</v>
      </c>
      <c r="X274" s="3" t="str">
        <f>IF($U274="NA","NA",VLOOKUP(ROUNDUP(V274,0),Inputs!$N$6:$O$26,2)+U274)</f>
        <v>NA</v>
      </c>
      <c r="Y274" s="3" t="str">
        <f t="shared" si="72"/>
        <v>NA</v>
      </c>
      <c r="Z274" s="5" t="str">
        <f t="shared" si="73"/>
        <v>NA</v>
      </c>
      <c r="AA274" s="5" t="str">
        <f t="shared" si="74"/>
        <v>NA</v>
      </c>
      <c r="AB274" s="5" t="str">
        <f>IF($U274= "NA","NA",(F274-AA274)*Inputs!$S$7)</f>
        <v>NA</v>
      </c>
      <c r="AC274" s="123" t="str">
        <f t="shared" si="75"/>
        <v>NA</v>
      </c>
      <c r="AD274" s="124" t="str">
        <f t="shared" si="76"/>
        <v>NA</v>
      </c>
      <c r="AE274" s="123" t="str">
        <f t="shared" si="77"/>
        <v/>
      </c>
      <c r="AF274" s="32">
        <v>118.5</v>
      </c>
    </row>
    <row r="275" spans="1:32" s="32" customFormat="1" ht="13.35" customHeight="1" outlineLevel="1">
      <c r="A275" s="72" t="s">
        <v>655</v>
      </c>
      <c r="B275" s="11" t="s">
        <v>723</v>
      </c>
      <c r="C275" s="11" t="s">
        <v>712</v>
      </c>
      <c r="D275" s="73">
        <v>0.05</v>
      </c>
      <c r="E275" s="74">
        <v>49249</v>
      </c>
      <c r="F275" s="12">
        <v>7070000</v>
      </c>
      <c r="G275" s="75">
        <v>48884</v>
      </c>
      <c r="H275" s="69">
        <f>IF(OR(($G275=("Non Callable")),$G275=("Make Whole"),Inputs!$S$6&gt;E275),"Non Callable",MAX(Inputs!$S$6,G275))</f>
        <v>48884</v>
      </c>
      <c r="I275" s="70">
        <f t="shared" si="83"/>
        <v>1</v>
      </c>
      <c r="J275" s="67">
        <f>IF($I275="NA","NA",VLOOKUP(ROUNDUP(I275,0),Inputs!$N$6:$P$26,3,TRUE))</f>
        <v>0.05</v>
      </c>
      <c r="K275" s="3">
        <f>IF($I275="NA","NA",VLOOKUP(ROUNDUP(I275,0),Inputs!$N$6:$O$26,2))</f>
        <v>3.0800000000000001E-2</v>
      </c>
      <c r="L275" s="3">
        <f t="shared" si="78"/>
        <v>1.0187600000000001</v>
      </c>
      <c r="M275" s="5">
        <f t="shared" si="79"/>
        <v>6939809.1797871916</v>
      </c>
      <c r="N275" s="5">
        <f t="shared" si="80"/>
        <v>130190.82021280844</v>
      </c>
      <c r="O275" s="5">
        <f>IF($I275= "NA","NA",(F275-N275)*Inputs!$S$7)</f>
        <v>69398.091797871923</v>
      </c>
      <c r="P275" s="123">
        <f t="shared" si="81"/>
        <v>60792.728414936515</v>
      </c>
      <c r="Q275" s="124">
        <f t="shared" si="82"/>
        <v>8.5986886018297754E-3</v>
      </c>
      <c r="R275" s="7" t="str">
        <f t="shared" si="69"/>
        <v>YES</v>
      </c>
      <c r="S275" s="69">
        <f>IF(OR(($G275=("Non Callable")),$G275=("Make Whole"),Inputs!$S$6&gt;E275,R275="No"),"NA",Inputs!$S$6)</f>
        <v>45266</v>
      </c>
      <c r="T275" s="70">
        <f t="shared" si="70"/>
        <v>9.9027777777777786</v>
      </c>
      <c r="U275" s="67">
        <f>IF(S275="NA","NA",IF(T275&gt;0,T275*(Inputs!$S$11*12),0))</f>
        <v>4.7533333333333344E-2</v>
      </c>
      <c r="V275" s="70">
        <f t="shared" si="71"/>
        <v>1</v>
      </c>
      <c r="W275" s="67">
        <f>IF($V275="NA","NA",VLOOKUP(ROUNDUP(V275,0),Inputs!$N$6:$P$26,3,TRUE))</f>
        <v>0.05</v>
      </c>
      <c r="X275" s="3">
        <f>IF($U275="NA","NA",VLOOKUP(ROUNDUP(V275,0),Inputs!$N$6:$O$26,2)+U275)</f>
        <v>7.8333333333333338E-2</v>
      </c>
      <c r="Y275" s="3">
        <f t="shared" si="72"/>
        <v>0.97323999999999999</v>
      </c>
      <c r="Z275" s="5">
        <f t="shared" si="73"/>
        <v>7264395.2159796143</v>
      </c>
      <c r="AA275" s="5">
        <f t="shared" si="74"/>
        <v>-194395.2159796143</v>
      </c>
      <c r="AB275" s="5">
        <f>IF($U275= "NA","NA",(F275-AA275)*Inputs!$S$7)</f>
        <v>72643.952159796143</v>
      </c>
      <c r="AC275" s="123">
        <f t="shared" si="75"/>
        <v>-267039.16813941044</v>
      </c>
      <c r="AD275" s="124">
        <f t="shared" si="76"/>
        <v>-3.7770745139944897E-2</v>
      </c>
      <c r="AE275" s="123">
        <f t="shared" si="77"/>
        <v>327831.89655434695</v>
      </c>
      <c r="AF275" s="32">
        <v>117.76600000000001</v>
      </c>
    </row>
    <row r="276" spans="1:32" s="32" customFormat="1" ht="13.35" customHeight="1" outlineLevel="1">
      <c r="A276" s="72" t="s">
        <v>655</v>
      </c>
      <c r="B276" s="11" t="s">
        <v>724</v>
      </c>
      <c r="C276" s="11" t="s">
        <v>712</v>
      </c>
      <c r="D276" s="73">
        <v>0.05</v>
      </c>
      <c r="E276" s="74">
        <v>49614</v>
      </c>
      <c r="F276" s="12">
        <v>7435000</v>
      </c>
      <c r="G276" s="75">
        <v>48884</v>
      </c>
      <c r="H276" s="69">
        <f>IF(OR(($G276=("Non Callable")),$G276=("Make Whole"),Inputs!$S$6&gt;E276),"Non Callable",MAX(Inputs!$S$6,G276))</f>
        <v>48884</v>
      </c>
      <c r="I276" s="70">
        <f t="shared" si="83"/>
        <v>2</v>
      </c>
      <c r="J276" s="67">
        <f>IF($I276="NA","NA",VLOOKUP(ROUNDUP(I276,0),Inputs!$N$6:$P$26,3,TRUE))</f>
        <v>0.05</v>
      </c>
      <c r="K276" s="3">
        <f>IF($I276="NA","NA",VLOOKUP(ROUNDUP(I276,0),Inputs!$N$6:$O$26,2))</f>
        <v>2.93E-2</v>
      </c>
      <c r="L276" s="3">
        <f t="shared" si="78"/>
        <v>1.03992</v>
      </c>
      <c r="M276" s="5">
        <f t="shared" si="79"/>
        <v>7149588.4298792221</v>
      </c>
      <c r="N276" s="5">
        <f t="shared" si="80"/>
        <v>285411.57012077793</v>
      </c>
      <c r="O276" s="5">
        <f>IF($I276= "NA","NA",(F276-N276)*Inputs!$S$7)</f>
        <v>71495.884298792225</v>
      </c>
      <c r="P276" s="123">
        <f t="shared" si="81"/>
        <v>213915.68582198571</v>
      </c>
      <c r="Q276" s="124">
        <f t="shared" si="82"/>
        <v>2.8771443957227399E-2</v>
      </c>
      <c r="R276" s="7" t="str">
        <f t="shared" si="69"/>
        <v>YES</v>
      </c>
      <c r="S276" s="69">
        <f>IF(OR(($G276=("Non Callable")),$G276=("Make Whole"),Inputs!$S$6&gt;E276,R276="No"),"NA",Inputs!$S$6)</f>
        <v>45266</v>
      </c>
      <c r="T276" s="70">
        <f t="shared" si="70"/>
        <v>9.9027777777777786</v>
      </c>
      <c r="U276" s="67">
        <f>IF(S276="NA","NA",IF(T276&gt;0,T276*(Inputs!$S$11*12),0))</f>
        <v>4.7533333333333344E-2</v>
      </c>
      <c r="V276" s="70">
        <f t="shared" si="71"/>
        <v>2</v>
      </c>
      <c r="W276" s="67">
        <f>IF($V276="NA","NA",VLOOKUP(ROUNDUP(V276,0),Inputs!$N$6:$P$26,3,TRUE))</f>
        <v>0.05</v>
      </c>
      <c r="X276" s="3">
        <f>IF($U276="NA","NA",VLOOKUP(ROUNDUP(V276,0),Inputs!$N$6:$O$26,2)+U276)</f>
        <v>7.6833333333333337E-2</v>
      </c>
      <c r="Y276" s="3">
        <f t="shared" si="72"/>
        <v>0.95111000000000001</v>
      </c>
      <c r="Z276" s="5">
        <f t="shared" si="73"/>
        <v>7817182.0294182589</v>
      </c>
      <c r="AA276" s="5">
        <f t="shared" si="74"/>
        <v>-382182.02941825893</v>
      </c>
      <c r="AB276" s="5">
        <f>IF($U276= "NA","NA",(F276-AA276)*Inputs!$S$7)</f>
        <v>78171.820294182588</v>
      </c>
      <c r="AC276" s="123">
        <f t="shared" si="75"/>
        <v>-460353.8497124415</v>
      </c>
      <c r="AD276" s="124">
        <f t="shared" si="76"/>
        <v>-6.1917128407860324E-2</v>
      </c>
      <c r="AE276" s="123">
        <f t="shared" si="77"/>
        <v>674269.53553442727</v>
      </c>
      <c r="AF276" s="32">
        <v>116.419</v>
      </c>
    </row>
    <row r="277" spans="1:32" s="32" customFormat="1" ht="13.35" customHeight="1" outlineLevel="1">
      <c r="A277" s="72" t="s">
        <v>655</v>
      </c>
      <c r="B277" s="11" t="s">
        <v>725</v>
      </c>
      <c r="C277" s="11" t="s">
        <v>712</v>
      </c>
      <c r="D277" s="73">
        <v>0.05</v>
      </c>
      <c r="E277" s="74">
        <v>49980</v>
      </c>
      <c r="F277" s="12">
        <v>7815000</v>
      </c>
      <c r="G277" s="75">
        <v>48884</v>
      </c>
      <c r="H277" s="69">
        <f>IF(OR(($G277=("Non Callable")),$G277=("Make Whole"),Inputs!$S$6&gt;E277),"Non Callable",MAX(Inputs!$S$6,G277))</f>
        <v>48884</v>
      </c>
      <c r="I277" s="70">
        <f t="shared" si="83"/>
        <v>3</v>
      </c>
      <c r="J277" s="67">
        <f>IF($I277="NA","NA",VLOOKUP(ROUNDUP(I277,0),Inputs!$N$6:$P$26,3,TRUE))</f>
        <v>0.05</v>
      </c>
      <c r="K277" s="3">
        <f>IF($I277="NA","NA",VLOOKUP(ROUNDUP(I277,0),Inputs!$N$6:$O$26,2))</f>
        <v>2.8899999999999999E-2</v>
      </c>
      <c r="L277" s="3">
        <f t="shared" si="78"/>
        <v>1.0602100000000001</v>
      </c>
      <c r="M277" s="5">
        <f t="shared" si="79"/>
        <v>7371181.1810867656</v>
      </c>
      <c r="N277" s="5">
        <f t="shared" si="80"/>
        <v>443818.8189132344</v>
      </c>
      <c r="O277" s="5">
        <f>IF($I277= "NA","NA",(F277-N277)*Inputs!$S$7)</f>
        <v>73711.811810867657</v>
      </c>
      <c r="P277" s="123">
        <f t="shared" si="81"/>
        <v>370107.00710236677</v>
      </c>
      <c r="Q277" s="124">
        <f t="shared" si="82"/>
        <v>4.7358542175606755E-2</v>
      </c>
      <c r="R277" s="7" t="str">
        <f t="shared" si="69"/>
        <v>YES</v>
      </c>
      <c r="S277" s="69">
        <f>IF(OR(($G277=("Non Callable")),$G277=("Make Whole"),Inputs!$S$6&gt;E277,R277="No"),"NA",Inputs!$S$6)</f>
        <v>45266</v>
      </c>
      <c r="T277" s="70">
        <f t="shared" si="70"/>
        <v>9.9027777777777786</v>
      </c>
      <c r="U277" s="67">
        <f>IF(S277="NA","NA",IF(T277&gt;0,T277*(Inputs!$S$11*12),0))</f>
        <v>4.7533333333333344E-2</v>
      </c>
      <c r="V277" s="70">
        <f t="shared" si="71"/>
        <v>3</v>
      </c>
      <c r="W277" s="67">
        <f>IF($V277="NA","NA",VLOOKUP(ROUNDUP(V277,0),Inputs!$N$6:$P$26,3,TRUE))</f>
        <v>0.05</v>
      </c>
      <c r="X277" s="3">
        <f>IF($U277="NA","NA",VLOOKUP(ROUNDUP(V277,0),Inputs!$N$6:$O$26,2)+U277)</f>
        <v>7.6433333333333339E-2</v>
      </c>
      <c r="Y277" s="3">
        <f t="shared" si="72"/>
        <v>0.93030999999999997</v>
      </c>
      <c r="Z277" s="5">
        <f t="shared" si="73"/>
        <v>8400425.6645634249</v>
      </c>
      <c r="AA277" s="5">
        <f t="shared" si="74"/>
        <v>-585425.66456342489</v>
      </c>
      <c r="AB277" s="5">
        <f>IF($U277= "NA","NA",(F277-AA277)*Inputs!$S$7)</f>
        <v>84004.256645634247</v>
      </c>
      <c r="AC277" s="123">
        <f t="shared" si="75"/>
        <v>-669429.92120905919</v>
      </c>
      <c r="AD277" s="124">
        <f t="shared" si="76"/>
        <v>-8.5659618836731816E-2</v>
      </c>
      <c r="AE277" s="123">
        <f t="shared" si="77"/>
        <v>1039536.928311426</v>
      </c>
      <c r="AF277" s="32">
        <v>114.90600000000001</v>
      </c>
    </row>
    <row r="278" spans="1:32" s="32" customFormat="1" ht="13.35" customHeight="1" outlineLevel="1">
      <c r="A278" s="72" t="s">
        <v>655</v>
      </c>
      <c r="B278" s="11" t="s">
        <v>726</v>
      </c>
      <c r="C278" s="11" t="s">
        <v>712</v>
      </c>
      <c r="D278" s="73">
        <v>0.05</v>
      </c>
      <c r="E278" s="74">
        <v>50345</v>
      </c>
      <c r="F278" s="12">
        <v>8215000</v>
      </c>
      <c r="G278" s="75">
        <v>48884</v>
      </c>
      <c r="H278" s="69">
        <f>IF(OR(($G278=("Non Callable")),$G278=("Make Whole"),Inputs!$S$6&gt;E278),"Non Callable",MAX(Inputs!$S$6,G278))</f>
        <v>48884</v>
      </c>
      <c r="I278" s="70">
        <f t="shared" si="83"/>
        <v>4</v>
      </c>
      <c r="J278" s="67">
        <f>IF($I278="NA","NA",VLOOKUP(ROUNDUP(I278,0),Inputs!$N$6:$P$26,3,TRUE))</f>
        <v>0.05</v>
      </c>
      <c r="K278" s="3">
        <f>IF($I278="NA","NA",VLOOKUP(ROUNDUP(I278,0),Inputs!$N$6:$O$26,2))</f>
        <v>2.86E-2</v>
      </c>
      <c r="L278" s="3">
        <f t="shared" si="78"/>
        <v>1.0803400000000001</v>
      </c>
      <c r="M278" s="5">
        <f t="shared" si="79"/>
        <v>7604087.6020512059</v>
      </c>
      <c r="N278" s="5">
        <f t="shared" si="80"/>
        <v>610912.39794879407</v>
      </c>
      <c r="O278" s="5">
        <f>IF($I278= "NA","NA",(F278-N278)*Inputs!$S$7)</f>
        <v>76040.876020512063</v>
      </c>
      <c r="P278" s="123">
        <f t="shared" si="81"/>
        <v>534871.52192828199</v>
      </c>
      <c r="Q278" s="124">
        <f t="shared" si="82"/>
        <v>6.5109132310198659E-2</v>
      </c>
      <c r="R278" s="7" t="str">
        <f t="shared" si="69"/>
        <v>YES</v>
      </c>
      <c r="S278" s="69">
        <f>IF(OR(($G278=("Non Callable")),$G278=("Make Whole"),Inputs!$S$6&gt;E278,R278="No"),"NA",Inputs!$S$6)</f>
        <v>45266</v>
      </c>
      <c r="T278" s="70">
        <f t="shared" si="70"/>
        <v>9.9027777777777786</v>
      </c>
      <c r="U278" s="67">
        <f>IF(S278="NA","NA",IF(T278&gt;0,T278*(Inputs!$S$11*12),0))</f>
        <v>4.7533333333333344E-2</v>
      </c>
      <c r="V278" s="70">
        <f t="shared" si="71"/>
        <v>4</v>
      </c>
      <c r="W278" s="67">
        <f>IF($V278="NA","NA",VLOOKUP(ROUNDUP(V278,0),Inputs!$N$6:$P$26,3,TRUE))</f>
        <v>0.05</v>
      </c>
      <c r="X278" s="3">
        <f>IF($U278="NA","NA",VLOOKUP(ROUNDUP(V278,0),Inputs!$N$6:$O$26,2)+U278)</f>
        <v>7.6133333333333345E-2</v>
      </c>
      <c r="Y278" s="3">
        <f t="shared" si="72"/>
        <v>0.91130999999999995</v>
      </c>
      <c r="Z278" s="5">
        <f t="shared" si="73"/>
        <v>9014495.616200855</v>
      </c>
      <c r="AA278" s="5">
        <f t="shared" si="74"/>
        <v>-799495.616200855</v>
      </c>
      <c r="AB278" s="5">
        <f>IF($U278= "NA","NA",(F278-AA278)*Inputs!$S$7)</f>
        <v>90144.956162008559</v>
      </c>
      <c r="AC278" s="123">
        <f t="shared" si="75"/>
        <v>-889640.57236286358</v>
      </c>
      <c r="AD278" s="124">
        <f t="shared" si="76"/>
        <v>-0.10829465275263099</v>
      </c>
      <c r="AE278" s="123">
        <f t="shared" si="77"/>
        <v>1424512.0942911454</v>
      </c>
      <c r="AF278" s="32" t="s">
        <v>744</v>
      </c>
    </row>
    <row r="279" spans="1:32" s="32" customFormat="1" ht="13.35" customHeight="1" outlineLevel="1">
      <c r="A279" s="72" t="s">
        <v>655</v>
      </c>
      <c r="B279" s="11" t="s">
        <v>727</v>
      </c>
      <c r="C279" s="11" t="s">
        <v>712</v>
      </c>
      <c r="D279" s="73">
        <v>0.05</v>
      </c>
      <c r="E279" s="74">
        <v>50710</v>
      </c>
      <c r="F279" s="12">
        <v>8635000</v>
      </c>
      <c r="G279" s="75">
        <v>48884</v>
      </c>
      <c r="H279" s="69">
        <f>IF(OR(($G279=("Non Callable")),$G279=("Make Whole"),Inputs!$S$6&gt;E279),"Non Callable",MAX(Inputs!$S$6,G279))</f>
        <v>48884</v>
      </c>
      <c r="I279" s="70">
        <f t="shared" si="83"/>
        <v>5</v>
      </c>
      <c r="J279" s="67">
        <f>IF($I279="NA","NA",VLOOKUP(ROUNDUP(I279,0),Inputs!$N$6:$P$26,3,TRUE))</f>
        <v>0.05</v>
      </c>
      <c r="K279" s="3">
        <f>IF($I279="NA","NA",VLOOKUP(ROUNDUP(I279,0),Inputs!$N$6:$O$26,2))</f>
        <v>2.8300000000000002E-2</v>
      </c>
      <c r="L279" s="3">
        <f t="shared" si="78"/>
        <v>1.1005100000000001</v>
      </c>
      <c r="M279" s="5">
        <f t="shared" si="79"/>
        <v>7846362.1411890844</v>
      </c>
      <c r="N279" s="5">
        <f t="shared" si="80"/>
        <v>788637.85881091561</v>
      </c>
      <c r="O279" s="5">
        <f>IF($I279= "NA","NA",(F279-N279)*Inputs!$S$7)</f>
        <v>78463.621411890839</v>
      </c>
      <c r="P279" s="123">
        <f t="shared" si="81"/>
        <v>710174.23739902477</v>
      </c>
      <c r="Q279" s="124">
        <f t="shared" si="82"/>
        <v>8.2243687017837269E-2</v>
      </c>
      <c r="R279" s="7" t="str">
        <f t="shared" si="69"/>
        <v>YES</v>
      </c>
      <c r="S279" s="69">
        <f>IF(OR(($G279=("Non Callable")),$G279=("Make Whole"),Inputs!$S$6&gt;E279,R279="No"),"NA",Inputs!$S$6)</f>
        <v>45266</v>
      </c>
      <c r="T279" s="70">
        <f t="shared" si="70"/>
        <v>9.9027777777777786</v>
      </c>
      <c r="U279" s="67">
        <f>IF(S279="NA","NA",IF(T279&gt;0,T279*(Inputs!$S$11*12),0))</f>
        <v>4.7533333333333344E-2</v>
      </c>
      <c r="V279" s="70">
        <f t="shared" si="71"/>
        <v>5</v>
      </c>
      <c r="W279" s="67">
        <f>IF($V279="NA","NA",VLOOKUP(ROUNDUP(V279,0),Inputs!$N$6:$P$26,3,TRUE))</f>
        <v>0.05</v>
      </c>
      <c r="X279" s="3">
        <f>IF($U279="NA","NA",VLOOKUP(ROUNDUP(V279,0),Inputs!$N$6:$O$26,2)+U279)</f>
        <v>7.583333333333335E-2</v>
      </c>
      <c r="Y279" s="3">
        <f t="shared" si="72"/>
        <v>0.89412999999999998</v>
      </c>
      <c r="Z279" s="5">
        <f t="shared" si="73"/>
        <v>9657432.364421282</v>
      </c>
      <c r="AA279" s="5">
        <f t="shared" si="74"/>
        <v>-1022432.364421282</v>
      </c>
      <c r="AB279" s="5">
        <f>IF($U279= "NA","NA",(F279-AA279)*Inputs!$S$7)</f>
        <v>96574.323644212825</v>
      </c>
      <c r="AC279" s="123">
        <f t="shared" si="75"/>
        <v>-1119006.6880654949</v>
      </c>
      <c r="AD279" s="124">
        <f t="shared" si="76"/>
        <v>-0.1295896569850023</v>
      </c>
      <c r="AE279" s="123">
        <f t="shared" si="77"/>
        <v>1829180.9254645198</v>
      </c>
      <c r="AF279" s="32">
        <v>112.68</v>
      </c>
    </row>
    <row r="280" spans="1:32" s="32" customFormat="1" ht="13.35" customHeight="1" outlineLevel="1">
      <c r="A280" s="72" t="s">
        <v>655</v>
      </c>
      <c r="B280" s="11" t="s">
        <v>728</v>
      </c>
      <c r="C280" s="11" t="s">
        <v>712</v>
      </c>
      <c r="D280" s="73">
        <v>0.05</v>
      </c>
      <c r="E280" s="74">
        <v>51075</v>
      </c>
      <c r="F280" s="12">
        <v>9070000</v>
      </c>
      <c r="G280" s="75">
        <v>48884</v>
      </c>
      <c r="H280" s="69">
        <f>IF(OR(($G280=("Non Callable")),$G280=("Make Whole"),Inputs!$S$6&gt;E280),"Non Callable",MAX(Inputs!$S$6,G280))</f>
        <v>48884</v>
      </c>
      <c r="I280" s="70">
        <f t="shared" si="83"/>
        <v>6</v>
      </c>
      <c r="J280" s="67">
        <f>IF($I280="NA","NA",VLOOKUP(ROUNDUP(I280,0),Inputs!$N$6:$P$26,3,TRUE))</f>
        <v>0.05</v>
      </c>
      <c r="K280" s="3">
        <f>IF($I280="NA","NA",VLOOKUP(ROUNDUP(I280,0),Inputs!$N$6:$O$26,2))</f>
        <v>2.8699999999999996E-2</v>
      </c>
      <c r="L280" s="3">
        <f t="shared" si="78"/>
        <v>1.11663</v>
      </c>
      <c r="M280" s="5">
        <f t="shared" si="79"/>
        <v>8122654.7737388387</v>
      </c>
      <c r="N280" s="5">
        <f t="shared" si="80"/>
        <v>947345.22626116127</v>
      </c>
      <c r="O280" s="5">
        <f>IF($I280= "NA","NA",(F280-N280)*Inputs!$S$7)</f>
        <v>81226.547737388391</v>
      </c>
      <c r="P280" s="123">
        <f t="shared" si="81"/>
        <v>866118.67852377286</v>
      </c>
      <c r="Q280" s="124">
        <f t="shared" si="82"/>
        <v>9.5492687819600089E-2</v>
      </c>
      <c r="R280" s="7" t="str">
        <f t="shared" si="69"/>
        <v>YES</v>
      </c>
      <c r="S280" s="69">
        <f>IF(OR(($G280=("Non Callable")),$G280=("Make Whole"),Inputs!$S$6&gt;E280,R280="No"),"NA",Inputs!$S$6)</f>
        <v>45266</v>
      </c>
      <c r="T280" s="70">
        <f t="shared" si="70"/>
        <v>9.9027777777777786</v>
      </c>
      <c r="U280" s="67">
        <f>IF(S280="NA","NA",IF(T280&gt;0,T280*(Inputs!$S$11*12),0))</f>
        <v>4.7533333333333344E-2</v>
      </c>
      <c r="V280" s="70">
        <f t="shared" si="71"/>
        <v>6</v>
      </c>
      <c r="W280" s="67">
        <f>IF($V280="NA","NA",VLOOKUP(ROUNDUP(V280,0),Inputs!$N$6:$P$26,3,TRUE))</f>
        <v>0.05</v>
      </c>
      <c r="X280" s="3">
        <f>IF($U280="NA","NA",VLOOKUP(ROUNDUP(V280,0),Inputs!$N$6:$O$26,2)+U280)</f>
        <v>7.6233333333333347E-2</v>
      </c>
      <c r="Y280" s="3">
        <f t="shared" si="72"/>
        <v>0.87553999999999998</v>
      </c>
      <c r="Z280" s="5">
        <f t="shared" si="73"/>
        <v>10359321.104689678</v>
      </c>
      <c r="AA280" s="5">
        <f t="shared" si="74"/>
        <v>-1289321.1046896782</v>
      </c>
      <c r="AB280" s="5">
        <f>IF($U280= "NA","NA",(F280-AA280)*Inputs!$S$7)</f>
        <v>103593.21104689679</v>
      </c>
      <c r="AC280" s="123">
        <f t="shared" si="75"/>
        <v>-1392914.3157365751</v>
      </c>
      <c r="AD280" s="124">
        <f t="shared" si="76"/>
        <v>-0.15357379445827729</v>
      </c>
      <c r="AE280" s="123">
        <f t="shared" si="77"/>
        <v>2259032.9942603479</v>
      </c>
      <c r="AF280" s="32">
        <v>112.035</v>
      </c>
    </row>
    <row r="281" spans="1:32" s="32" customFormat="1" ht="13.35" customHeight="1" outlineLevel="1">
      <c r="A281" s="72" t="s">
        <v>655</v>
      </c>
      <c r="B281" s="11" t="s">
        <v>729</v>
      </c>
      <c r="C281" s="11" t="s">
        <v>712</v>
      </c>
      <c r="D281" s="73">
        <v>0.05</v>
      </c>
      <c r="E281" s="74">
        <v>51441</v>
      </c>
      <c r="F281" s="12">
        <v>9545000</v>
      </c>
      <c r="G281" s="75">
        <v>48884</v>
      </c>
      <c r="H281" s="69">
        <f>IF(OR(($G281=("Non Callable")),$G281=("Make Whole"),Inputs!$S$6&gt;E281),"Non Callable",MAX(Inputs!$S$6,G281))</f>
        <v>48884</v>
      </c>
      <c r="I281" s="70">
        <f t="shared" si="83"/>
        <v>7</v>
      </c>
      <c r="J281" s="67">
        <f>IF($I281="NA","NA",VLOOKUP(ROUNDUP(I281,0),Inputs!$N$6:$P$26,3,TRUE))</f>
        <v>0.05</v>
      </c>
      <c r="K281" s="3">
        <f>IF($I281="NA","NA",VLOOKUP(ROUNDUP(I281,0),Inputs!$N$6:$O$26,2))</f>
        <v>2.8799999999999999E-2</v>
      </c>
      <c r="L281" s="3">
        <f t="shared" si="78"/>
        <v>1.1335299999999999</v>
      </c>
      <c r="M281" s="5">
        <f t="shared" si="79"/>
        <v>8420597.6021807995</v>
      </c>
      <c r="N281" s="5">
        <f t="shared" si="80"/>
        <v>1124402.3978192005</v>
      </c>
      <c r="O281" s="5">
        <f>IF($I281= "NA","NA",(F281-N281)*Inputs!$S$7)</f>
        <v>84205.97602180799</v>
      </c>
      <c r="P281" s="123">
        <f t="shared" si="81"/>
        <v>1040196.4217973925</v>
      </c>
      <c r="Q281" s="124">
        <f t="shared" si="82"/>
        <v>0.1089781479096273</v>
      </c>
      <c r="R281" s="7" t="str">
        <f t="shared" si="69"/>
        <v>YES</v>
      </c>
      <c r="S281" s="69">
        <f>IF(OR(($G281=("Non Callable")),$G281=("Make Whole"),Inputs!$S$6&gt;E281,R281="No"),"NA",Inputs!$S$6)</f>
        <v>45266</v>
      </c>
      <c r="T281" s="70">
        <f t="shared" si="70"/>
        <v>9.9027777777777786</v>
      </c>
      <c r="U281" s="67">
        <f>IF(S281="NA","NA",IF(T281&gt;0,T281*(Inputs!$S$11*12),0))</f>
        <v>4.7533333333333344E-2</v>
      </c>
      <c r="V281" s="70">
        <f t="shared" si="71"/>
        <v>7</v>
      </c>
      <c r="W281" s="67">
        <f>IF($V281="NA","NA",VLOOKUP(ROUNDUP(V281,0),Inputs!$N$6:$P$26,3,TRUE))</f>
        <v>0.05</v>
      </c>
      <c r="X281" s="3">
        <f>IF($U281="NA","NA",VLOOKUP(ROUNDUP(V281,0),Inputs!$N$6:$O$26,2)+U281)</f>
        <v>7.6333333333333336E-2</v>
      </c>
      <c r="Y281" s="3">
        <f t="shared" si="72"/>
        <v>0.85921999999999998</v>
      </c>
      <c r="Z281" s="5">
        <f t="shared" si="73"/>
        <v>11108912.734805986</v>
      </c>
      <c r="AA281" s="5">
        <f t="shared" si="74"/>
        <v>-1563912.7348059863</v>
      </c>
      <c r="AB281" s="5">
        <f>IF($U281= "NA","NA",(F281-AA281)*Inputs!$S$7)</f>
        <v>111089.12734805986</v>
      </c>
      <c r="AC281" s="123">
        <f t="shared" si="75"/>
        <v>-1675001.8621540461</v>
      </c>
      <c r="AD281" s="124">
        <f t="shared" si="76"/>
        <v>-0.17548474197527983</v>
      </c>
      <c r="AE281" s="123">
        <f t="shared" si="77"/>
        <v>2715198.2839514385</v>
      </c>
      <c r="AF281" s="32">
        <v>111.48</v>
      </c>
    </row>
    <row r="282" spans="1:32" s="32" customFormat="1" ht="13.35" customHeight="1" outlineLevel="1">
      <c r="A282" s="72" t="s">
        <v>655</v>
      </c>
      <c r="B282" s="11" t="s">
        <v>730</v>
      </c>
      <c r="C282" s="11" t="s">
        <v>712</v>
      </c>
      <c r="D282" s="73">
        <v>5.5E-2</v>
      </c>
      <c r="E282" s="74">
        <v>51806</v>
      </c>
      <c r="F282" s="12">
        <v>10060000</v>
      </c>
      <c r="G282" s="75">
        <v>48884</v>
      </c>
      <c r="H282" s="69">
        <f>IF(OR(($G282=("Non Callable")),$G282=("Make Whole"),Inputs!$S$6&gt;E282),"Non Callable",MAX(Inputs!$S$6,G282))</f>
        <v>48884</v>
      </c>
      <c r="I282" s="70">
        <f t="shared" si="83"/>
        <v>8</v>
      </c>
      <c r="J282" s="67">
        <f>IF($I282="NA","NA",VLOOKUP(ROUNDUP(I282,0),Inputs!$N$6:$P$26,3,TRUE))</f>
        <v>0.05</v>
      </c>
      <c r="K282" s="3">
        <f>IF($I282="NA","NA",VLOOKUP(ROUNDUP(I282,0),Inputs!$N$6:$O$26,2))</f>
        <v>2.8899999999999995E-2</v>
      </c>
      <c r="L282" s="3">
        <f t="shared" si="78"/>
        <v>1.18523</v>
      </c>
      <c r="M282" s="5">
        <f t="shared" si="79"/>
        <v>8487804.0549091734</v>
      </c>
      <c r="N282" s="5">
        <f t="shared" si="80"/>
        <v>1572195.9450908266</v>
      </c>
      <c r="O282" s="5">
        <f>IF($I282= "NA","NA",(F282-N282)*Inputs!$S$7)</f>
        <v>84878.040549091733</v>
      </c>
      <c r="P282" s="123">
        <f t="shared" si="81"/>
        <v>1487317.9045417348</v>
      </c>
      <c r="Q282" s="124">
        <f t="shared" si="82"/>
        <v>0.14784472212144481</v>
      </c>
      <c r="R282" s="7" t="str">
        <f t="shared" si="69"/>
        <v>YES</v>
      </c>
      <c r="S282" s="69">
        <f>IF(OR(($G282=("Non Callable")),$G282=("Make Whole"),Inputs!$S$6&gt;E282,R282="No"),"NA",Inputs!$S$6)</f>
        <v>45266</v>
      </c>
      <c r="T282" s="70">
        <f t="shared" si="70"/>
        <v>9.9027777777777786</v>
      </c>
      <c r="U282" s="67">
        <f>IF(S282="NA","NA",IF(T282&gt;0,T282*(Inputs!$S$11*12),0))</f>
        <v>4.7533333333333344E-2</v>
      </c>
      <c r="V282" s="70">
        <f t="shared" si="71"/>
        <v>8</v>
      </c>
      <c r="W282" s="67">
        <f>IF($V282="NA","NA",VLOOKUP(ROUNDUP(V282,0),Inputs!$N$6:$P$26,3,TRUE))</f>
        <v>0.05</v>
      </c>
      <c r="X282" s="3">
        <f>IF($U282="NA","NA",VLOOKUP(ROUNDUP(V282,0),Inputs!$N$6:$O$26,2)+U282)</f>
        <v>7.6433333333333339E-2</v>
      </c>
      <c r="Y282" s="3">
        <f t="shared" si="72"/>
        <v>0.87346000000000001</v>
      </c>
      <c r="Z282" s="5">
        <f t="shared" si="73"/>
        <v>11517413.504911501</v>
      </c>
      <c r="AA282" s="5">
        <f t="shared" si="74"/>
        <v>-1457413.504911501</v>
      </c>
      <c r="AB282" s="5">
        <f>IF($U282= "NA","NA",(F282-AA282)*Inputs!$S$7)</f>
        <v>115174.13504911501</v>
      </c>
      <c r="AC282" s="123">
        <f t="shared" si="75"/>
        <v>-1572587.6399606159</v>
      </c>
      <c r="AD282" s="124">
        <f t="shared" si="76"/>
        <v>-0.15632083896228785</v>
      </c>
      <c r="AE282" s="123">
        <f t="shared" si="77"/>
        <v>3059905.5445023505</v>
      </c>
      <c r="AF282" s="32">
        <v>115.655</v>
      </c>
    </row>
    <row r="283" spans="1:32" s="32" customFormat="1" ht="13.35" customHeight="1" outlineLevel="1">
      <c r="A283" s="72" t="s">
        <v>655</v>
      </c>
      <c r="B283" s="11" t="s">
        <v>731</v>
      </c>
      <c r="C283" s="11" t="s">
        <v>712</v>
      </c>
      <c r="D283" s="73">
        <v>5.5E-2</v>
      </c>
      <c r="E283" s="74">
        <v>52171</v>
      </c>
      <c r="F283" s="12">
        <v>10630000</v>
      </c>
      <c r="G283" s="75">
        <v>48884</v>
      </c>
      <c r="H283" s="69">
        <f>IF(OR(($G283=("Non Callable")),$G283=("Make Whole"),Inputs!$S$6&gt;E283),"Non Callable",MAX(Inputs!$S$6,G283))</f>
        <v>48884</v>
      </c>
      <c r="I283" s="70">
        <f t="shared" si="83"/>
        <v>9</v>
      </c>
      <c r="J283" s="67">
        <f>IF($I283="NA","NA",VLOOKUP(ROUNDUP(I283,0),Inputs!$N$6:$P$26,3,TRUE))</f>
        <v>0.05</v>
      </c>
      <c r="K283" s="3">
        <f>IF($I283="NA","NA",VLOOKUP(ROUNDUP(I283,0),Inputs!$N$6:$O$26,2))</f>
        <v>2.9600000000000001E-2</v>
      </c>
      <c r="L283" s="3">
        <f t="shared" si="78"/>
        <v>1.19939</v>
      </c>
      <c r="M283" s="5">
        <f t="shared" si="79"/>
        <v>8862838.6096265614</v>
      </c>
      <c r="N283" s="5">
        <f t="shared" si="80"/>
        <v>1767161.3903734386</v>
      </c>
      <c r="O283" s="5">
        <f>IF($I283= "NA","NA",(F283-N283)*Inputs!$S$7)</f>
        <v>88628.386096265618</v>
      </c>
      <c r="P283" s="123">
        <f t="shared" si="81"/>
        <v>1678533.004277173</v>
      </c>
      <c r="Q283" s="124">
        <f t="shared" si="82"/>
        <v>0.15790526851149322</v>
      </c>
      <c r="R283" s="7" t="str">
        <f t="shared" si="69"/>
        <v>YES</v>
      </c>
      <c r="S283" s="69">
        <f>IF(OR(($G283=("Non Callable")),$G283=("Make Whole"),Inputs!$S$6&gt;E283,R283="No"),"NA",Inputs!$S$6)</f>
        <v>45266</v>
      </c>
      <c r="T283" s="70">
        <f t="shared" si="70"/>
        <v>9.9027777777777786</v>
      </c>
      <c r="U283" s="67">
        <f>IF(S283="NA","NA",IF(T283&gt;0,T283*(Inputs!$S$11*12),0))</f>
        <v>4.7533333333333344E-2</v>
      </c>
      <c r="V283" s="70">
        <f t="shared" si="71"/>
        <v>9</v>
      </c>
      <c r="W283" s="67">
        <f>IF($V283="NA","NA",VLOOKUP(ROUNDUP(V283,0),Inputs!$N$6:$P$26,3,TRUE))</f>
        <v>0.05</v>
      </c>
      <c r="X283" s="3">
        <f>IF($U283="NA","NA",VLOOKUP(ROUNDUP(V283,0),Inputs!$N$6:$O$26,2)+U283)</f>
        <v>7.7133333333333345E-2</v>
      </c>
      <c r="Y283" s="3">
        <f t="shared" si="72"/>
        <v>0.85824999999999996</v>
      </c>
      <c r="Z283" s="5">
        <f t="shared" si="73"/>
        <v>12385668.511505973</v>
      </c>
      <c r="AA283" s="5">
        <f t="shared" si="74"/>
        <v>-1755668.5115059726</v>
      </c>
      <c r="AB283" s="5">
        <f>IF($U283= "NA","NA",(F283-AA283)*Inputs!$S$7)</f>
        <v>123856.68511505972</v>
      </c>
      <c r="AC283" s="123">
        <f t="shared" si="75"/>
        <v>-1879525.1966210324</v>
      </c>
      <c r="AD283" s="124">
        <f t="shared" si="76"/>
        <v>-0.17681328284299458</v>
      </c>
      <c r="AE283" s="123">
        <f t="shared" si="77"/>
        <v>3558058.2008982054</v>
      </c>
      <c r="AF283" s="32">
        <v>114.65600000000001</v>
      </c>
    </row>
    <row r="284" spans="1:32" s="32" customFormat="1" ht="13.35" customHeight="1" outlineLevel="1">
      <c r="A284" s="72" t="s">
        <v>655</v>
      </c>
      <c r="B284" s="11" t="s">
        <v>732</v>
      </c>
      <c r="C284" s="11" t="s">
        <v>712</v>
      </c>
      <c r="D284" s="73">
        <v>5.5E-2</v>
      </c>
      <c r="E284" s="74">
        <v>52536</v>
      </c>
      <c r="F284" s="12">
        <v>11230000</v>
      </c>
      <c r="G284" s="75">
        <v>48884</v>
      </c>
      <c r="H284" s="69">
        <f>IF(OR(($G284=("Non Callable")),$G284=("Make Whole"),Inputs!$S$6&gt;E284),"Non Callable",MAX(Inputs!$S$6,G284))</f>
        <v>48884</v>
      </c>
      <c r="I284" s="70">
        <f t="shared" si="83"/>
        <v>10</v>
      </c>
      <c r="J284" s="67">
        <f>IF($I284="NA","NA",VLOOKUP(ROUNDUP(I284,0),Inputs!$N$6:$P$26,3,TRUE))</f>
        <v>0.05</v>
      </c>
      <c r="K284" s="3">
        <f>IF($I284="NA","NA",VLOOKUP(ROUNDUP(I284,0),Inputs!$N$6:$O$26,2))</f>
        <v>2.9600000000000001E-2</v>
      </c>
      <c r="L284" s="3">
        <f t="shared" si="78"/>
        <v>1.2184699999999999</v>
      </c>
      <c r="M284" s="5">
        <f t="shared" si="79"/>
        <v>9216476.4007320665</v>
      </c>
      <c r="N284" s="5">
        <f t="shared" si="80"/>
        <v>2013523.5992679335</v>
      </c>
      <c r="O284" s="5">
        <f>IF($I284= "NA","NA",(F284-N284)*Inputs!$S$7)</f>
        <v>92164.764007320671</v>
      </c>
      <c r="P284" s="123">
        <f t="shared" si="81"/>
        <v>1921358.8352606129</v>
      </c>
      <c r="Q284" s="124">
        <f t="shared" si="82"/>
        <v>0.17109161489408842</v>
      </c>
      <c r="R284" s="7" t="str">
        <f t="shared" si="69"/>
        <v>YES</v>
      </c>
      <c r="S284" s="69">
        <f>IF(OR(($G284=("Non Callable")),$G284=("Make Whole"),Inputs!$S$6&gt;E284,R284="No"),"NA",Inputs!$S$6)</f>
        <v>45266</v>
      </c>
      <c r="T284" s="70">
        <f t="shared" si="70"/>
        <v>9.9027777777777786</v>
      </c>
      <c r="U284" s="67">
        <f>IF(S284="NA","NA",IF(T284&gt;0,T284*(Inputs!$S$11*12),0))</f>
        <v>4.7533333333333344E-2</v>
      </c>
      <c r="V284" s="70">
        <f t="shared" si="71"/>
        <v>10</v>
      </c>
      <c r="W284" s="67">
        <f>IF($V284="NA","NA",VLOOKUP(ROUNDUP(V284,0),Inputs!$N$6:$P$26,3,TRUE))</f>
        <v>0.05</v>
      </c>
      <c r="X284" s="3">
        <f>IF($U284="NA","NA",VLOOKUP(ROUNDUP(V284,0),Inputs!$N$6:$O$26,2)+U284)</f>
        <v>7.7133333333333345E-2</v>
      </c>
      <c r="Y284" s="3">
        <f t="shared" si="72"/>
        <v>0.84767000000000003</v>
      </c>
      <c r="Z284" s="5">
        <f t="shared" si="73"/>
        <v>13248080.031144194</v>
      </c>
      <c r="AA284" s="5">
        <f t="shared" si="74"/>
        <v>-2018080.0311441943</v>
      </c>
      <c r="AB284" s="5">
        <f>IF($U284= "NA","NA",(F284-AA284)*Inputs!$S$7)</f>
        <v>132480.80031144194</v>
      </c>
      <c r="AC284" s="123">
        <f t="shared" si="75"/>
        <v>-2150560.8314556363</v>
      </c>
      <c r="AD284" s="124">
        <f t="shared" si="76"/>
        <v>-0.19150140974671739</v>
      </c>
      <c r="AE284" s="123">
        <f t="shared" si="77"/>
        <v>4071919.6667162492</v>
      </c>
      <c r="AF284" s="32" t="s">
        <v>744</v>
      </c>
    </row>
    <row r="285" spans="1:32" s="32" customFormat="1" ht="13.35" customHeight="1" outlineLevel="1">
      <c r="A285" s="72" t="s">
        <v>655</v>
      </c>
      <c r="B285" s="11" t="s">
        <v>417</v>
      </c>
      <c r="C285" s="11" t="s">
        <v>12</v>
      </c>
      <c r="D285" s="73">
        <v>6.5729999999999997E-2</v>
      </c>
      <c r="E285" s="74">
        <v>45505</v>
      </c>
      <c r="F285" s="76">
        <v>20510000</v>
      </c>
      <c r="G285" s="11" t="s">
        <v>63</v>
      </c>
      <c r="H285" s="69" t="str">
        <f>IF(OR(($G285=("Non Callable")),$G285=("Make Whole"),Inputs!$S$6&gt;E285),"Non Callable",MAX(Inputs!$S$6,G285))</f>
        <v>Non Callable</v>
      </c>
      <c r="I285" s="70" t="str">
        <f t="shared" si="64"/>
        <v>NA</v>
      </c>
      <c r="J285" s="67" t="str">
        <f>IF($I285="NA","NA",VLOOKUP(ROUNDUP(I285,0),Inputs!$N$6:$P$26,3,TRUE))</f>
        <v>NA</v>
      </c>
      <c r="K285" s="3" t="str">
        <f>IF($I285="NA","NA",VLOOKUP(ROUNDUP(I285,0),Inputs!$N$6:$O$26,2))</f>
        <v>NA</v>
      </c>
      <c r="L285" s="3" t="str">
        <f t="shared" si="65"/>
        <v>NA</v>
      </c>
      <c r="M285" s="5" t="str">
        <f t="shared" si="66"/>
        <v>NA</v>
      </c>
      <c r="N285" s="5" t="str">
        <f t="shared" si="67"/>
        <v>NA</v>
      </c>
      <c r="O285" s="5" t="str">
        <f>IF($I285= "NA","NA",(F285-N285)*Inputs!$S$7)</f>
        <v>NA</v>
      </c>
      <c r="P285" s="123" t="str">
        <f t="shared" si="63"/>
        <v>NA</v>
      </c>
      <c r="Q285" s="124" t="str">
        <f t="shared" si="68"/>
        <v>NA</v>
      </c>
      <c r="R285" s="7" t="str">
        <f t="shared" si="69"/>
        <v>NO</v>
      </c>
      <c r="S285" s="69" t="str">
        <f>IF(OR(($G285=("Non Callable")),$G285=("Make Whole"),Inputs!$S$6&gt;E285,R285="No"),"NA",Inputs!$S$6)</f>
        <v>NA</v>
      </c>
      <c r="T285" s="70">
        <f t="shared" si="70"/>
        <v>0</v>
      </c>
      <c r="U285" s="67" t="str">
        <f>IF(S285="NA","NA",IF(T285&gt;0,T285*(Inputs!$S$11*12),0))</f>
        <v>NA</v>
      </c>
      <c r="V285" s="70" t="str">
        <f t="shared" si="71"/>
        <v>NA</v>
      </c>
      <c r="W285" s="67" t="str">
        <f>IF($V285="NA","NA",VLOOKUP(ROUNDUP(V285,0),Inputs!$N$6:$P$26,3,TRUE))</f>
        <v>NA</v>
      </c>
      <c r="X285" s="3" t="str">
        <f>IF($U285="NA","NA",VLOOKUP(ROUNDUP(V285,0),Inputs!$N$6:$O$26,2)+U285)</f>
        <v>NA</v>
      </c>
      <c r="Y285" s="3" t="str">
        <f t="shared" si="72"/>
        <v>NA</v>
      </c>
      <c r="Z285" s="5" t="str">
        <f t="shared" si="73"/>
        <v>NA</v>
      </c>
      <c r="AA285" s="5" t="str">
        <f t="shared" si="74"/>
        <v>NA</v>
      </c>
      <c r="AB285" s="5" t="str">
        <f>IF($U285= "NA","NA",(F285-AA285)*Inputs!$S$7)</f>
        <v>NA</v>
      </c>
      <c r="AC285" s="123" t="str">
        <f t="shared" si="75"/>
        <v>NA</v>
      </c>
      <c r="AD285" s="124" t="str">
        <f t="shared" si="76"/>
        <v>NA</v>
      </c>
      <c r="AE285" s="123" t="str">
        <f t="shared" si="77"/>
        <v/>
      </c>
      <c r="AF285" s="32">
        <v>101.979</v>
      </c>
    </row>
    <row r="286" spans="1:32" s="32" customFormat="1" ht="13.35" customHeight="1" outlineLevel="1">
      <c r="A286" s="72" t="s">
        <v>655</v>
      </c>
      <c r="B286" s="11" t="s">
        <v>417</v>
      </c>
      <c r="C286" s="11" t="s">
        <v>12</v>
      </c>
      <c r="D286" s="73">
        <v>6.5729999999999997E-2</v>
      </c>
      <c r="E286" s="74">
        <v>45870</v>
      </c>
      <c r="F286" s="76">
        <v>21400000</v>
      </c>
      <c r="G286" s="11" t="s">
        <v>63</v>
      </c>
      <c r="H286" s="69" t="str">
        <f>IF(OR(($G286=("Non Callable")),$G286=("Make Whole"),Inputs!$S$6&gt;E286),"Non Callable",MAX(Inputs!$S$6,G286))</f>
        <v>Non Callable</v>
      </c>
      <c r="I286" s="70" t="str">
        <f t="shared" si="64"/>
        <v>NA</v>
      </c>
      <c r="J286" s="67" t="str">
        <f>IF($I286="NA","NA",VLOOKUP(ROUNDUP(I286,0),Inputs!$N$6:$P$26,3,TRUE))</f>
        <v>NA</v>
      </c>
      <c r="K286" s="3" t="str">
        <f>IF($I286="NA","NA",VLOOKUP(ROUNDUP(I286,0),Inputs!$N$6:$O$26,2))</f>
        <v>NA</v>
      </c>
      <c r="L286" s="3" t="str">
        <f t="shared" si="65"/>
        <v>NA</v>
      </c>
      <c r="M286" s="5" t="str">
        <f t="shared" si="66"/>
        <v>NA</v>
      </c>
      <c r="N286" s="5" t="str">
        <f t="shared" si="67"/>
        <v>NA</v>
      </c>
      <c r="O286" s="5" t="str">
        <f>IF($I286= "NA","NA",(F286-N286)*Inputs!$S$7)</f>
        <v>NA</v>
      </c>
      <c r="P286" s="123" t="str">
        <f t="shared" si="63"/>
        <v>NA</v>
      </c>
      <c r="Q286" s="124" t="str">
        <f t="shared" si="68"/>
        <v>NA</v>
      </c>
      <c r="R286" s="7" t="str">
        <f t="shared" si="69"/>
        <v>NO</v>
      </c>
      <c r="S286" s="69" t="str">
        <f>IF(OR(($G286=("Non Callable")),$G286=("Make Whole"),Inputs!$S$6&gt;E286,R286="No"),"NA",Inputs!$S$6)</f>
        <v>NA</v>
      </c>
      <c r="T286" s="70">
        <f t="shared" si="70"/>
        <v>0</v>
      </c>
      <c r="U286" s="67" t="str">
        <f>IF(S286="NA","NA",IF(T286&gt;0,T286*(Inputs!$S$11*12),0))</f>
        <v>NA</v>
      </c>
      <c r="V286" s="70" t="str">
        <f t="shared" si="71"/>
        <v>NA</v>
      </c>
      <c r="W286" s="67" t="str">
        <f>IF($V286="NA","NA",VLOOKUP(ROUNDUP(V286,0),Inputs!$N$6:$P$26,3,TRUE))</f>
        <v>NA</v>
      </c>
      <c r="X286" s="3" t="str">
        <f>IF($U286="NA","NA",VLOOKUP(ROUNDUP(V286,0),Inputs!$N$6:$O$26,2)+U286)</f>
        <v>NA</v>
      </c>
      <c r="Y286" s="3" t="str">
        <f t="shared" si="72"/>
        <v>NA</v>
      </c>
      <c r="Z286" s="5" t="str">
        <f t="shared" si="73"/>
        <v>NA</v>
      </c>
      <c r="AA286" s="5" t="str">
        <f t="shared" si="74"/>
        <v>NA</v>
      </c>
      <c r="AB286" s="5" t="str">
        <f>IF($U286= "NA","NA",(F286-AA286)*Inputs!$S$7)</f>
        <v>NA</v>
      </c>
      <c r="AC286" s="123" t="str">
        <f t="shared" si="75"/>
        <v>NA</v>
      </c>
      <c r="AD286" s="124" t="str">
        <f t="shared" si="76"/>
        <v>NA</v>
      </c>
      <c r="AE286" s="123" t="str">
        <f t="shared" si="77"/>
        <v/>
      </c>
      <c r="AF286" s="32">
        <v>101.979</v>
      </c>
    </row>
    <row r="287" spans="1:32" s="32" customFormat="1" ht="13.35" customHeight="1" outlineLevel="1">
      <c r="A287" s="72" t="s">
        <v>655</v>
      </c>
      <c r="B287" s="11" t="s">
        <v>417</v>
      </c>
      <c r="C287" s="11" t="s">
        <v>12</v>
      </c>
      <c r="D287" s="73">
        <v>6.5729999999999997E-2</v>
      </c>
      <c r="E287" s="74">
        <v>46235</v>
      </c>
      <c r="F287" s="76">
        <v>22330000</v>
      </c>
      <c r="G287" s="11" t="s">
        <v>63</v>
      </c>
      <c r="H287" s="69" t="str">
        <f>IF(OR(($G287=("Non Callable")),$G287=("Make Whole"),Inputs!$S$6&gt;E287),"Non Callable",MAX(Inputs!$S$6,G287))</f>
        <v>Non Callable</v>
      </c>
      <c r="I287" s="70" t="str">
        <f t="shared" si="64"/>
        <v>NA</v>
      </c>
      <c r="J287" s="67" t="str">
        <f>IF($I287="NA","NA",VLOOKUP(ROUNDUP(I287,0),Inputs!$N$6:$P$26,3,TRUE))</f>
        <v>NA</v>
      </c>
      <c r="K287" s="3" t="str">
        <f>IF($I287="NA","NA",VLOOKUP(ROUNDUP(I287,0),Inputs!$N$6:$O$26,2))</f>
        <v>NA</v>
      </c>
      <c r="L287" s="3" t="str">
        <f t="shared" si="65"/>
        <v>NA</v>
      </c>
      <c r="M287" s="5" t="str">
        <f t="shared" si="66"/>
        <v>NA</v>
      </c>
      <c r="N287" s="5" t="str">
        <f t="shared" si="67"/>
        <v>NA</v>
      </c>
      <c r="O287" s="5" t="str">
        <f>IF($I287= "NA","NA",(F287-N287)*Inputs!$S$7)</f>
        <v>NA</v>
      </c>
      <c r="P287" s="123" t="str">
        <f t="shared" si="63"/>
        <v>NA</v>
      </c>
      <c r="Q287" s="124" t="str">
        <f t="shared" si="68"/>
        <v>NA</v>
      </c>
      <c r="R287" s="7" t="str">
        <f t="shared" si="69"/>
        <v>NO</v>
      </c>
      <c r="S287" s="69" t="str">
        <f>IF(OR(($G287=("Non Callable")),$G287=("Make Whole"),Inputs!$S$6&gt;E287,R287="No"),"NA",Inputs!$S$6)</f>
        <v>NA</v>
      </c>
      <c r="T287" s="70">
        <f t="shared" si="70"/>
        <v>0</v>
      </c>
      <c r="U287" s="67" t="str">
        <f>IF(S287="NA","NA",IF(T287&gt;0,T287*(Inputs!$S$11*12),0))</f>
        <v>NA</v>
      </c>
      <c r="V287" s="70" t="str">
        <f t="shared" si="71"/>
        <v>NA</v>
      </c>
      <c r="W287" s="67" t="str">
        <f>IF($V287="NA","NA",VLOOKUP(ROUNDUP(V287,0),Inputs!$N$6:$P$26,3,TRUE))</f>
        <v>NA</v>
      </c>
      <c r="X287" s="3" t="str">
        <f>IF($U287="NA","NA",VLOOKUP(ROUNDUP(V287,0),Inputs!$N$6:$O$26,2)+U287)</f>
        <v>NA</v>
      </c>
      <c r="Y287" s="3" t="str">
        <f t="shared" si="72"/>
        <v>NA</v>
      </c>
      <c r="Z287" s="5" t="str">
        <f t="shared" si="73"/>
        <v>NA</v>
      </c>
      <c r="AA287" s="5" t="str">
        <f t="shared" si="74"/>
        <v>NA</v>
      </c>
      <c r="AB287" s="5" t="str">
        <f>IF($U287= "NA","NA",(F287-AA287)*Inputs!$S$7)</f>
        <v>NA</v>
      </c>
      <c r="AC287" s="123" t="str">
        <f t="shared" si="75"/>
        <v>NA</v>
      </c>
      <c r="AD287" s="124" t="str">
        <f t="shared" si="76"/>
        <v>NA</v>
      </c>
      <c r="AE287" s="123" t="str">
        <f t="shared" si="77"/>
        <v/>
      </c>
      <c r="AF287" s="32">
        <v>101.979</v>
      </c>
    </row>
    <row r="288" spans="1:32" s="32" customFormat="1" ht="13.35" customHeight="1" outlineLevel="1">
      <c r="A288" s="72" t="s">
        <v>655</v>
      </c>
      <c r="B288" s="11" t="s">
        <v>417</v>
      </c>
      <c r="C288" s="11" t="s">
        <v>12</v>
      </c>
      <c r="D288" s="73">
        <v>6.5729999999999997E-2</v>
      </c>
      <c r="E288" s="74">
        <v>46600</v>
      </c>
      <c r="F288" s="76">
        <v>23305000</v>
      </c>
      <c r="G288" s="11" t="s">
        <v>63</v>
      </c>
      <c r="H288" s="69" t="str">
        <f>IF(OR(($G288=("Non Callable")),$G288=("Make Whole"),Inputs!$S$6&gt;E288),"Non Callable",MAX(Inputs!$S$6,G288))</f>
        <v>Non Callable</v>
      </c>
      <c r="I288" s="70" t="str">
        <f t="shared" si="64"/>
        <v>NA</v>
      </c>
      <c r="J288" s="67" t="str">
        <f>IF($I288="NA","NA",VLOOKUP(ROUNDUP(I288,0),Inputs!$N$6:$P$26,3,TRUE))</f>
        <v>NA</v>
      </c>
      <c r="K288" s="3" t="str">
        <f>IF($I288="NA","NA",VLOOKUP(ROUNDUP(I288,0),Inputs!$N$6:$O$26,2))</f>
        <v>NA</v>
      </c>
      <c r="L288" s="3" t="str">
        <f t="shared" si="65"/>
        <v>NA</v>
      </c>
      <c r="M288" s="5" t="str">
        <f t="shared" si="66"/>
        <v>NA</v>
      </c>
      <c r="N288" s="5" t="str">
        <f t="shared" si="67"/>
        <v>NA</v>
      </c>
      <c r="O288" s="5" t="str">
        <f>IF($I288= "NA","NA",(F288-N288)*Inputs!$S$7)</f>
        <v>NA</v>
      </c>
      <c r="P288" s="123" t="str">
        <f t="shared" si="63"/>
        <v>NA</v>
      </c>
      <c r="Q288" s="124" t="str">
        <f t="shared" si="68"/>
        <v>NA</v>
      </c>
      <c r="R288" s="7" t="str">
        <f t="shared" si="69"/>
        <v>NO</v>
      </c>
      <c r="S288" s="69" t="str">
        <f>IF(OR(($G288=("Non Callable")),$G288=("Make Whole"),Inputs!$S$6&gt;E288,R288="No"),"NA",Inputs!$S$6)</f>
        <v>NA</v>
      </c>
      <c r="T288" s="70">
        <f t="shared" si="70"/>
        <v>0</v>
      </c>
      <c r="U288" s="67" t="str">
        <f>IF(S288="NA","NA",IF(T288&gt;0,T288*(Inputs!$S$11*12),0))</f>
        <v>NA</v>
      </c>
      <c r="V288" s="70" t="str">
        <f t="shared" si="71"/>
        <v>NA</v>
      </c>
      <c r="W288" s="67" t="str">
        <f>IF($V288="NA","NA",VLOOKUP(ROUNDUP(V288,0),Inputs!$N$6:$P$26,3,TRUE))</f>
        <v>NA</v>
      </c>
      <c r="X288" s="3" t="str">
        <f>IF($U288="NA","NA",VLOOKUP(ROUNDUP(V288,0),Inputs!$N$6:$O$26,2)+U288)</f>
        <v>NA</v>
      </c>
      <c r="Y288" s="3" t="str">
        <f t="shared" si="72"/>
        <v>NA</v>
      </c>
      <c r="Z288" s="5" t="str">
        <f t="shared" si="73"/>
        <v>NA</v>
      </c>
      <c r="AA288" s="5" t="str">
        <f t="shared" si="74"/>
        <v>NA</v>
      </c>
      <c r="AB288" s="5" t="str">
        <f>IF($U288= "NA","NA",(F288-AA288)*Inputs!$S$7)</f>
        <v>NA</v>
      </c>
      <c r="AC288" s="123" t="str">
        <f t="shared" si="75"/>
        <v>NA</v>
      </c>
      <c r="AD288" s="124" t="str">
        <f t="shared" si="76"/>
        <v>NA</v>
      </c>
      <c r="AE288" s="123" t="str">
        <f t="shared" si="77"/>
        <v/>
      </c>
      <c r="AF288" s="32">
        <v>101.979</v>
      </c>
    </row>
    <row r="289" spans="1:32" s="32" customFormat="1" ht="13.35" customHeight="1" outlineLevel="1">
      <c r="A289" s="72" t="s">
        <v>655</v>
      </c>
      <c r="B289" s="11" t="s">
        <v>417</v>
      </c>
      <c r="C289" s="11" t="s">
        <v>12</v>
      </c>
      <c r="D289" s="73">
        <v>6.5729999999999997E-2</v>
      </c>
      <c r="E289" s="74">
        <v>46966</v>
      </c>
      <c r="F289" s="76">
        <v>24315000</v>
      </c>
      <c r="G289" s="11" t="s">
        <v>63</v>
      </c>
      <c r="H289" s="69" t="str">
        <f>IF(OR(($G289=("Non Callable")),$G289=("Make Whole"),Inputs!$S$6&gt;E289),"Non Callable",MAX(Inputs!$S$6,G289))</f>
        <v>Non Callable</v>
      </c>
      <c r="I289" s="70" t="str">
        <f t="shared" si="64"/>
        <v>NA</v>
      </c>
      <c r="J289" s="67" t="str">
        <f>IF($I289="NA","NA",VLOOKUP(ROUNDUP(I289,0),Inputs!$N$6:$P$26,3,TRUE))</f>
        <v>NA</v>
      </c>
      <c r="K289" s="3" t="str">
        <f>IF($I289="NA","NA",VLOOKUP(ROUNDUP(I289,0),Inputs!$N$6:$O$26,2))</f>
        <v>NA</v>
      </c>
      <c r="L289" s="3" t="str">
        <f t="shared" si="65"/>
        <v>NA</v>
      </c>
      <c r="M289" s="5" t="str">
        <f t="shared" si="66"/>
        <v>NA</v>
      </c>
      <c r="N289" s="5" t="str">
        <f t="shared" si="67"/>
        <v>NA</v>
      </c>
      <c r="O289" s="5" t="str">
        <f>IF($I289= "NA","NA",(F289-N289)*Inputs!$S$7)</f>
        <v>NA</v>
      </c>
      <c r="P289" s="123" t="str">
        <f t="shared" si="63"/>
        <v>NA</v>
      </c>
      <c r="Q289" s="124" t="str">
        <f t="shared" si="68"/>
        <v>NA</v>
      </c>
      <c r="R289" s="7" t="str">
        <f t="shared" si="69"/>
        <v>NO</v>
      </c>
      <c r="S289" s="69" t="str">
        <f>IF(OR(($G289=("Non Callable")),$G289=("Make Whole"),Inputs!$S$6&gt;E289,R289="No"),"NA",Inputs!$S$6)</f>
        <v>NA</v>
      </c>
      <c r="T289" s="70">
        <f t="shared" si="70"/>
        <v>0</v>
      </c>
      <c r="U289" s="67" t="str">
        <f>IF(S289="NA","NA",IF(T289&gt;0,T289*(Inputs!$S$11*12),0))</f>
        <v>NA</v>
      </c>
      <c r="V289" s="70" t="str">
        <f t="shared" si="71"/>
        <v>NA</v>
      </c>
      <c r="W289" s="67" t="str">
        <f>IF($V289="NA","NA",VLOOKUP(ROUNDUP(V289,0),Inputs!$N$6:$P$26,3,TRUE))</f>
        <v>NA</v>
      </c>
      <c r="X289" s="3" t="str">
        <f>IF($U289="NA","NA",VLOOKUP(ROUNDUP(V289,0),Inputs!$N$6:$O$26,2)+U289)</f>
        <v>NA</v>
      </c>
      <c r="Y289" s="3" t="str">
        <f t="shared" si="72"/>
        <v>NA</v>
      </c>
      <c r="Z289" s="5" t="str">
        <f t="shared" si="73"/>
        <v>NA</v>
      </c>
      <c r="AA289" s="5" t="str">
        <f t="shared" si="74"/>
        <v>NA</v>
      </c>
      <c r="AB289" s="5" t="str">
        <f>IF($U289= "NA","NA",(F289-AA289)*Inputs!$S$7)</f>
        <v>NA</v>
      </c>
      <c r="AC289" s="123" t="str">
        <f t="shared" si="75"/>
        <v>NA</v>
      </c>
      <c r="AD289" s="124" t="str">
        <f t="shared" si="76"/>
        <v>NA</v>
      </c>
      <c r="AE289" s="123" t="str">
        <f t="shared" si="77"/>
        <v/>
      </c>
      <c r="AF289" s="32">
        <v>101.979</v>
      </c>
    </row>
    <row r="290" spans="1:32" s="32" customFormat="1" ht="13.35" customHeight="1" outlineLevel="1">
      <c r="A290" s="72" t="s">
        <v>655</v>
      </c>
      <c r="B290" s="11" t="s">
        <v>417</v>
      </c>
      <c r="C290" s="11" t="s">
        <v>12</v>
      </c>
      <c r="D290" s="73">
        <v>6.5729999999999997E-2</v>
      </c>
      <c r="E290" s="74">
        <v>47331</v>
      </c>
      <c r="F290" s="76">
        <v>25375000</v>
      </c>
      <c r="G290" s="11" t="s">
        <v>63</v>
      </c>
      <c r="H290" s="69" t="str">
        <f>IF(OR(($G290=("Non Callable")),$G290=("Make Whole"),Inputs!$S$6&gt;E290),"Non Callable",MAX(Inputs!$S$6,G290))</f>
        <v>Non Callable</v>
      </c>
      <c r="I290" s="70" t="str">
        <f t="shared" si="64"/>
        <v>NA</v>
      </c>
      <c r="J290" s="67" t="str">
        <f>IF($I290="NA","NA",VLOOKUP(ROUNDUP(I290,0),Inputs!$N$6:$P$26,3,TRUE))</f>
        <v>NA</v>
      </c>
      <c r="K290" s="3" t="str">
        <f>IF($I290="NA","NA",VLOOKUP(ROUNDUP(I290,0),Inputs!$N$6:$O$26,2))</f>
        <v>NA</v>
      </c>
      <c r="L290" s="3" t="str">
        <f t="shared" si="65"/>
        <v>NA</v>
      </c>
      <c r="M290" s="5" t="str">
        <f t="shared" si="66"/>
        <v>NA</v>
      </c>
      <c r="N290" s="5" t="str">
        <f t="shared" si="67"/>
        <v>NA</v>
      </c>
      <c r="O290" s="5" t="str">
        <f>IF($I290= "NA","NA",(F290-N290)*Inputs!$S$7)</f>
        <v>NA</v>
      </c>
      <c r="P290" s="123" t="str">
        <f t="shared" si="63"/>
        <v>NA</v>
      </c>
      <c r="Q290" s="124" t="str">
        <f t="shared" si="68"/>
        <v>NA</v>
      </c>
      <c r="R290" s="7" t="str">
        <f t="shared" si="69"/>
        <v>NO</v>
      </c>
      <c r="S290" s="69" t="str">
        <f>IF(OR(($G290=("Non Callable")),$G290=("Make Whole"),Inputs!$S$6&gt;E290,R290="No"),"NA",Inputs!$S$6)</f>
        <v>NA</v>
      </c>
      <c r="T290" s="70">
        <f t="shared" si="70"/>
        <v>0</v>
      </c>
      <c r="U290" s="67" t="str">
        <f>IF(S290="NA","NA",IF(T290&gt;0,T290*(Inputs!$S$11*12),0))</f>
        <v>NA</v>
      </c>
      <c r="V290" s="70" t="str">
        <f t="shared" si="71"/>
        <v>NA</v>
      </c>
      <c r="W290" s="67" t="str">
        <f>IF($V290="NA","NA",VLOOKUP(ROUNDUP(V290,0),Inputs!$N$6:$P$26,3,TRUE))</f>
        <v>NA</v>
      </c>
      <c r="X290" s="3" t="str">
        <f>IF($U290="NA","NA",VLOOKUP(ROUNDUP(V290,0),Inputs!$N$6:$O$26,2)+U290)</f>
        <v>NA</v>
      </c>
      <c r="Y290" s="3" t="str">
        <f t="shared" si="72"/>
        <v>NA</v>
      </c>
      <c r="Z290" s="5" t="str">
        <f t="shared" si="73"/>
        <v>NA</v>
      </c>
      <c r="AA290" s="5" t="str">
        <f t="shared" si="74"/>
        <v>NA</v>
      </c>
      <c r="AB290" s="5" t="str">
        <f>IF($U290= "NA","NA",(F290-AA290)*Inputs!$S$7)</f>
        <v>NA</v>
      </c>
      <c r="AC290" s="123" t="str">
        <f t="shared" si="75"/>
        <v>NA</v>
      </c>
      <c r="AD290" s="124" t="str">
        <f t="shared" si="76"/>
        <v>NA</v>
      </c>
      <c r="AE290" s="123" t="str">
        <f t="shared" si="77"/>
        <v/>
      </c>
      <c r="AF290" s="32">
        <v>101.979</v>
      </c>
    </row>
    <row r="291" spans="1:32" s="32" customFormat="1" ht="13.35" customHeight="1" outlineLevel="1">
      <c r="A291" s="72" t="s">
        <v>655</v>
      </c>
      <c r="B291" s="11" t="s">
        <v>418</v>
      </c>
      <c r="C291" s="11" t="s">
        <v>15</v>
      </c>
      <c r="D291" s="73">
        <v>6.1550000000000001E-2</v>
      </c>
      <c r="E291" s="74">
        <v>45597</v>
      </c>
      <c r="F291" s="76">
        <v>23930000</v>
      </c>
      <c r="G291" s="11" t="s">
        <v>63</v>
      </c>
      <c r="H291" s="69" t="str">
        <f>IF(OR(($G291=("Non Callable")),$G291=("Make Whole"),Inputs!$S$6&gt;E291),"Non Callable",MAX(Inputs!$S$6,G291))</f>
        <v>Non Callable</v>
      </c>
      <c r="I291" s="70" t="str">
        <f t="shared" si="64"/>
        <v>NA</v>
      </c>
      <c r="J291" s="67" t="str">
        <f>IF($I291="NA","NA",VLOOKUP(ROUNDUP(I291,0),Inputs!$N$6:$P$26,3,TRUE))</f>
        <v>NA</v>
      </c>
      <c r="K291" s="3" t="str">
        <f>IF($I291="NA","NA",VLOOKUP(ROUNDUP(I291,0),Inputs!$N$6:$O$26,2))</f>
        <v>NA</v>
      </c>
      <c r="L291" s="3" t="str">
        <f t="shared" si="65"/>
        <v>NA</v>
      </c>
      <c r="M291" s="5" t="str">
        <f t="shared" si="66"/>
        <v>NA</v>
      </c>
      <c r="N291" s="5" t="str">
        <f t="shared" si="67"/>
        <v>NA</v>
      </c>
      <c r="O291" s="5" t="str">
        <f>IF($I291= "NA","NA",(F291-N291)*Inputs!$S$7)</f>
        <v>NA</v>
      </c>
      <c r="P291" s="123" t="str">
        <f t="shared" si="63"/>
        <v>NA</v>
      </c>
      <c r="Q291" s="124" t="str">
        <f t="shared" si="68"/>
        <v>NA</v>
      </c>
      <c r="R291" s="7" t="str">
        <f t="shared" si="69"/>
        <v>NO</v>
      </c>
      <c r="S291" s="69" t="str">
        <f>IF(OR(($G291=("Non Callable")),$G291=("Make Whole"),Inputs!$S$6&gt;E291,R291="No"),"NA",Inputs!$S$6)</f>
        <v>NA</v>
      </c>
      <c r="T291" s="70">
        <f t="shared" si="70"/>
        <v>0</v>
      </c>
      <c r="U291" s="67" t="str">
        <f>IF(S291="NA","NA",IF(T291&gt;0,T291*(Inputs!$S$11*12),0))</f>
        <v>NA</v>
      </c>
      <c r="V291" s="70" t="str">
        <f t="shared" si="71"/>
        <v>NA</v>
      </c>
      <c r="W291" s="67" t="str">
        <f>IF($V291="NA","NA",VLOOKUP(ROUNDUP(V291,0),Inputs!$N$6:$P$26,3,TRUE))</f>
        <v>NA</v>
      </c>
      <c r="X291" s="3" t="str">
        <f>IF($U291="NA","NA",VLOOKUP(ROUNDUP(V291,0),Inputs!$N$6:$O$26,2)+U291)</f>
        <v>NA</v>
      </c>
      <c r="Y291" s="3" t="str">
        <f t="shared" si="72"/>
        <v>NA</v>
      </c>
      <c r="Z291" s="5" t="str">
        <f t="shared" si="73"/>
        <v>NA</v>
      </c>
      <c r="AA291" s="5" t="str">
        <f t="shared" si="74"/>
        <v>NA</v>
      </c>
      <c r="AB291" s="5" t="str">
        <f>IF($U291= "NA","NA",(F291-AA291)*Inputs!$S$7)</f>
        <v>NA</v>
      </c>
      <c r="AC291" s="123" t="str">
        <f t="shared" si="75"/>
        <v>NA</v>
      </c>
      <c r="AD291" s="124" t="str">
        <f t="shared" si="76"/>
        <v>NA</v>
      </c>
      <c r="AE291" s="123" t="str">
        <f t="shared" si="77"/>
        <v/>
      </c>
      <c r="AF291" s="32" t="s">
        <v>744</v>
      </c>
    </row>
    <row r="292" spans="1:32" s="32" customFormat="1" ht="13.35" customHeight="1" outlineLevel="1">
      <c r="A292" s="72" t="s">
        <v>655</v>
      </c>
      <c r="B292" s="11" t="s">
        <v>418</v>
      </c>
      <c r="C292" s="11" t="s">
        <v>15</v>
      </c>
      <c r="D292" s="73">
        <v>6.1550000000000001E-2</v>
      </c>
      <c r="E292" s="74">
        <v>45962</v>
      </c>
      <c r="F292" s="76">
        <v>21985000</v>
      </c>
      <c r="G292" s="11" t="s">
        <v>63</v>
      </c>
      <c r="H292" s="69" t="str">
        <f>IF(OR(($G292=("Non Callable")),$G292=("Make Whole"),Inputs!$S$6&gt;E292),"Non Callable",MAX(Inputs!$S$6,G292))</f>
        <v>Non Callable</v>
      </c>
      <c r="I292" s="70" t="str">
        <f t="shared" si="64"/>
        <v>NA</v>
      </c>
      <c r="J292" s="67" t="str">
        <f>IF($I292="NA","NA",VLOOKUP(ROUNDUP(I292,0),Inputs!$N$6:$P$26,3,TRUE))</f>
        <v>NA</v>
      </c>
      <c r="K292" s="3" t="str">
        <f>IF($I292="NA","NA",VLOOKUP(ROUNDUP(I292,0),Inputs!$N$6:$O$26,2))</f>
        <v>NA</v>
      </c>
      <c r="L292" s="3" t="str">
        <f t="shared" si="65"/>
        <v>NA</v>
      </c>
      <c r="M292" s="5" t="str">
        <f t="shared" si="66"/>
        <v>NA</v>
      </c>
      <c r="N292" s="5" t="str">
        <f t="shared" si="67"/>
        <v>NA</v>
      </c>
      <c r="O292" s="5" t="str">
        <f>IF($I292= "NA","NA",(F292-N292)*Inputs!$S$7)</f>
        <v>NA</v>
      </c>
      <c r="P292" s="123" t="str">
        <f t="shared" si="63"/>
        <v>NA</v>
      </c>
      <c r="Q292" s="124" t="str">
        <f t="shared" si="68"/>
        <v>NA</v>
      </c>
      <c r="R292" s="7" t="str">
        <f t="shared" si="69"/>
        <v>NO</v>
      </c>
      <c r="S292" s="69" t="str">
        <f>IF(OR(($G292=("Non Callable")),$G292=("Make Whole"),Inputs!$S$6&gt;E292,R292="No"),"NA",Inputs!$S$6)</f>
        <v>NA</v>
      </c>
      <c r="T292" s="70">
        <f t="shared" si="70"/>
        <v>0</v>
      </c>
      <c r="U292" s="67" t="str">
        <f>IF(S292="NA","NA",IF(T292&gt;0,T292*(Inputs!$S$11*12),0))</f>
        <v>NA</v>
      </c>
      <c r="V292" s="70" t="str">
        <f t="shared" si="71"/>
        <v>NA</v>
      </c>
      <c r="W292" s="67" t="str">
        <f>IF($V292="NA","NA",VLOOKUP(ROUNDUP(V292,0),Inputs!$N$6:$P$26,3,TRUE))</f>
        <v>NA</v>
      </c>
      <c r="X292" s="3" t="str">
        <f>IF($U292="NA","NA",VLOOKUP(ROUNDUP(V292,0),Inputs!$N$6:$O$26,2)+U292)</f>
        <v>NA</v>
      </c>
      <c r="Y292" s="3" t="str">
        <f t="shared" si="72"/>
        <v>NA</v>
      </c>
      <c r="Z292" s="5" t="str">
        <f t="shared" si="73"/>
        <v>NA</v>
      </c>
      <c r="AA292" s="5" t="str">
        <f t="shared" si="74"/>
        <v>NA</v>
      </c>
      <c r="AB292" s="5" t="str">
        <f>IF($U292= "NA","NA",(F292-AA292)*Inputs!$S$7)</f>
        <v>NA</v>
      </c>
      <c r="AC292" s="123" t="str">
        <f t="shared" si="75"/>
        <v>NA</v>
      </c>
      <c r="AD292" s="124" t="str">
        <f t="shared" si="76"/>
        <v>NA</v>
      </c>
      <c r="AE292" s="123" t="str">
        <f t="shared" si="77"/>
        <v/>
      </c>
      <c r="AF292" s="32" t="s">
        <v>744</v>
      </c>
    </row>
    <row r="293" spans="1:32" s="32" customFormat="1" ht="13.35" customHeight="1" outlineLevel="1">
      <c r="A293" s="72" t="s">
        <v>655</v>
      </c>
      <c r="B293" s="11" t="s">
        <v>418</v>
      </c>
      <c r="C293" s="11" t="s">
        <v>15</v>
      </c>
      <c r="D293" s="73">
        <v>6.1550000000000001E-2</v>
      </c>
      <c r="E293" s="74">
        <v>46327</v>
      </c>
      <c r="F293" s="76">
        <v>22885000</v>
      </c>
      <c r="G293" s="11" t="s">
        <v>63</v>
      </c>
      <c r="H293" s="69" t="str">
        <f>IF(OR(($G293=("Non Callable")),$G293=("Make Whole"),Inputs!$S$6&gt;E293),"Non Callable",MAX(Inputs!$S$6,G293))</f>
        <v>Non Callable</v>
      </c>
      <c r="I293" s="70" t="str">
        <f t="shared" si="64"/>
        <v>NA</v>
      </c>
      <c r="J293" s="67" t="str">
        <f>IF($I293="NA","NA",VLOOKUP(ROUNDUP(I293,0),Inputs!$N$6:$P$26,3,TRUE))</f>
        <v>NA</v>
      </c>
      <c r="K293" s="3" t="str">
        <f>IF($I293="NA","NA",VLOOKUP(ROUNDUP(I293,0),Inputs!$N$6:$O$26,2))</f>
        <v>NA</v>
      </c>
      <c r="L293" s="3" t="str">
        <f t="shared" si="65"/>
        <v>NA</v>
      </c>
      <c r="M293" s="5" t="str">
        <f t="shared" si="66"/>
        <v>NA</v>
      </c>
      <c r="N293" s="5" t="str">
        <f t="shared" si="67"/>
        <v>NA</v>
      </c>
      <c r="O293" s="5" t="str">
        <f>IF($I293= "NA","NA",(F293-N293)*Inputs!$S$7)</f>
        <v>NA</v>
      </c>
      <c r="P293" s="123" t="str">
        <f t="shared" si="63"/>
        <v>NA</v>
      </c>
      <c r="Q293" s="124" t="str">
        <f t="shared" si="68"/>
        <v>NA</v>
      </c>
      <c r="R293" s="7" t="str">
        <f t="shared" si="69"/>
        <v>NO</v>
      </c>
      <c r="S293" s="69" t="str">
        <f>IF(OR(($G293=("Non Callable")),$G293=("Make Whole"),Inputs!$S$6&gt;E293,R293="No"),"NA",Inputs!$S$6)</f>
        <v>NA</v>
      </c>
      <c r="T293" s="70">
        <f t="shared" si="70"/>
        <v>0</v>
      </c>
      <c r="U293" s="67" t="str">
        <f>IF(S293="NA","NA",IF(T293&gt;0,T293*(Inputs!$S$11*12),0))</f>
        <v>NA</v>
      </c>
      <c r="V293" s="70" t="str">
        <f t="shared" si="71"/>
        <v>NA</v>
      </c>
      <c r="W293" s="67" t="str">
        <f>IF($V293="NA","NA",VLOOKUP(ROUNDUP(V293,0),Inputs!$N$6:$P$26,3,TRUE))</f>
        <v>NA</v>
      </c>
      <c r="X293" s="3" t="str">
        <f>IF($U293="NA","NA",VLOOKUP(ROUNDUP(V293,0),Inputs!$N$6:$O$26,2)+U293)</f>
        <v>NA</v>
      </c>
      <c r="Y293" s="3" t="str">
        <f t="shared" si="72"/>
        <v>NA</v>
      </c>
      <c r="Z293" s="5" t="str">
        <f t="shared" si="73"/>
        <v>NA</v>
      </c>
      <c r="AA293" s="5" t="str">
        <f t="shared" si="74"/>
        <v>NA</v>
      </c>
      <c r="AB293" s="5" t="str">
        <f>IF($U293= "NA","NA",(F293-AA293)*Inputs!$S$7)</f>
        <v>NA</v>
      </c>
      <c r="AC293" s="123" t="str">
        <f t="shared" si="75"/>
        <v>NA</v>
      </c>
      <c r="AD293" s="124" t="str">
        <f t="shared" si="76"/>
        <v>NA</v>
      </c>
      <c r="AE293" s="123" t="str">
        <f t="shared" si="77"/>
        <v/>
      </c>
      <c r="AF293" s="32" t="s">
        <v>744</v>
      </c>
    </row>
    <row r="294" spans="1:32" s="32" customFormat="1" ht="13.35" customHeight="1" outlineLevel="1">
      <c r="A294" s="72" t="s">
        <v>655</v>
      </c>
      <c r="B294" s="11" t="s">
        <v>418</v>
      </c>
      <c r="C294" s="11" t="s">
        <v>15</v>
      </c>
      <c r="D294" s="73">
        <v>6.1550000000000001E-2</v>
      </c>
      <c r="E294" s="74">
        <v>46692</v>
      </c>
      <c r="F294" s="76">
        <v>23830000</v>
      </c>
      <c r="G294" s="11" t="s">
        <v>63</v>
      </c>
      <c r="H294" s="69" t="str">
        <f>IF(OR(($G294=("Non Callable")),$G294=("Make Whole"),Inputs!$S$6&gt;E294),"Non Callable",MAX(Inputs!$S$6,G294))</f>
        <v>Non Callable</v>
      </c>
      <c r="I294" s="70" t="str">
        <f t="shared" si="64"/>
        <v>NA</v>
      </c>
      <c r="J294" s="67" t="str">
        <f>IF($I294="NA","NA",VLOOKUP(ROUNDUP(I294,0),Inputs!$N$6:$P$26,3,TRUE))</f>
        <v>NA</v>
      </c>
      <c r="K294" s="3" t="str">
        <f>IF($I294="NA","NA",VLOOKUP(ROUNDUP(I294,0),Inputs!$N$6:$O$26,2))</f>
        <v>NA</v>
      </c>
      <c r="L294" s="3" t="str">
        <f t="shared" si="65"/>
        <v>NA</v>
      </c>
      <c r="M294" s="5" t="str">
        <f t="shared" si="66"/>
        <v>NA</v>
      </c>
      <c r="N294" s="5" t="str">
        <f t="shared" si="67"/>
        <v>NA</v>
      </c>
      <c r="O294" s="5" t="str">
        <f>IF($I294= "NA","NA",(F294-N294)*Inputs!$S$7)</f>
        <v>NA</v>
      </c>
      <c r="P294" s="123" t="str">
        <f t="shared" si="63"/>
        <v>NA</v>
      </c>
      <c r="Q294" s="124" t="str">
        <f t="shared" si="68"/>
        <v>NA</v>
      </c>
      <c r="R294" s="7" t="str">
        <f t="shared" si="69"/>
        <v>NO</v>
      </c>
      <c r="S294" s="69" t="str">
        <f>IF(OR(($G294=("Non Callable")),$G294=("Make Whole"),Inputs!$S$6&gt;E294,R294="No"),"NA",Inputs!$S$6)</f>
        <v>NA</v>
      </c>
      <c r="T294" s="70">
        <f t="shared" si="70"/>
        <v>0</v>
      </c>
      <c r="U294" s="67" t="str">
        <f>IF(S294="NA","NA",IF(T294&gt;0,T294*(Inputs!$S$11*12),0))</f>
        <v>NA</v>
      </c>
      <c r="V294" s="70" t="str">
        <f t="shared" si="71"/>
        <v>NA</v>
      </c>
      <c r="W294" s="67" t="str">
        <f>IF($V294="NA","NA",VLOOKUP(ROUNDUP(V294,0),Inputs!$N$6:$P$26,3,TRUE))</f>
        <v>NA</v>
      </c>
      <c r="X294" s="3" t="str">
        <f>IF($U294="NA","NA",VLOOKUP(ROUNDUP(V294,0),Inputs!$N$6:$O$26,2)+U294)</f>
        <v>NA</v>
      </c>
      <c r="Y294" s="3" t="str">
        <f t="shared" si="72"/>
        <v>NA</v>
      </c>
      <c r="Z294" s="5" t="str">
        <f t="shared" si="73"/>
        <v>NA</v>
      </c>
      <c r="AA294" s="5" t="str">
        <f t="shared" si="74"/>
        <v>NA</v>
      </c>
      <c r="AB294" s="5" t="str">
        <f>IF($U294= "NA","NA",(F294-AA294)*Inputs!$S$7)</f>
        <v>NA</v>
      </c>
      <c r="AC294" s="123" t="str">
        <f t="shared" si="75"/>
        <v>NA</v>
      </c>
      <c r="AD294" s="124" t="str">
        <f t="shared" si="76"/>
        <v>NA</v>
      </c>
      <c r="AE294" s="123" t="str">
        <f t="shared" si="77"/>
        <v/>
      </c>
      <c r="AF294" s="32" t="s">
        <v>744</v>
      </c>
    </row>
    <row r="295" spans="1:32" s="32" customFormat="1" ht="13.35" customHeight="1" outlineLevel="1">
      <c r="A295" s="72" t="s">
        <v>655</v>
      </c>
      <c r="B295" s="11" t="s">
        <v>418</v>
      </c>
      <c r="C295" s="11" t="s">
        <v>15</v>
      </c>
      <c r="D295" s="73">
        <v>6.1550000000000001E-2</v>
      </c>
      <c r="E295" s="74">
        <v>47058</v>
      </c>
      <c r="F295" s="76">
        <v>24810000</v>
      </c>
      <c r="G295" s="11" t="s">
        <v>63</v>
      </c>
      <c r="H295" s="69" t="str">
        <f>IF(OR(($G295=("Non Callable")),$G295=("Make Whole"),Inputs!$S$6&gt;E295),"Non Callable",MAX(Inputs!$S$6,G295))</f>
        <v>Non Callable</v>
      </c>
      <c r="I295" s="70" t="str">
        <f t="shared" si="64"/>
        <v>NA</v>
      </c>
      <c r="J295" s="67" t="str">
        <f>IF($I295="NA","NA",VLOOKUP(ROUNDUP(I295,0),Inputs!$N$6:$P$26,3,TRUE))</f>
        <v>NA</v>
      </c>
      <c r="K295" s="3" t="str">
        <f>IF($I295="NA","NA",VLOOKUP(ROUNDUP(I295,0),Inputs!$N$6:$O$26,2))</f>
        <v>NA</v>
      </c>
      <c r="L295" s="3" t="str">
        <f t="shared" si="65"/>
        <v>NA</v>
      </c>
      <c r="M295" s="5" t="str">
        <f t="shared" si="66"/>
        <v>NA</v>
      </c>
      <c r="N295" s="5" t="str">
        <f t="shared" si="67"/>
        <v>NA</v>
      </c>
      <c r="O295" s="5" t="str">
        <f>IF($I295= "NA","NA",(F295-N295)*Inputs!$S$7)</f>
        <v>NA</v>
      </c>
      <c r="P295" s="123" t="str">
        <f t="shared" si="63"/>
        <v>NA</v>
      </c>
      <c r="Q295" s="124" t="str">
        <f t="shared" si="68"/>
        <v>NA</v>
      </c>
      <c r="R295" s="7" t="str">
        <f t="shared" si="69"/>
        <v>NO</v>
      </c>
      <c r="S295" s="69" t="str">
        <f>IF(OR(($G295=("Non Callable")),$G295=("Make Whole"),Inputs!$S$6&gt;E295,R295="No"),"NA",Inputs!$S$6)</f>
        <v>NA</v>
      </c>
      <c r="T295" s="70">
        <f t="shared" si="70"/>
        <v>0</v>
      </c>
      <c r="U295" s="67" t="str">
        <f>IF(S295="NA","NA",IF(T295&gt;0,T295*(Inputs!$S$11*12),0))</f>
        <v>NA</v>
      </c>
      <c r="V295" s="70" t="str">
        <f t="shared" si="71"/>
        <v>NA</v>
      </c>
      <c r="W295" s="67" t="str">
        <f>IF($V295="NA","NA",VLOOKUP(ROUNDUP(V295,0),Inputs!$N$6:$P$26,3,TRUE))</f>
        <v>NA</v>
      </c>
      <c r="X295" s="3" t="str">
        <f>IF($U295="NA","NA",VLOOKUP(ROUNDUP(V295,0),Inputs!$N$6:$O$26,2)+U295)</f>
        <v>NA</v>
      </c>
      <c r="Y295" s="3" t="str">
        <f t="shared" si="72"/>
        <v>NA</v>
      </c>
      <c r="Z295" s="5" t="str">
        <f t="shared" si="73"/>
        <v>NA</v>
      </c>
      <c r="AA295" s="5" t="str">
        <f t="shared" si="74"/>
        <v>NA</v>
      </c>
      <c r="AB295" s="5" t="str">
        <f>IF($U295= "NA","NA",(F295-AA295)*Inputs!$S$7)</f>
        <v>NA</v>
      </c>
      <c r="AC295" s="123" t="str">
        <f t="shared" si="75"/>
        <v>NA</v>
      </c>
      <c r="AD295" s="124" t="str">
        <f t="shared" si="76"/>
        <v>NA</v>
      </c>
      <c r="AE295" s="123" t="str">
        <f t="shared" si="77"/>
        <v/>
      </c>
      <c r="AF295" s="32" t="s">
        <v>744</v>
      </c>
    </row>
    <row r="296" spans="1:32" s="32" customFormat="1" ht="13.35" customHeight="1" outlineLevel="1">
      <c r="A296" s="72" t="s">
        <v>655</v>
      </c>
      <c r="B296" s="11" t="s">
        <v>418</v>
      </c>
      <c r="C296" s="11" t="s">
        <v>15</v>
      </c>
      <c r="D296" s="73">
        <v>6.1550000000000001E-2</v>
      </c>
      <c r="E296" s="74">
        <v>47423</v>
      </c>
      <c r="F296" s="76">
        <v>25835000</v>
      </c>
      <c r="G296" s="11" t="s">
        <v>63</v>
      </c>
      <c r="H296" s="69" t="str">
        <f>IF(OR(($G296=("Non Callable")),$G296=("Make Whole"),Inputs!$S$6&gt;E296),"Non Callable",MAX(Inputs!$S$6,G296))</f>
        <v>Non Callable</v>
      </c>
      <c r="I296" s="70" t="str">
        <f t="shared" si="64"/>
        <v>NA</v>
      </c>
      <c r="J296" s="67" t="str">
        <f>IF($I296="NA","NA",VLOOKUP(ROUNDUP(I296,0),Inputs!$N$6:$P$26,3,TRUE))</f>
        <v>NA</v>
      </c>
      <c r="K296" s="3" t="str">
        <f>IF($I296="NA","NA",VLOOKUP(ROUNDUP(I296,0),Inputs!$N$6:$O$26,2))</f>
        <v>NA</v>
      </c>
      <c r="L296" s="3" t="str">
        <f t="shared" si="65"/>
        <v>NA</v>
      </c>
      <c r="M296" s="5" t="str">
        <f t="shared" si="66"/>
        <v>NA</v>
      </c>
      <c r="N296" s="5" t="str">
        <f t="shared" si="67"/>
        <v>NA</v>
      </c>
      <c r="O296" s="5" t="str">
        <f>IF($I296= "NA","NA",(F296-N296)*Inputs!$S$7)</f>
        <v>NA</v>
      </c>
      <c r="P296" s="123" t="str">
        <f t="shared" si="63"/>
        <v>NA</v>
      </c>
      <c r="Q296" s="124" t="str">
        <f t="shared" si="68"/>
        <v>NA</v>
      </c>
      <c r="R296" s="7" t="str">
        <f t="shared" si="69"/>
        <v>NO</v>
      </c>
      <c r="S296" s="69" t="str">
        <f>IF(OR(($G296=("Non Callable")),$G296=("Make Whole"),Inputs!$S$6&gt;E296,R296="No"),"NA",Inputs!$S$6)</f>
        <v>NA</v>
      </c>
      <c r="T296" s="70">
        <f t="shared" si="70"/>
        <v>0</v>
      </c>
      <c r="U296" s="67" t="str">
        <f>IF(S296="NA","NA",IF(T296&gt;0,T296*(Inputs!$S$11*12),0))</f>
        <v>NA</v>
      </c>
      <c r="V296" s="70" t="str">
        <f t="shared" si="71"/>
        <v>NA</v>
      </c>
      <c r="W296" s="67" t="str">
        <f>IF($V296="NA","NA",VLOOKUP(ROUNDUP(V296,0),Inputs!$N$6:$P$26,3,TRUE))</f>
        <v>NA</v>
      </c>
      <c r="X296" s="3" t="str">
        <f>IF($U296="NA","NA",VLOOKUP(ROUNDUP(V296,0),Inputs!$N$6:$O$26,2)+U296)</f>
        <v>NA</v>
      </c>
      <c r="Y296" s="3" t="str">
        <f t="shared" si="72"/>
        <v>NA</v>
      </c>
      <c r="Z296" s="5" t="str">
        <f t="shared" si="73"/>
        <v>NA</v>
      </c>
      <c r="AA296" s="5" t="str">
        <f t="shared" si="74"/>
        <v>NA</v>
      </c>
      <c r="AB296" s="5" t="str">
        <f>IF($U296= "NA","NA",(F296-AA296)*Inputs!$S$7)</f>
        <v>NA</v>
      </c>
      <c r="AC296" s="123" t="str">
        <f t="shared" si="75"/>
        <v>NA</v>
      </c>
      <c r="AD296" s="124" t="str">
        <f t="shared" si="76"/>
        <v>NA</v>
      </c>
      <c r="AE296" s="123" t="str">
        <f t="shared" si="77"/>
        <v/>
      </c>
      <c r="AF296" s="32" t="s">
        <v>744</v>
      </c>
    </row>
    <row r="297" spans="1:32" s="32" customFormat="1" ht="13.35" customHeight="1" outlineLevel="1">
      <c r="A297" s="72" t="s">
        <v>655</v>
      </c>
      <c r="B297" s="11" t="s">
        <v>419</v>
      </c>
      <c r="C297" s="11" t="s">
        <v>16</v>
      </c>
      <c r="D297" s="73">
        <v>5.373E-2</v>
      </c>
      <c r="E297" s="74">
        <v>45597</v>
      </c>
      <c r="F297" s="76">
        <v>18765000</v>
      </c>
      <c r="G297" s="11" t="s">
        <v>63</v>
      </c>
      <c r="H297" s="69" t="str">
        <f>IF(OR(($G297=("Non Callable")),$G297=("Make Whole"),Inputs!$S$6&gt;E297),"Non Callable",MAX(Inputs!$S$6,G297))</f>
        <v>Non Callable</v>
      </c>
      <c r="I297" s="70" t="str">
        <f t="shared" si="64"/>
        <v>NA</v>
      </c>
      <c r="J297" s="67" t="str">
        <f>IF($I297="NA","NA",VLOOKUP(ROUNDUP(I297,0),Inputs!$N$6:$P$26,3,TRUE))</f>
        <v>NA</v>
      </c>
      <c r="K297" s="3" t="str">
        <f>IF($I297="NA","NA",VLOOKUP(ROUNDUP(I297,0),Inputs!$N$6:$O$26,2))</f>
        <v>NA</v>
      </c>
      <c r="L297" s="3" t="str">
        <f t="shared" si="65"/>
        <v>NA</v>
      </c>
      <c r="M297" s="5" t="str">
        <f t="shared" si="66"/>
        <v>NA</v>
      </c>
      <c r="N297" s="5" t="str">
        <f t="shared" si="67"/>
        <v>NA</v>
      </c>
      <c r="O297" s="5" t="str">
        <f>IF($I297= "NA","NA",(F297-N297)*Inputs!$S$7)</f>
        <v>NA</v>
      </c>
      <c r="P297" s="123" t="str">
        <f t="shared" si="63"/>
        <v>NA</v>
      </c>
      <c r="Q297" s="124" t="str">
        <f t="shared" si="68"/>
        <v>NA</v>
      </c>
      <c r="R297" s="7" t="str">
        <f t="shared" si="69"/>
        <v>NO</v>
      </c>
      <c r="S297" s="69" t="str">
        <f>IF(OR(($G297=("Non Callable")),$G297=("Make Whole"),Inputs!$S$6&gt;E297,R297="No"),"NA",Inputs!$S$6)</f>
        <v>NA</v>
      </c>
      <c r="T297" s="70">
        <f t="shared" si="70"/>
        <v>0</v>
      </c>
      <c r="U297" s="67" t="str">
        <f>IF(S297="NA","NA",IF(T297&gt;0,T297*(Inputs!$S$11*12),0))</f>
        <v>NA</v>
      </c>
      <c r="V297" s="70" t="str">
        <f t="shared" si="71"/>
        <v>NA</v>
      </c>
      <c r="W297" s="67" t="str">
        <f>IF($V297="NA","NA",VLOOKUP(ROUNDUP(V297,0),Inputs!$N$6:$P$26,3,TRUE))</f>
        <v>NA</v>
      </c>
      <c r="X297" s="3" t="str">
        <f>IF($U297="NA","NA",VLOOKUP(ROUNDUP(V297,0),Inputs!$N$6:$O$26,2)+U297)</f>
        <v>NA</v>
      </c>
      <c r="Y297" s="3" t="str">
        <f t="shared" si="72"/>
        <v>NA</v>
      </c>
      <c r="Z297" s="5" t="str">
        <f t="shared" si="73"/>
        <v>NA</v>
      </c>
      <c r="AA297" s="5" t="str">
        <f t="shared" si="74"/>
        <v>NA</v>
      </c>
      <c r="AB297" s="5" t="str">
        <f>IF($U297= "NA","NA",(F297-AA297)*Inputs!$S$7)</f>
        <v>NA</v>
      </c>
      <c r="AC297" s="123" t="str">
        <f t="shared" si="75"/>
        <v>NA</v>
      </c>
      <c r="AD297" s="124" t="str">
        <f t="shared" si="76"/>
        <v>NA</v>
      </c>
      <c r="AE297" s="123" t="str">
        <f t="shared" si="77"/>
        <v/>
      </c>
      <c r="AF297" s="32" t="s">
        <v>744</v>
      </c>
    </row>
    <row r="298" spans="1:32" s="32" customFormat="1" ht="13.35" customHeight="1" outlineLevel="1">
      <c r="A298" s="72" t="s">
        <v>655</v>
      </c>
      <c r="B298" s="11" t="s">
        <v>419</v>
      </c>
      <c r="C298" s="11" t="s">
        <v>16</v>
      </c>
      <c r="D298" s="73">
        <v>5.373E-2</v>
      </c>
      <c r="E298" s="74">
        <v>45962</v>
      </c>
      <c r="F298" s="76">
        <v>19450000</v>
      </c>
      <c r="G298" s="11" t="s">
        <v>63</v>
      </c>
      <c r="H298" s="69" t="str">
        <f>IF(OR(($G298=("Non Callable")),$G298=("Make Whole"),Inputs!$S$6&gt;E298),"Non Callable",MAX(Inputs!$S$6,G298))</f>
        <v>Non Callable</v>
      </c>
      <c r="I298" s="70" t="str">
        <f t="shared" si="64"/>
        <v>NA</v>
      </c>
      <c r="J298" s="67" t="str">
        <f>IF($I298="NA","NA",VLOOKUP(ROUNDUP(I298,0),Inputs!$N$6:$P$26,3,TRUE))</f>
        <v>NA</v>
      </c>
      <c r="K298" s="3" t="str">
        <f>IF($I298="NA","NA",VLOOKUP(ROUNDUP(I298,0),Inputs!$N$6:$O$26,2))</f>
        <v>NA</v>
      </c>
      <c r="L298" s="3" t="str">
        <f t="shared" si="65"/>
        <v>NA</v>
      </c>
      <c r="M298" s="5" t="str">
        <f t="shared" si="66"/>
        <v>NA</v>
      </c>
      <c r="N298" s="5" t="str">
        <f t="shared" si="67"/>
        <v>NA</v>
      </c>
      <c r="O298" s="5" t="str">
        <f>IF($I298= "NA","NA",(F298-N298)*Inputs!$S$7)</f>
        <v>NA</v>
      </c>
      <c r="P298" s="123" t="str">
        <f t="shared" si="63"/>
        <v>NA</v>
      </c>
      <c r="Q298" s="124" t="str">
        <f t="shared" si="68"/>
        <v>NA</v>
      </c>
      <c r="R298" s="7" t="str">
        <f t="shared" si="69"/>
        <v>NO</v>
      </c>
      <c r="S298" s="69" t="str">
        <f>IF(OR(($G298=("Non Callable")),$G298=("Make Whole"),Inputs!$S$6&gt;E298,R298="No"),"NA",Inputs!$S$6)</f>
        <v>NA</v>
      </c>
      <c r="T298" s="70">
        <f t="shared" si="70"/>
        <v>0</v>
      </c>
      <c r="U298" s="67" t="str">
        <f>IF(S298="NA","NA",IF(T298&gt;0,T298*(Inputs!$S$11*12),0))</f>
        <v>NA</v>
      </c>
      <c r="V298" s="70" t="str">
        <f t="shared" si="71"/>
        <v>NA</v>
      </c>
      <c r="W298" s="67" t="str">
        <f>IF($V298="NA","NA",VLOOKUP(ROUNDUP(V298,0),Inputs!$N$6:$P$26,3,TRUE))</f>
        <v>NA</v>
      </c>
      <c r="X298" s="3" t="str">
        <f>IF($U298="NA","NA",VLOOKUP(ROUNDUP(V298,0),Inputs!$N$6:$O$26,2)+U298)</f>
        <v>NA</v>
      </c>
      <c r="Y298" s="3" t="str">
        <f t="shared" si="72"/>
        <v>NA</v>
      </c>
      <c r="Z298" s="5" t="str">
        <f t="shared" si="73"/>
        <v>NA</v>
      </c>
      <c r="AA298" s="5" t="str">
        <f t="shared" si="74"/>
        <v>NA</v>
      </c>
      <c r="AB298" s="5" t="str">
        <f>IF($U298= "NA","NA",(F298-AA298)*Inputs!$S$7)</f>
        <v>NA</v>
      </c>
      <c r="AC298" s="123" t="str">
        <f t="shared" si="75"/>
        <v>NA</v>
      </c>
      <c r="AD298" s="124" t="str">
        <f t="shared" si="76"/>
        <v>NA</v>
      </c>
      <c r="AE298" s="123" t="str">
        <f t="shared" si="77"/>
        <v/>
      </c>
      <c r="AF298" s="32" t="s">
        <v>744</v>
      </c>
    </row>
    <row r="299" spans="1:32" s="32" customFormat="1" ht="13.35" customHeight="1" outlineLevel="1">
      <c r="A299" s="72" t="s">
        <v>655</v>
      </c>
      <c r="B299" s="11" t="s">
        <v>420</v>
      </c>
      <c r="C299" s="11" t="s">
        <v>16</v>
      </c>
      <c r="D299" s="73">
        <v>5.9209999999999999E-2</v>
      </c>
      <c r="E299" s="74">
        <v>46327</v>
      </c>
      <c r="F299" s="76">
        <v>20220000</v>
      </c>
      <c r="G299" s="11" t="s">
        <v>63</v>
      </c>
      <c r="H299" s="69" t="str">
        <f>IF(OR(($G299=("Non Callable")),$G299=("Make Whole"),Inputs!$S$6&gt;E299),"Non Callable",MAX(Inputs!$S$6,G299))</f>
        <v>Non Callable</v>
      </c>
      <c r="I299" s="70" t="str">
        <f t="shared" si="64"/>
        <v>NA</v>
      </c>
      <c r="J299" s="67" t="str">
        <f>IF($I299="NA","NA",VLOOKUP(ROUNDUP(I299,0),Inputs!$N$6:$P$26,3,TRUE))</f>
        <v>NA</v>
      </c>
      <c r="K299" s="3" t="str">
        <f>IF($I299="NA","NA",VLOOKUP(ROUNDUP(I299,0),Inputs!$N$6:$O$26,2))</f>
        <v>NA</v>
      </c>
      <c r="L299" s="3" t="str">
        <f t="shared" si="65"/>
        <v>NA</v>
      </c>
      <c r="M299" s="5" t="str">
        <f t="shared" si="66"/>
        <v>NA</v>
      </c>
      <c r="N299" s="5" t="str">
        <f t="shared" si="67"/>
        <v>NA</v>
      </c>
      <c r="O299" s="5" t="str">
        <f>IF($I299= "NA","NA",(F299-N299)*Inputs!$S$7)</f>
        <v>NA</v>
      </c>
      <c r="P299" s="123" t="str">
        <f t="shared" si="63"/>
        <v>NA</v>
      </c>
      <c r="Q299" s="124" t="str">
        <f t="shared" si="68"/>
        <v>NA</v>
      </c>
      <c r="R299" s="7" t="str">
        <f t="shared" si="69"/>
        <v>NO</v>
      </c>
      <c r="S299" s="69" t="str">
        <f>IF(OR(($G299=("Non Callable")),$G299=("Make Whole"),Inputs!$S$6&gt;E299,R299="No"),"NA",Inputs!$S$6)</f>
        <v>NA</v>
      </c>
      <c r="T299" s="70">
        <f t="shared" si="70"/>
        <v>0</v>
      </c>
      <c r="U299" s="67" t="str">
        <f>IF(S299="NA","NA",IF(T299&gt;0,T299*(Inputs!$S$11*12),0))</f>
        <v>NA</v>
      </c>
      <c r="V299" s="70" t="str">
        <f t="shared" si="71"/>
        <v>NA</v>
      </c>
      <c r="W299" s="67" t="str">
        <f>IF($V299="NA","NA",VLOOKUP(ROUNDUP(V299,0),Inputs!$N$6:$P$26,3,TRUE))</f>
        <v>NA</v>
      </c>
      <c r="X299" s="3" t="str">
        <f>IF($U299="NA","NA",VLOOKUP(ROUNDUP(V299,0),Inputs!$N$6:$O$26,2)+U299)</f>
        <v>NA</v>
      </c>
      <c r="Y299" s="3" t="str">
        <f t="shared" si="72"/>
        <v>NA</v>
      </c>
      <c r="Z299" s="5" t="str">
        <f t="shared" si="73"/>
        <v>NA</v>
      </c>
      <c r="AA299" s="5" t="str">
        <f t="shared" si="74"/>
        <v>NA</v>
      </c>
      <c r="AB299" s="5" t="str">
        <f>IF($U299= "NA","NA",(F299-AA299)*Inputs!$S$7)</f>
        <v>NA</v>
      </c>
      <c r="AC299" s="123" t="str">
        <f t="shared" si="75"/>
        <v>NA</v>
      </c>
      <c r="AD299" s="124" t="str">
        <f t="shared" si="76"/>
        <v>NA</v>
      </c>
      <c r="AE299" s="123" t="str">
        <f t="shared" si="77"/>
        <v/>
      </c>
      <c r="AF299" s="32" t="s">
        <v>744</v>
      </c>
    </row>
    <row r="300" spans="1:32" s="32" customFormat="1" ht="13.35" customHeight="1" outlineLevel="1">
      <c r="A300" s="72" t="s">
        <v>655</v>
      </c>
      <c r="B300" s="11" t="s">
        <v>420</v>
      </c>
      <c r="C300" s="11" t="s">
        <v>16</v>
      </c>
      <c r="D300" s="73">
        <v>5.9209999999999999E-2</v>
      </c>
      <c r="E300" s="74">
        <v>46692</v>
      </c>
      <c r="F300" s="76">
        <v>21030000</v>
      </c>
      <c r="G300" s="11" t="s">
        <v>63</v>
      </c>
      <c r="H300" s="69" t="str">
        <f>IF(OR(($G300=("Non Callable")),$G300=("Make Whole"),Inputs!$S$6&gt;E300),"Non Callable",MAX(Inputs!$S$6,G300))</f>
        <v>Non Callable</v>
      </c>
      <c r="I300" s="70" t="str">
        <f t="shared" si="64"/>
        <v>NA</v>
      </c>
      <c r="J300" s="67" t="str">
        <f>IF($I300="NA","NA",VLOOKUP(ROUNDUP(I300,0),Inputs!$N$6:$P$26,3,TRUE))</f>
        <v>NA</v>
      </c>
      <c r="K300" s="3" t="str">
        <f>IF($I300="NA","NA",VLOOKUP(ROUNDUP(I300,0),Inputs!$N$6:$O$26,2))</f>
        <v>NA</v>
      </c>
      <c r="L300" s="3" t="str">
        <f t="shared" si="65"/>
        <v>NA</v>
      </c>
      <c r="M300" s="5" t="str">
        <f t="shared" si="66"/>
        <v>NA</v>
      </c>
      <c r="N300" s="5" t="str">
        <f t="shared" si="67"/>
        <v>NA</v>
      </c>
      <c r="O300" s="5" t="str">
        <f>IF($I300= "NA","NA",(F300-N300)*Inputs!$S$7)</f>
        <v>NA</v>
      </c>
      <c r="P300" s="123" t="str">
        <f t="shared" si="63"/>
        <v>NA</v>
      </c>
      <c r="Q300" s="124" t="str">
        <f t="shared" si="68"/>
        <v>NA</v>
      </c>
      <c r="R300" s="7" t="str">
        <f t="shared" si="69"/>
        <v>NO</v>
      </c>
      <c r="S300" s="69" t="str">
        <f>IF(OR(($G300=("Non Callable")),$G300=("Make Whole"),Inputs!$S$6&gt;E300,R300="No"),"NA",Inputs!$S$6)</f>
        <v>NA</v>
      </c>
      <c r="T300" s="70">
        <f t="shared" si="70"/>
        <v>0</v>
      </c>
      <c r="U300" s="67" t="str">
        <f>IF(S300="NA","NA",IF(T300&gt;0,T300*(Inputs!$S$11*12),0))</f>
        <v>NA</v>
      </c>
      <c r="V300" s="70" t="str">
        <f t="shared" si="71"/>
        <v>NA</v>
      </c>
      <c r="W300" s="67" t="str">
        <f>IF($V300="NA","NA",VLOOKUP(ROUNDUP(V300,0),Inputs!$N$6:$P$26,3,TRUE))</f>
        <v>NA</v>
      </c>
      <c r="X300" s="3" t="str">
        <f>IF($U300="NA","NA",VLOOKUP(ROUNDUP(V300,0),Inputs!$N$6:$O$26,2)+U300)</f>
        <v>NA</v>
      </c>
      <c r="Y300" s="3" t="str">
        <f t="shared" si="72"/>
        <v>NA</v>
      </c>
      <c r="Z300" s="5" t="str">
        <f t="shared" si="73"/>
        <v>NA</v>
      </c>
      <c r="AA300" s="5" t="str">
        <f t="shared" si="74"/>
        <v>NA</v>
      </c>
      <c r="AB300" s="5" t="str">
        <f>IF($U300= "NA","NA",(F300-AA300)*Inputs!$S$7)</f>
        <v>NA</v>
      </c>
      <c r="AC300" s="123" t="str">
        <f t="shared" si="75"/>
        <v>NA</v>
      </c>
      <c r="AD300" s="124" t="str">
        <f t="shared" si="76"/>
        <v>NA</v>
      </c>
      <c r="AE300" s="123" t="str">
        <f t="shared" si="77"/>
        <v/>
      </c>
      <c r="AF300" s="32" t="s">
        <v>744</v>
      </c>
    </row>
    <row r="301" spans="1:32" s="32" customFormat="1" ht="13.35" customHeight="1" outlineLevel="1">
      <c r="A301" s="72" t="s">
        <v>655</v>
      </c>
      <c r="B301" s="11" t="s">
        <v>420</v>
      </c>
      <c r="C301" s="11" t="s">
        <v>16</v>
      </c>
      <c r="D301" s="73">
        <v>5.9209999999999999E-2</v>
      </c>
      <c r="E301" s="74">
        <v>47058</v>
      </c>
      <c r="F301" s="76">
        <v>21880000</v>
      </c>
      <c r="G301" s="11" t="s">
        <v>63</v>
      </c>
      <c r="H301" s="69" t="str">
        <f>IF(OR(($G301=("Non Callable")),$G301=("Make Whole"),Inputs!$S$6&gt;E301),"Non Callable",MAX(Inputs!$S$6,G301))</f>
        <v>Non Callable</v>
      </c>
      <c r="I301" s="70" t="str">
        <f t="shared" si="64"/>
        <v>NA</v>
      </c>
      <c r="J301" s="67" t="str">
        <f>IF($I301="NA","NA",VLOOKUP(ROUNDUP(I301,0),Inputs!$N$6:$P$26,3,TRUE))</f>
        <v>NA</v>
      </c>
      <c r="K301" s="3" t="str">
        <f>IF($I301="NA","NA",VLOOKUP(ROUNDUP(I301,0),Inputs!$N$6:$O$26,2))</f>
        <v>NA</v>
      </c>
      <c r="L301" s="3" t="str">
        <f t="shared" si="65"/>
        <v>NA</v>
      </c>
      <c r="M301" s="5" t="str">
        <f t="shared" si="66"/>
        <v>NA</v>
      </c>
      <c r="N301" s="5" t="str">
        <f t="shared" si="67"/>
        <v>NA</v>
      </c>
      <c r="O301" s="5" t="str">
        <f>IF($I301= "NA","NA",(F301-N301)*Inputs!$S$7)</f>
        <v>NA</v>
      </c>
      <c r="P301" s="123" t="str">
        <f t="shared" si="63"/>
        <v>NA</v>
      </c>
      <c r="Q301" s="124" t="str">
        <f t="shared" si="68"/>
        <v>NA</v>
      </c>
      <c r="R301" s="7" t="str">
        <f t="shared" si="69"/>
        <v>NO</v>
      </c>
      <c r="S301" s="69" t="str">
        <f>IF(OR(($G301=("Non Callable")),$G301=("Make Whole"),Inputs!$S$6&gt;E301,R301="No"),"NA",Inputs!$S$6)</f>
        <v>NA</v>
      </c>
      <c r="T301" s="70">
        <f t="shared" si="70"/>
        <v>0</v>
      </c>
      <c r="U301" s="67" t="str">
        <f>IF(S301="NA","NA",IF(T301&gt;0,T301*(Inputs!$S$11*12),0))</f>
        <v>NA</v>
      </c>
      <c r="V301" s="70" t="str">
        <f t="shared" si="71"/>
        <v>NA</v>
      </c>
      <c r="W301" s="67" t="str">
        <f>IF($V301="NA","NA",VLOOKUP(ROUNDUP(V301,0),Inputs!$N$6:$P$26,3,TRUE))</f>
        <v>NA</v>
      </c>
      <c r="X301" s="3" t="str">
        <f>IF($U301="NA","NA",VLOOKUP(ROUNDUP(V301,0),Inputs!$N$6:$O$26,2)+U301)</f>
        <v>NA</v>
      </c>
      <c r="Y301" s="3" t="str">
        <f t="shared" si="72"/>
        <v>NA</v>
      </c>
      <c r="Z301" s="5" t="str">
        <f t="shared" si="73"/>
        <v>NA</v>
      </c>
      <c r="AA301" s="5" t="str">
        <f t="shared" si="74"/>
        <v>NA</v>
      </c>
      <c r="AB301" s="5" t="str">
        <f>IF($U301= "NA","NA",(F301-AA301)*Inputs!$S$7)</f>
        <v>NA</v>
      </c>
      <c r="AC301" s="123" t="str">
        <f t="shared" si="75"/>
        <v>NA</v>
      </c>
      <c r="AD301" s="124" t="str">
        <f t="shared" si="76"/>
        <v>NA</v>
      </c>
      <c r="AE301" s="123" t="str">
        <f t="shared" si="77"/>
        <v/>
      </c>
      <c r="AF301" s="32" t="s">
        <v>744</v>
      </c>
    </row>
    <row r="302" spans="1:32" s="32" customFormat="1" ht="13.35" customHeight="1" outlineLevel="1">
      <c r="A302" s="72" t="s">
        <v>655</v>
      </c>
      <c r="B302" s="11" t="s">
        <v>420</v>
      </c>
      <c r="C302" s="11" t="s">
        <v>16</v>
      </c>
      <c r="D302" s="73">
        <v>5.9209999999999999E-2</v>
      </c>
      <c r="E302" s="74">
        <v>47423</v>
      </c>
      <c r="F302" s="76">
        <v>22760000</v>
      </c>
      <c r="G302" s="11" t="s">
        <v>63</v>
      </c>
      <c r="H302" s="69" t="str">
        <f>IF(OR(($G302=("Non Callable")),$G302=("Make Whole"),Inputs!$S$6&gt;E302),"Non Callable",MAX(Inputs!$S$6,G302))</f>
        <v>Non Callable</v>
      </c>
      <c r="I302" s="70" t="str">
        <f t="shared" si="64"/>
        <v>NA</v>
      </c>
      <c r="J302" s="67" t="str">
        <f>IF($I302="NA","NA",VLOOKUP(ROUNDUP(I302,0),Inputs!$N$6:$P$26,3,TRUE))</f>
        <v>NA</v>
      </c>
      <c r="K302" s="3" t="str">
        <f>IF($I302="NA","NA",VLOOKUP(ROUNDUP(I302,0),Inputs!$N$6:$O$26,2))</f>
        <v>NA</v>
      </c>
      <c r="L302" s="3" t="str">
        <f t="shared" si="65"/>
        <v>NA</v>
      </c>
      <c r="M302" s="5" t="str">
        <f t="shared" si="66"/>
        <v>NA</v>
      </c>
      <c r="N302" s="5" t="str">
        <f t="shared" si="67"/>
        <v>NA</v>
      </c>
      <c r="O302" s="5" t="str">
        <f>IF($I302= "NA","NA",(F302-N302)*Inputs!$S$7)</f>
        <v>NA</v>
      </c>
      <c r="P302" s="123" t="str">
        <f t="shared" si="63"/>
        <v>NA</v>
      </c>
      <c r="Q302" s="124" t="str">
        <f t="shared" si="68"/>
        <v>NA</v>
      </c>
      <c r="R302" s="7" t="str">
        <f t="shared" si="69"/>
        <v>NO</v>
      </c>
      <c r="S302" s="69" t="str">
        <f>IF(OR(($G302=("Non Callable")),$G302=("Make Whole"),Inputs!$S$6&gt;E302,R302="No"),"NA",Inputs!$S$6)</f>
        <v>NA</v>
      </c>
      <c r="T302" s="70">
        <f t="shared" si="70"/>
        <v>0</v>
      </c>
      <c r="U302" s="67" t="str">
        <f>IF(S302="NA","NA",IF(T302&gt;0,T302*(Inputs!$S$11*12),0))</f>
        <v>NA</v>
      </c>
      <c r="V302" s="70" t="str">
        <f t="shared" si="71"/>
        <v>NA</v>
      </c>
      <c r="W302" s="67" t="str">
        <f>IF($V302="NA","NA",VLOOKUP(ROUNDUP(V302,0),Inputs!$N$6:$P$26,3,TRUE))</f>
        <v>NA</v>
      </c>
      <c r="X302" s="3" t="str">
        <f>IF($U302="NA","NA",VLOOKUP(ROUNDUP(V302,0),Inputs!$N$6:$O$26,2)+U302)</f>
        <v>NA</v>
      </c>
      <c r="Y302" s="3" t="str">
        <f t="shared" si="72"/>
        <v>NA</v>
      </c>
      <c r="Z302" s="5" t="str">
        <f t="shared" si="73"/>
        <v>NA</v>
      </c>
      <c r="AA302" s="5" t="str">
        <f t="shared" si="74"/>
        <v>NA</v>
      </c>
      <c r="AB302" s="5" t="str">
        <f>IF($U302= "NA","NA",(F302-AA302)*Inputs!$S$7)</f>
        <v>NA</v>
      </c>
      <c r="AC302" s="123" t="str">
        <f t="shared" si="75"/>
        <v>NA</v>
      </c>
      <c r="AD302" s="124" t="str">
        <f t="shared" si="76"/>
        <v>NA</v>
      </c>
      <c r="AE302" s="123" t="str">
        <f t="shared" si="77"/>
        <v/>
      </c>
      <c r="AF302" s="32" t="s">
        <v>744</v>
      </c>
    </row>
    <row r="303" spans="1:32" s="32" customFormat="1" ht="13.35" customHeight="1" outlineLevel="1">
      <c r="A303" s="72" t="s">
        <v>655</v>
      </c>
      <c r="B303" s="11" t="s">
        <v>420</v>
      </c>
      <c r="C303" s="11" t="s">
        <v>16</v>
      </c>
      <c r="D303" s="73">
        <v>5.9209999999999999E-2</v>
      </c>
      <c r="E303" s="74">
        <v>47788</v>
      </c>
      <c r="F303" s="76">
        <v>23675000</v>
      </c>
      <c r="G303" s="11" t="s">
        <v>63</v>
      </c>
      <c r="H303" s="69" t="str">
        <f>IF(OR(($G303=("Non Callable")),$G303=("Make Whole"),Inputs!$S$6&gt;E303),"Non Callable",MAX(Inputs!$S$6,G303))</f>
        <v>Non Callable</v>
      </c>
      <c r="I303" s="70" t="str">
        <f t="shared" si="64"/>
        <v>NA</v>
      </c>
      <c r="J303" s="67" t="str">
        <f>IF($I303="NA","NA",VLOOKUP(ROUNDUP(I303,0),Inputs!$N$6:$P$26,3,TRUE))</f>
        <v>NA</v>
      </c>
      <c r="K303" s="3" t="str">
        <f>IF($I303="NA","NA",VLOOKUP(ROUNDUP(I303,0),Inputs!$N$6:$O$26,2))</f>
        <v>NA</v>
      </c>
      <c r="L303" s="3" t="str">
        <f t="shared" si="65"/>
        <v>NA</v>
      </c>
      <c r="M303" s="5" t="str">
        <f t="shared" si="66"/>
        <v>NA</v>
      </c>
      <c r="N303" s="5" t="str">
        <f t="shared" si="67"/>
        <v>NA</v>
      </c>
      <c r="O303" s="5" t="str">
        <f>IF($I303= "NA","NA",(F303-N303)*Inputs!$S$7)</f>
        <v>NA</v>
      </c>
      <c r="P303" s="123" t="str">
        <f t="shared" si="63"/>
        <v>NA</v>
      </c>
      <c r="Q303" s="124" t="str">
        <f t="shared" si="68"/>
        <v>NA</v>
      </c>
      <c r="R303" s="7" t="str">
        <f t="shared" si="69"/>
        <v>NO</v>
      </c>
      <c r="S303" s="69" t="str">
        <f>IF(OR(($G303=("Non Callable")),$G303=("Make Whole"),Inputs!$S$6&gt;E303,R303="No"),"NA",Inputs!$S$6)</f>
        <v>NA</v>
      </c>
      <c r="T303" s="70">
        <f t="shared" si="70"/>
        <v>0</v>
      </c>
      <c r="U303" s="67" t="str">
        <f>IF(S303="NA","NA",IF(T303&gt;0,T303*(Inputs!$S$11*12),0))</f>
        <v>NA</v>
      </c>
      <c r="V303" s="70" t="str">
        <f t="shared" si="71"/>
        <v>NA</v>
      </c>
      <c r="W303" s="67" t="str">
        <f>IF($V303="NA","NA",VLOOKUP(ROUNDUP(V303,0),Inputs!$N$6:$P$26,3,TRUE))</f>
        <v>NA</v>
      </c>
      <c r="X303" s="3" t="str">
        <f>IF($U303="NA","NA",VLOOKUP(ROUNDUP(V303,0),Inputs!$N$6:$O$26,2)+U303)</f>
        <v>NA</v>
      </c>
      <c r="Y303" s="3" t="str">
        <f t="shared" si="72"/>
        <v>NA</v>
      </c>
      <c r="Z303" s="5" t="str">
        <f t="shared" si="73"/>
        <v>NA</v>
      </c>
      <c r="AA303" s="5" t="str">
        <f t="shared" si="74"/>
        <v>NA</v>
      </c>
      <c r="AB303" s="5" t="str">
        <f>IF($U303= "NA","NA",(F303-AA303)*Inputs!$S$7)</f>
        <v>NA</v>
      </c>
      <c r="AC303" s="123" t="str">
        <f t="shared" si="75"/>
        <v>NA</v>
      </c>
      <c r="AD303" s="124" t="str">
        <f t="shared" si="76"/>
        <v>NA</v>
      </c>
      <c r="AE303" s="123" t="str">
        <f t="shared" si="77"/>
        <v/>
      </c>
      <c r="AF303" s="32" t="s">
        <v>744</v>
      </c>
    </row>
    <row r="304" spans="1:32" s="32" customFormat="1" ht="13.35" customHeight="1">
      <c r="A304" s="10" t="s">
        <v>671</v>
      </c>
      <c r="B304" s="37"/>
      <c r="C304" s="37"/>
      <c r="D304" s="38"/>
      <c r="E304" s="38"/>
      <c r="F304" s="39"/>
      <c r="G304" s="38"/>
      <c r="H304" s="38"/>
      <c r="I304" s="38"/>
      <c r="J304" s="38"/>
      <c r="K304" s="38"/>
      <c r="L304" s="40"/>
      <c r="M304" s="41"/>
      <c r="N304" s="38"/>
      <c r="O304" s="43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32" t="s">
        <v>744</v>
      </c>
    </row>
    <row r="305" spans="1:32" s="32" customFormat="1" ht="13.35" customHeight="1" outlineLevel="1">
      <c r="A305" s="72" t="s">
        <v>671</v>
      </c>
      <c r="B305" s="11" t="s">
        <v>447</v>
      </c>
      <c r="C305" s="78" t="s">
        <v>64</v>
      </c>
      <c r="D305" s="73">
        <v>0.05</v>
      </c>
      <c r="E305" s="74">
        <v>45597</v>
      </c>
      <c r="F305" s="79">
        <v>20000000</v>
      </c>
      <c r="G305" s="78" t="s">
        <v>2</v>
      </c>
      <c r="H305" s="69" t="str">
        <f>IF(OR(($G305=("Non Callable")),$G305=("Make Whole"),Inputs!$S$6&gt;E305),"Non Callable",MAX(Inputs!$S$6,G305))</f>
        <v>Non Callable</v>
      </c>
      <c r="I305" s="70" t="str">
        <f>IF(OR(H305="Non Callable",H305=E305),"NA",DAYS360(H305,E305)/360)</f>
        <v>NA</v>
      </c>
      <c r="J305" s="67" t="str">
        <f>IF($I305="NA","NA",VLOOKUP(ROUNDUP(I305,0),Inputs!$N$6:$P$26,3,TRUE))</f>
        <v>NA</v>
      </c>
      <c r="K305" s="3" t="str">
        <f>IF($I305="NA","NA",VLOOKUP(ROUNDUP(I305,0),Inputs!$N$6:$O$26,2))</f>
        <v>NA</v>
      </c>
      <c r="L305" s="3" t="str">
        <f>IF($I305="NA","NA",ROUNDDOWN(-PV(K305/2,I305*2,(F305*D305)/2,F305)/F305,5))</f>
        <v>NA</v>
      </c>
      <c r="M305" s="5" t="str">
        <f>IF($I305="NA","NA",F305/L305)</f>
        <v>NA</v>
      </c>
      <c r="N305" s="5" t="str">
        <f>IF($I305="NA","NA",F305-M305)</f>
        <v>NA</v>
      </c>
      <c r="O305" s="5" t="str">
        <f>IF($I305= "NA","NA",(F305-N305)*Inputs!$S$7)</f>
        <v>NA</v>
      </c>
      <c r="P305" s="123" t="str">
        <f>IF($I305= "NA","NA",N305-O305)</f>
        <v>NA</v>
      </c>
      <c r="Q305" s="124" t="str">
        <f>IF($I305= "NA","NA",P305/F305)</f>
        <v>NA</v>
      </c>
      <c r="R305" s="7" t="str">
        <f t="shared" ref="R305:R347" si="84">IF(H305&gt;G305,"NO","YES")</f>
        <v>YES</v>
      </c>
      <c r="S305" s="69" t="str">
        <f>IF(OR(($G305=("Non Callable")),$G305=("Make Whole"),Inputs!$S$6&gt;E305,R305="No"),"NA",Inputs!$S$6)</f>
        <v>NA</v>
      </c>
      <c r="T305" s="70" t="str">
        <f t="shared" ref="T305:T347" si="85">IF(S305&lt;=G305,IF(OR(S305="NA",S305=G305),"NA",DAYS360(S305,G305)/360),0)</f>
        <v>NA</v>
      </c>
      <c r="U305" s="67" t="str">
        <f>IF(S305="NA","NA",IF(T305&gt;0,T305*(Inputs!$S$11*12),0))</f>
        <v>NA</v>
      </c>
      <c r="V305" s="70" t="str">
        <f t="shared" ref="V305:V347" si="86">IF(OR(H305="Non Callable",H305=E305),"NA",DAYS360(H305,E305)/360)</f>
        <v>NA</v>
      </c>
      <c r="W305" s="67" t="str">
        <f>IF($V305="NA","NA",VLOOKUP(ROUNDUP(V305,0),Inputs!$N$6:$P$26,3,TRUE))</f>
        <v>NA</v>
      </c>
      <c r="X305" s="3" t="str">
        <f>IF($U305="NA","NA",VLOOKUP(ROUNDUP(V305,0),Inputs!$N$6:$O$26,2)+U305)</f>
        <v>NA</v>
      </c>
      <c r="Y305" s="3" t="str">
        <f t="shared" ref="Y305:Y347" si="87">IF($U305="NA","NA",ROUNDDOWN(-PV(X305/2,V305*2,(F305*D305)/2,F305)/F305,5))</f>
        <v>NA</v>
      </c>
      <c r="Z305" s="5" t="str">
        <f t="shared" ref="Z305:Z347" si="88">IF($U305="NA","NA",F305/Y305)</f>
        <v>NA</v>
      </c>
      <c r="AA305" s="5" t="str">
        <f t="shared" ref="AA305:AA347" si="89">IF($U305="NA","NA",F305-Z305)</f>
        <v>NA</v>
      </c>
      <c r="AB305" s="5" t="str">
        <f>IF($U305= "NA","NA",(F305-AA305)*Inputs!$S$7)</f>
        <v>NA</v>
      </c>
      <c r="AC305" s="123" t="str">
        <f t="shared" ref="AC305:AC347" si="90">IF($U305= "NA","NA",AA305-AB305)</f>
        <v>NA</v>
      </c>
      <c r="AD305" s="124" t="str">
        <f t="shared" ref="AD305:AD347" si="91">IF($U305= "NA","NA",AC305/F305)</f>
        <v>NA</v>
      </c>
      <c r="AE305" s="123" t="str">
        <f t="shared" ref="AE305:AE347" si="92">IF(OR($P305="NA",R305="NO"),"",IF(P305&gt;0,P305-AC305,""))</f>
        <v/>
      </c>
      <c r="AF305" s="32" t="s">
        <v>744</v>
      </c>
    </row>
    <row r="306" spans="1:32" s="32" customFormat="1" ht="13.35" customHeight="1" outlineLevel="1">
      <c r="A306" s="72" t="s">
        <v>671</v>
      </c>
      <c r="B306" s="11" t="s">
        <v>448</v>
      </c>
      <c r="C306" s="78" t="s">
        <v>64</v>
      </c>
      <c r="D306" s="73">
        <v>0.05</v>
      </c>
      <c r="E306" s="74">
        <v>45962</v>
      </c>
      <c r="F306" s="79">
        <v>19590000</v>
      </c>
      <c r="G306" s="78" t="s">
        <v>2</v>
      </c>
      <c r="H306" s="69" t="str">
        <f>IF(OR(($G306=("Non Callable")),$G306=("Make Whole"),Inputs!$S$6&gt;E306),"Non Callable",MAX(Inputs!$S$6,G306))</f>
        <v>Non Callable</v>
      </c>
      <c r="I306" s="70" t="str">
        <f>IF(OR(H306="Non Callable",H306=E306),"NA",DAYS360(H306,E306)/360)</f>
        <v>NA</v>
      </c>
      <c r="J306" s="67" t="str">
        <f>IF($I306="NA","NA",VLOOKUP(ROUNDUP(I306,0),Inputs!$N$6:$P$26,3,TRUE))</f>
        <v>NA</v>
      </c>
      <c r="K306" s="3" t="str">
        <f>IF($I306="NA","NA",VLOOKUP(ROUNDUP(I306,0),Inputs!$N$6:$O$26,2))</f>
        <v>NA</v>
      </c>
      <c r="L306" s="3" t="str">
        <f>IF($I306="NA","NA",ROUNDDOWN(-PV(K306/2,I306*2,(F306*D306)/2,F306)/F306,5))</f>
        <v>NA</v>
      </c>
      <c r="M306" s="5" t="str">
        <f>IF($I306="NA","NA",F306/L306)</f>
        <v>NA</v>
      </c>
      <c r="N306" s="5" t="str">
        <f>IF($I306="NA","NA",F306-M306)</f>
        <v>NA</v>
      </c>
      <c r="O306" s="5" t="str">
        <f>IF($I306= "NA","NA",(F306-N306)*Inputs!$S$7)</f>
        <v>NA</v>
      </c>
      <c r="P306" s="123" t="str">
        <f>IF($I306= "NA","NA",N306-O306)</f>
        <v>NA</v>
      </c>
      <c r="Q306" s="124" t="str">
        <f>IF($I306= "NA","NA",P306/F306)</f>
        <v>NA</v>
      </c>
      <c r="R306" s="7" t="str">
        <f t="shared" si="84"/>
        <v>YES</v>
      </c>
      <c r="S306" s="69" t="str">
        <f>IF(OR(($G306=("Non Callable")),$G306=("Make Whole"),Inputs!$S$6&gt;E306,R306="No"),"NA",Inputs!$S$6)</f>
        <v>NA</v>
      </c>
      <c r="T306" s="70" t="str">
        <f t="shared" si="85"/>
        <v>NA</v>
      </c>
      <c r="U306" s="67" t="str">
        <f>IF(S306="NA","NA",IF(T306&gt;0,T306*(Inputs!$S$11*12),0))</f>
        <v>NA</v>
      </c>
      <c r="V306" s="70" t="str">
        <f t="shared" si="86"/>
        <v>NA</v>
      </c>
      <c r="W306" s="67" t="str">
        <f>IF($V306="NA","NA",VLOOKUP(ROUNDUP(V306,0),Inputs!$N$6:$P$26,3,TRUE))</f>
        <v>NA</v>
      </c>
      <c r="X306" s="3" t="str">
        <f>IF($U306="NA","NA",VLOOKUP(ROUNDUP(V306,0),Inputs!$N$6:$O$26,2)+U306)</f>
        <v>NA</v>
      </c>
      <c r="Y306" s="3" t="str">
        <f t="shared" si="87"/>
        <v>NA</v>
      </c>
      <c r="Z306" s="5" t="str">
        <f t="shared" si="88"/>
        <v>NA</v>
      </c>
      <c r="AA306" s="5" t="str">
        <f t="shared" si="89"/>
        <v>NA</v>
      </c>
      <c r="AB306" s="5" t="str">
        <f>IF($U306= "NA","NA",(F306-AA306)*Inputs!$S$7)</f>
        <v>NA</v>
      </c>
      <c r="AC306" s="123" t="str">
        <f t="shared" si="90"/>
        <v>NA</v>
      </c>
      <c r="AD306" s="124" t="str">
        <f t="shared" si="91"/>
        <v>NA</v>
      </c>
      <c r="AE306" s="123" t="str">
        <f t="shared" si="92"/>
        <v/>
      </c>
      <c r="AF306" s="32" t="s">
        <v>744</v>
      </c>
    </row>
    <row r="307" spans="1:32" s="32" customFormat="1" ht="13.35" customHeight="1" outlineLevel="1">
      <c r="A307" s="72" t="s">
        <v>671</v>
      </c>
      <c r="B307" s="11" t="s">
        <v>449</v>
      </c>
      <c r="C307" s="78" t="s">
        <v>64</v>
      </c>
      <c r="D307" s="73">
        <v>0.05</v>
      </c>
      <c r="E307" s="74">
        <v>46327</v>
      </c>
      <c r="F307" s="79">
        <v>4800000</v>
      </c>
      <c r="G307" s="78" t="s">
        <v>2</v>
      </c>
      <c r="H307" s="69" t="str">
        <f>IF(OR(($G307=("Non Callable")),$G307=("Make Whole"),Inputs!$S$6&gt;E307),"Non Callable",MAX(Inputs!$S$6,G307))</f>
        <v>Non Callable</v>
      </c>
      <c r="I307" s="70" t="str">
        <f>IF(OR(H307="Non Callable",H307=E307),"NA",DAYS360(H307,E307)/360)</f>
        <v>NA</v>
      </c>
      <c r="J307" s="67" t="str">
        <f>IF($I307="NA","NA",VLOOKUP(ROUNDUP(I307,0),Inputs!$N$6:$P$26,3,TRUE))</f>
        <v>NA</v>
      </c>
      <c r="K307" s="3" t="str">
        <f>IF($I307="NA","NA",VLOOKUP(ROUNDUP(I307,0),Inputs!$N$6:$O$26,2))</f>
        <v>NA</v>
      </c>
      <c r="L307" s="3" t="str">
        <f>IF($I307="NA","NA",ROUNDDOWN(-PV(K307/2,I307*2,(F307*D307)/2,F307)/F307,5))</f>
        <v>NA</v>
      </c>
      <c r="M307" s="5" t="str">
        <f>IF($I307="NA","NA",F307/L307)</f>
        <v>NA</v>
      </c>
      <c r="N307" s="5" t="str">
        <f>IF($I307="NA","NA",F307-M307)</f>
        <v>NA</v>
      </c>
      <c r="O307" s="5" t="str">
        <f>IF($I307= "NA","NA",(F307-N307)*Inputs!$S$7)</f>
        <v>NA</v>
      </c>
      <c r="P307" s="123" t="str">
        <f>IF($I307= "NA","NA",N307-O307)</f>
        <v>NA</v>
      </c>
      <c r="Q307" s="124" t="str">
        <f>IF($I307= "NA","NA",P307/F307)</f>
        <v>NA</v>
      </c>
      <c r="R307" s="7" t="str">
        <f t="shared" si="84"/>
        <v>YES</v>
      </c>
      <c r="S307" s="69" t="str">
        <f>IF(OR(($G307=("Non Callable")),$G307=("Make Whole"),Inputs!$S$6&gt;E307,R307="No"),"NA",Inputs!$S$6)</f>
        <v>NA</v>
      </c>
      <c r="T307" s="70" t="str">
        <f t="shared" si="85"/>
        <v>NA</v>
      </c>
      <c r="U307" s="67" t="str">
        <f>IF(S307="NA","NA",IF(T307&gt;0,T307*(Inputs!$S$11*12),0))</f>
        <v>NA</v>
      </c>
      <c r="V307" s="70" t="str">
        <f t="shared" si="86"/>
        <v>NA</v>
      </c>
      <c r="W307" s="67" t="str">
        <f>IF($V307="NA","NA",VLOOKUP(ROUNDUP(V307,0),Inputs!$N$6:$P$26,3,TRUE))</f>
        <v>NA</v>
      </c>
      <c r="X307" s="3" t="str">
        <f>IF($U307="NA","NA",VLOOKUP(ROUNDUP(V307,0),Inputs!$N$6:$O$26,2)+U307)</f>
        <v>NA</v>
      </c>
      <c r="Y307" s="3" t="str">
        <f t="shared" si="87"/>
        <v>NA</v>
      </c>
      <c r="Z307" s="5" t="str">
        <f t="shared" si="88"/>
        <v>NA</v>
      </c>
      <c r="AA307" s="5" t="str">
        <f t="shared" si="89"/>
        <v>NA</v>
      </c>
      <c r="AB307" s="5" t="str">
        <f>IF($U307= "NA","NA",(F307-AA307)*Inputs!$S$7)</f>
        <v>NA</v>
      </c>
      <c r="AC307" s="123" t="str">
        <f t="shared" si="90"/>
        <v>NA</v>
      </c>
      <c r="AD307" s="124" t="str">
        <f t="shared" si="91"/>
        <v>NA</v>
      </c>
      <c r="AE307" s="123" t="str">
        <f t="shared" si="92"/>
        <v/>
      </c>
      <c r="AF307" s="32">
        <v>109.139</v>
      </c>
    </row>
    <row r="308" spans="1:32" s="32" customFormat="1" ht="13.35" customHeight="1" outlineLevel="1">
      <c r="A308" s="72" t="s">
        <v>671</v>
      </c>
      <c r="B308" s="11" t="s">
        <v>450</v>
      </c>
      <c r="C308" s="78" t="s">
        <v>64</v>
      </c>
      <c r="D308" s="73">
        <v>0.05</v>
      </c>
      <c r="E308" s="74">
        <v>46692</v>
      </c>
      <c r="F308" s="79">
        <v>5050000</v>
      </c>
      <c r="G308" s="78" t="s">
        <v>2</v>
      </c>
      <c r="H308" s="69" t="str">
        <f>IF(OR(($G308=("Non Callable")),$G308=("Make Whole"),Inputs!$S$6&gt;E308),"Non Callable",MAX(Inputs!$S$6,G308))</f>
        <v>Non Callable</v>
      </c>
      <c r="I308" s="70" t="str">
        <f>IF(OR(H308="Non Callable",H308=E308),"NA",DAYS360(H308,E308)/360)</f>
        <v>NA</v>
      </c>
      <c r="J308" s="67" t="str">
        <f>IF($I308="NA","NA",VLOOKUP(ROUNDUP(I308,0),Inputs!$N$6:$P$26,3,TRUE))</f>
        <v>NA</v>
      </c>
      <c r="K308" s="3" t="str">
        <f>IF($I308="NA","NA",VLOOKUP(ROUNDUP(I308,0),Inputs!$N$6:$O$26,2))</f>
        <v>NA</v>
      </c>
      <c r="L308" s="3" t="str">
        <f>IF($I308="NA","NA",ROUNDDOWN(-PV(K308/2,I308*2,(F308*D308)/2,F308)/F308,5))</f>
        <v>NA</v>
      </c>
      <c r="M308" s="5" t="str">
        <f>IF($I308="NA","NA",F308/L308)</f>
        <v>NA</v>
      </c>
      <c r="N308" s="5" t="str">
        <f>IF($I308="NA","NA",F308-M308)</f>
        <v>NA</v>
      </c>
      <c r="O308" s="5" t="str">
        <f>IF($I308= "NA","NA",(F308-N308)*Inputs!$S$7)</f>
        <v>NA</v>
      </c>
      <c r="P308" s="123" t="str">
        <f>IF($I308= "NA","NA",N308-O308)</f>
        <v>NA</v>
      </c>
      <c r="Q308" s="124" t="str">
        <f>IF($I308= "NA","NA",P308/F308)</f>
        <v>NA</v>
      </c>
      <c r="R308" s="7" t="str">
        <f t="shared" si="84"/>
        <v>YES</v>
      </c>
      <c r="S308" s="69" t="str">
        <f>IF(OR(($G308=("Non Callable")),$G308=("Make Whole"),Inputs!$S$6&gt;E308,R308="No"),"NA",Inputs!$S$6)</f>
        <v>NA</v>
      </c>
      <c r="T308" s="70" t="str">
        <f t="shared" si="85"/>
        <v>NA</v>
      </c>
      <c r="U308" s="67" t="str">
        <f>IF(S308="NA","NA",IF(T308&gt;0,T308*(Inputs!$S$11*12),0))</f>
        <v>NA</v>
      </c>
      <c r="V308" s="70" t="str">
        <f t="shared" si="86"/>
        <v>NA</v>
      </c>
      <c r="W308" s="67" t="str">
        <f>IF($V308="NA","NA",VLOOKUP(ROUNDUP(V308,0),Inputs!$N$6:$P$26,3,TRUE))</f>
        <v>NA</v>
      </c>
      <c r="X308" s="3" t="str">
        <f>IF($U308="NA","NA",VLOOKUP(ROUNDUP(V308,0),Inputs!$N$6:$O$26,2)+U308)</f>
        <v>NA</v>
      </c>
      <c r="Y308" s="3" t="str">
        <f t="shared" si="87"/>
        <v>NA</v>
      </c>
      <c r="Z308" s="5" t="str">
        <f t="shared" si="88"/>
        <v>NA</v>
      </c>
      <c r="AA308" s="5" t="str">
        <f t="shared" si="89"/>
        <v>NA</v>
      </c>
      <c r="AB308" s="5" t="str">
        <f>IF($U308= "NA","NA",(F308-AA308)*Inputs!$S$7)</f>
        <v>NA</v>
      </c>
      <c r="AC308" s="123" t="str">
        <f t="shared" si="90"/>
        <v>NA</v>
      </c>
      <c r="AD308" s="124" t="str">
        <f t="shared" si="91"/>
        <v>NA</v>
      </c>
      <c r="AE308" s="123" t="str">
        <f t="shared" si="92"/>
        <v/>
      </c>
      <c r="AF308" s="32" t="s">
        <v>745</v>
      </c>
    </row>
    <row r="309" spans="1:32" s="32" customFormat="1" ht="13.35" customHeight="1">
      <c r="A309" s="109" t="s">
        <v>657</v>
      </c>
      <c r="B309" s="37"/>
      <c r="C309" s="37"/>
      <c r="D309" s="110"/>
      <c r="E309" s="110"/>
      <c r="F309" s="110"/>
      <c r="G309" s="110"/>
      <c r="H309" s="38"/>
      <c r="I309" s="38"/>
      <c r="J309" s="38"/>
      <c r="K309" s="38"/>
      <c r="L309" s="40"/>
      <c r="M309" s="41"/>
      <c r="N309" s="38"/>
      <c r="O309" s="43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32" t="s">
        <v>745</v>
      </c>
    </row>
    <row r="310" spans="1:32" s="32" customFormat="1" ht="13.35" customHeight="1" outlineLevel="1">
      <c r="A310" s="103" t="s">
        <v>657</v>
      </c>
      <c r="B310" s="104" t="s">
        <v>735</v>
      </c>
      <c r="C310" s="105" t="s">
        <v>692</v>
      </c>
      <c r="D310" s="106">
        <v>2.7699999999999999E-2</v>
      </c>
      <c r="E310" s="107">
        <v>45444</v>
      </c>
      <c r="F310" s="108">
        <v>7465000</v>
      </c>
      <c r="G310" s="105" t="s">
        <v>2</v>
      </c>
      <c r="H310" s="69" t="str">
        <f>IF(OR(($G310=("Non Callable")),$G310=("Make Whole"),Inputs!$S$6&gt;E310),"Non Callable",MAX(Inputs!$S$6,G310))</f>
        <v>Non Callable</v>
      </c>
      <c r="I310" s="70" t="str">
        <f>IF(OR(H310="Non Callable",H310=E310),"NA",DAYS360(H310,E310)/360)</f>
        <v>NA</v>
      </c>
      <c r="J310" s="67" t="str">
        <f>IF($I310="NA","NA",VLOOKUP(ROUNDUP(I310,0),Inputs!$N$6:$P$26,3,TRUE))</f>
        <v>NA</v>
      </c>
      <c r="K310" s="3" t="str">
        <f>IF($I310="NA","NA",VLOOKUP(ROUNDUP(I310,0),Inputs!$N$6:$O$26,2))</f>
        <v>NA</v>
      </c>
      <c r="L310" s="3" t="str">
        <f>IF($I310="NA","NA",ROUNDDOWN(-PV(K310/2,I310*2,(F310*D310)/2,F310)/F310,5))</f>
        <v>NA</v>
      </c>
      <c r="M310" s="5" t="str">
        <f>IF($I310="NA","NA",F310/L310)</f>
        <v>NA</v>
      </c>
      <c r="N310" s="5" t="str">
        <f>IF($I310="NA","NA",F310-M310)</f>
        <v>NA</v>
      </c>
      <c r="O310" s="5" t="str">
        <f>IF($I310= "NA","NA",(F310-N310)*Inputs!$S$7)</f>
        <v>NA</v>
      </c>
      <c r="P310" s="123" t="str">
        <f>IF($I310= "NA","NA",N310-O310)</f>
        <v>NA</v>
      </c>
      <c r="Q310" s="124" t="str">
        <f>IF($I310= "NA","NA",P310/F310)</f>
        <v>NA</v>
      </c>
      <c r="R310" s="7" t="str">
        <f t="shared" si="84"/>
        <v>YES</v>
      </c>
      <c r="S310" s="69" t="str">
        <f>IF(OR(($G310=("Non Callable")),$G310=("Make Whole"),Inputs!$S$6&gt;E310,R310="No"),"NA",Inputs!$S$6)</f>
        <v>NA</v>
      </c>
      <c r="T310" s="70" t="str">
        <f t="shared" si="85"/>
        <v>NA</v>
      </c>
      <c r="U310" s="67" t="str">
        <f>IF(S310="NA","NA",IF(T310&gt;0,T310*(Inputs!$S$11*12),0))</f>
        <v>NA</v>
      </c>
      <c r="V310" s="70" t="str">
        <f t="shared" si="86"/>
        <v>NA</v>
      </c>
      <c r="W310" s="67" t="str">
        <f>IF($V310="NA","NA",VLOOKUP(ROUNDUP(V310,0),Inputs!$N$6:$P$26,3,TRUE))</f>
        <v>NA</v>
      </c>
      <c r="X310" s="3" t="str">
        <f>IF($U310="NA","NA",VLOOKUP(ROUNDUP(V310,0),Inputs!$N$6:$O$26,2)+U310)</f>
        <v>NA</v>
      </c>
      <c r="Y310" s="3" t="str">
        <f t="shared" si="87"/>
        <v>NA</v>
      </c>
      <c r="Z310" s="5" t="str">
        <f t="shared" si="88"/>
        <v>NA</v>
      </c>
      <c r="AA310" s="5" t="str">
        <f t="shared" si="89"/>
        <v>NA</v>
      </c>
      <c r="AB310" s="5" t="str">
        <f>IF($U310= "NA","NA",(F310-AA310)*Inputs!$S$7)</f>
        <v>NA</v>
      </c>
      <c r="AC310" s="123" t="str">
        <f t="shared" si="90"/>
        <v>NA</v>
      </c>
      <c r="AD310" s="124" t="str">
        <f t="shared" si="91"/>
        <v>NA</v>
      </c>
      <c r="AE310" s="123" t="str">
        <f t="shared" si="92"/>
        <v/>
      </c>
      <c r="AF310" s="32" t="s">
        <v>745</v>
      </c>
    </row>
    <row r="311" spans="1:32" s="32" customFormat="1" ht="13.35" customHeight="1" outlineLevel="1">
      <c r="A311" s="103" t="s">
        <v>657</v>
      </c>
      <c r="B311" s="104" t="s">
        <v>735</v>
      </c>
      <c r="C311" s="105" t="s">
        <v>692</v>
      </c>
      <c r="D311" s="106">
        <v>2.7699999999999999E-2</v>
      </c>
      <c r="E311" s="107">
        <v>45809</v>
      </c>
      <c r="F311" s="108">
        <v>7670000</v>
      </c>
      <c r="G311" s="105" t="s">
        <v>2</v>
      </c>
      <c r="H311" s="69" t="str">
        <f>IF(OR(($G311=("Non Callable")),$G311=("Make Whole"),Inputs!$S$6&gt;E311),"Non Callable",MAX(Inputs!$S$6,G311))</f>
        <v>Non Callable</v>
      </c>
      <c r="I311" s="70" t="str">
        <f>IF(OR(H311="Non Callable",H311=E311),"NA",DAYS360(H311,E311)/360)</f>
        <v>NA</v>
      </c>
      <c r="J311" s="67" t="str">
        <f>IF($I311="NA","NA",VLOOKUP(ROUNDUP(I311,0),Inputs!$N$6:$P$26,3,TRUE))</f>
        <v>NA</v>
      </c>
      <c r="K311" s="3" t="str">
        <f>IF($I311="NA","NA",VLOOKUP(ROUNDUP(I311,0),Inputs!$N$6:$O$26,2))</f>
        <v>NA</v>
      </c>
      <c r="L311" s="3" t="str">
        <f>IF($I311="NA","NA",ROUNDDOWN(-PV(K311/2,I311*2,(F311*D311)/2,F311)/F311,5))</f>
        <v>NA</v>
      </c>
      <c r="M311" s="5" t="str">
        <f>IF($I311="NA","NA",F311/L311)</f>
        <v>NA</v>
      </c>
      <c r="N311" s="5" t="str">
        <f>IF($I311="NA","NA",F311-M311)</f>
        <v>NA</v>
      </c>
      <c r="O311" s="5" t="str">
        <f>IF($I311= "NA","NA",(F311-N311)*Inputs!$S$7)</f>
        <v>NA</v>
      </c>
      <c r="P311" s="123" t="str">
        <f>IF($I311= "NA","NA",N311-O311)</f>
        <v>NA</v>
      </c>
      <c r="Q311" s="124" t="str">
        <f>IF($I311= "NA","NA",P311/F311)</f>
        <v>NA</v>
      </c>
      <c r="R311" s="7" t="str">
        <f t="shared" si="84"/>
        <v>YES</v>
      </c>
      <c r="S311" s="69" t="str">
        <f>IF(OR(($G311=("Non Callable")),$G311=("Make Whole"),Inputs!$S$6&gt;E311,R311="No"),"NA",Inputs!$S$6)</f>
        <v>NA</v>
      </c>
      <c r="T311" s="70" t="str">
        <f t="shared" si="85"/>
        <v>NA</v>
      </c>
      <c r="U311" s="67" t="str">
        <f>IF(S311="NA","NA",IF(T311&gt;0,T311*(Inputs!$S$11*12),0))</f>
        <v>NA</v>
      </c>
      <c r="V311" s="70" t="str">
        <f t="shared" si="86"/>
        <v>NA</v>
      </c>
      <c r="W311" s="67" t="str">
        <f>IF($V311="NA","NA",VLOOKUP(ROUNDUP(V311,0),Inputs!$N$6:$P$26,3,TRUE))</f>
        <v>NA</v>
      </c>
      <c r="X311" s="3" t="str">
        <f>IF($U311="NA","NA",VLOOKUP(ROUNDUP(V311,0),Inputs!$N$6:$O$26,2)+U311)</f>
        <v>NA</v>
      </c>
      <c r="Y311" s="3" t="str">
        <f t="shared" si="87"/>
        <v>NA</v>
      </c>
      <c r="Z311" s="5" t="str">
        <f t="shared" si="88"/>
        <v>NA</v>
      </c>
      <c r="AA311" s="5" t="str">
        <f t="shared" si="89"/>
        <v>NA</v>
      </c>
      <c r="AB311" s="5" t="str">
        <f>IF($U311= "NA","NA",(F311-AA311)*Inputs!$S$7)</f>
        <v>NA</v>
      </c>
      <c r="AC311" s="123" t="str">
        <f t="shared" si="90"/>
        <v>NA</v>
      </c>
      <c r="AD311" s="124" t="str">
        <f t="shared" si="91"/>
        <v>NA</v>
      </c>
      <c r="AE311" s="123" t="str">
        <f t="shared" si="92"/>
        <v/>
      </c>
      <c r="AF311" s="32" t="s">
        <v>745</v>
      </c>
    </row>
    <row r="312" spans="1:32" s="32" customFormat="1" ht="13.35" customHeight="1" outlineLevel="1">
      <c r="A312" s="103" t="s">
        <v>657</v>
      </c>
      <c r="B312" s="104" t="s">
        <v>735</v>
      </c>
      <c r="C312" s="105" t="s">
        <v>692</v>
      </c>
      <c r="D312" s="106">
        <v>2.7699999999999999E-2</v>
      </c>
      <c r="E312" s="107">
        <v>46174</v>
      </c>
      <c r="F312" s="108">
        <v>7885000</v>
      </c>
      <c r="G312" s="105" t="s">
        <v>2</v>
      </c>
      <c r="H312" s="69" t="str">
        <f>IF(OR(($G312=("Non Callable")),$G312=("Make Whole"),Inputs!$S$6&gt;E312),"Non Callable",MAX(Inputs!$S$6,G312))</f>
        <v>Non Callable</v>
      </c>
      <c r="I312" s="70" t="str">
        <f>IF(OR(H312="Non Callable",H312=E312),"NA",DAYS360(H312,E312)/360)</f>
        <v>NA</v>
      </c>
      <c r="J312" s="67" t="str">
        <f>IF($I312="NA","NA",VLOOKUP(ROUNDUP(I312,0),Inputs!$N$6:$P$26,3,TRUE))</f>
        <v>NA</v>
      </c>
      <c r="K312" s="3" t="str">
        <f>IF($I312="NA","NA",VLOOKUP(ROUNDUP(I312,0),Inputs!$N$6:$O$26,2))</f>
        <v>NA</v>
      </c>
      <c r="L312" s="3" t="str">
        <f>IF($I312="NA","NA",ROUNDDOWN(-PV(K312/2,I312*2,(F312*D312)/2,F312)/F312,5))</f>
        <v>NA</v>
      </c>
      <c r="M312" s="5" t="str">
        <f>IF($I312="NA","NA",F312/L312)</f>
        <v>NA</v>
      </c>
      <c r="N312" s="5" t="str">
        <f>IF($I312="NA","NA",F312-M312)</f>
        <v>NA</v>
      </c>
      <c r="O312" s="5" t="str">
        <f>IF($I312= "NA","NA",(F312-N312)*Inputs!$S$7)</f>
        <v>NA</v>
      </c>
      <c r="P312" s="123" t="str">
        <f>IF($I312= "NA","NA",N312-O312)</f>
        <v>NA</v>
      </c>
      <c r="Q312" s="124" t="str">
        <f>IF($I312= "NA","NA",P312/F312)</f>
        <v>NA</v>
      </c>
      <c r="R312" s="7" t="str">
        <f t="shared" si="84"/>
        <v>YES</v>
      </c>
      <c r="S312" s="69" t="str">
        <f>IF(OR(($G312=("Non Callable")),$G312=("Make Whole"),Inputs!$S$6&gt;E312,R312="No"),"NA",Inputs!$S$6)</f>
        <v>NA</v>
      </c>
      <c r="T312" s="70" t="str">
        <f t="shared" si="85"/>
        <v>NA</v>
      </c>
      <c r="U312" s="67" t="str">
        <f>IF(S312="NA","NA",IF(T312&gt;0,T312*(Inputs!$S$11*12),0))</f>
        <v>NA</v>
      </c>
      <c r="V312" s="70" t="str">
        <f t="shared" si="86"/>
        <v>NA</v>
      </c>
      <c r="W312" s="67" t="str">
        <f>IF($V312="NA","NA",VLOOKUP(ROUNDUP(V312,0),Inputs!$N$6:$P$26,3,TRUE))</f>
        <v>NA</v>
      </c>
      <c r="X312" s="3" t="str">
        <f>IF($U312="NA","NA",VLOOKUP(ROUNDUP(V312,0),Inputs!$N$6:$O$26,2)+U312)</f>
        <v>NA</v>
      </c>
      <c r="Y312" s="3" t="str">
        <f t="shared" si="87"/>
        <v>NA</v>
      </c>
      <c r="Z312" s="5" t="str">
        <f t="shared" si="88"/>
        <v>NA</v>
      </c>
      <c r="AA312" s="5" t="str">
        <f t="shared" si="89"/>
        <v>NA</v>
      </c>
      <c r="AB312" s="5" t="str">
        <f>IF($U312= "NA","NA",(F312-AA312)*Inputs!$S$7)</f>
        <v>NA</v>
      </c>
      <c r="AC312" s="123" t="str">
        <f t="shared" si="90"/>
        <v>NA</v>
      </c>
      <c r="AD312" s="124" t="str">
        <f t="shared" si="91"/>
        <v>NA</v>
      </c>
      <c r="AE312" s="123" t="str">
        <f t="shared" si="92"/>
        <v/>
      </c>
      <c r="AF312" s="32" t="s">
        <v>745</v>
      </c>
    </row>
    <row r="313" spans="1:32" s="32" customFormat="1" ht="13.35" customHeight="1" outlineLevel="1">
      <c r="A313" s="103" t="s">
        <v>657</v>
      </c>
      <c r="B313" s="104" t="s">
        <v>735</v>
      </c>
      <c r="C313" s="105" t="s">
        <v>692</v>
      </c>
      <c r="D313" s="106">
        <v>2.7699999999999999E-2</v>
      </c>
      <c r="E313" s="107">
        <v>46539</v>
      </c>
      <c r="F313" s="108">
        <v>8100000</v>
      </c>
      <c r="G313" s="105" t="s">
        <v>2</v>
      </c>
      <c r="H313" s="69" t="str">
        <f>IF(OR(($G313=("Non Callable")),$G313=("Make Whole"),Inputs!$S$6&gt;E313),"Non Callable",MAX(Inputs!$S$6,G313))</f>
        <v>Non Callable</v>
      </c>
      <c r="I313" s="70" t="str">
        <f>IF(OR(H313="Non Callable",H313=E313),"NA",DAYS360(H313,E313)/360)</f>
        <v>NA</v>
      </c>
      <c r="J313" s="67" t="str">
        <f>IF($I313="NA","NA",VLOOKUP(ROUNDUP(I313,0),Inputs!$N$6:$P$26,3,TRUE))</f>
        <v>NA</v>
      </c>
      <c r="K313" s="3" t="str">
        <f>IF($I313="NA","NA",VLOOKUP(ROUNDUP(I313,0),Inputs!$N$6:$O$26,2))</f>
        <v>NA</v>
      </c>
      <c r="L313" s="3" t="str">
        <f>IF($I313="NA","NA",ROUNDDOWN(-PV(K313/2,I313*2,(F313*D313)/2,F313)/F313,5))</f>
        <v>NA</v>
      </c>
      <c r="M313" s="5" t="str">
        <f>IF($I313="NA","NA",F313/L313)</f>
        <v>NA</v>
      </c>
      <c r="N313" s="5" t="str">
        <f>IF($I313="NA","NA",F313-M313)</f>
        <v>NA</v>
      </c>
      <c r="O313" s="5" t="str">
        <f>IF($I313= "NA","NA",(F313-N313)*Inputs!$S$7)</f>
        <v>NA</v>
      </c>
      <c r="P313" s="123" t="str">
        <f>IF($I313= "NA","NA",N313-O313)</f>
        <v>NA</v>
      </c>
      <c r="Q313" s="124" t="str">
        <f>IF($I313= "NA","NA",P313/F313)</f>
        <v>NA</v>
      </c>
      <c r="R313" s="7" t="str">
        <f t="shared" si="84"/>
        <v>YES</v>
      </c>
      <c r="S313" s="69" t="str">
        <f>IF(OR(($G313=("Non Callable")),$G313=("Make Whole"),Inputs!$S$6&gt;E313,R313="No"),"NA",Inputs!$S$6)</f>
        <v>NA</v>
      </c>
      <c r="T313" s="70" t="str">
        <f t="shared" si="85"/>
        <v>NA</v>
      </c>
      <c r="U313" s="67" t="str">
        <f>IF(S313="NA","NA",IF(T313&gt;0,T313*(Inputs!$S$11*12),0))</f>
        <v>NA</v>
      </c>
      <c r="V313" s="70" t="str">
        <f t="shared" si="86"/>
        <v>NA</v>
      </c>
      <c r="W313" s="67" t="str">
        <f>IF($V313="NA","NA",VLOOKUP(ROUNDUP(V313,0),Inputs!$N$6:$P$26,3,TRUE))</f>
        <v>NA</v>
      </c>
      <c r="X313" s="3" t="str">
        <f>IF($U313="NA","NA",VLOOKUP(ROUNDUP(V313,0),Inputs!$N$6:$O$26,2)+U313)</f>
        <v>NA</v>
      </c>
      <c r="Y313" s="3" t="str">
        <f t="shared" si="87"/>
        <v>NA</v>
      </c>
      <c r="Z313" s="5" t="str">
        <f t="shared" si="88"/>
        <v>NA</v>
      </c>
      <c r="AA313" s="5" t="str">
        <f t="shared" si="89"/>
        <v>NA</v>
      </c>
      <c r="AB313" s="5" t="str">
        <f>IF($U313= "NA","NA",(F313-AA313)*Inputs!$S$7)</f>
        <v>NA</v>
      </c>
      <c r="AC313" s="123" t="str">
        <f t="shared" si="90"/>
        <v>NA</v>
      </c>
      <c r="AD313" s="124" t="str">
        <f t="shared" si="91"/>
        <v>NA</v>
      </c>
      <c r="AE313" s="123" t="str">
        <f t="shared" si="92"/>
        <v/>
      </c>
      <c r="AF313" s="32" t="s">
        <v>745</v>
      </c>
    </row>
    <row r="314" spans="1:32" s="32" customFormat="1" ht="13.35" customHeight="1" outlineLevel="1">
      <c r="A314" s="103" t="s">
        <v>657</v>
      </c>
      <c r="B314" s="104" t="s">
        <v>735</v>
      </c>
      <c r="C314" s="105" t="s">
        <v>692</v>
      </c>
      <c r="D314" s="106">
        <v>2.7699999999999999E-2</v>
      </c>
      <c r="E314" s="107">
        <v>46905</v>
      </c>
      <c r="F314" s="108">
        <v>8325000</v>
      </c>
      <c r="G314" s="105" t="s">
        <v>2</v>
      </c>
      <c r="H314" s="69" t="str">
        <f>IF(OR(($G314=("Non Callable")),$G314=("Make Whole"),Inputs!$S$6&gt;E314),"Non Callable",MAX(Inputs!$S$6,G314))</f>
        <v>Non Callable</v>
      </c>
      <c r="I314" s="70" t="str">
        <f t="shared" ref="I314:I319" si="93">IF(OR(H314="Non Callable",H314=E314),"NA",DAYS360(H314,E314)/360)</f>
        <v>NA</v>
      </c>
      <c r="J314" s="67" t="str">
        <f>IF($I314="NA","NA",VLOOKUP(ROUNDUP(I314,0),Inputs!$N$6:$P$26,3,TRUE))</f>
        <v>NA</v>
      </c>
      <c r="K314" s="3" t="str">
        <f>IF($I314="NA","NA",VLOOKUP(ROUNDUP(I314,0),Inputs!$N$6:$O$26,2))</f>
        <v>NA</v>
      </c>
      <c r="L314" s="3" t="str">
        <f t="shared" ref="L314:L319" si="94">IF($I314="NA","NA",ROUNDDOWN(-PV(K314/2,I314*2,(F314*D314)/2,F314)/F314,5))</f>
        <v>NA</v>
      </c>
      <c r="M314" s="5" t="str">
        <f t="shared" ref="M314:M319" si="95">IF($I314="NA","NA",F314/L314)</f>
        <v>NA</v>
      </c>
      <c r="N314" s="5" t="str">
        <f t="shared" ref="N314:N319" si="96">IF($I314="NA","NA",F314-M314)</f>
        <v>NA</v>
      </c>
      <c r="O314" s="5" t="str">
        <f>IF($I314= "NA","NA",(F314-N314)*Inputs!$S$7)</f>
        <v>NA</v>
      </c>
      <c r="P314" s="123" t="str">
        <f t="shared" ref="P314:P319" si="97">IF($I314= "NA","NA",N314-O314)</f>
        <v>NA</v>
      </c>
      <c r="Q314" s="124" t="str">
        <f t="shared" ref="Q314:Q319" si="98">IF($I314= "NA","NA",P314/F314)</f>
        <v>NA</v>
      </c>
      <c r="R314" s="7" t="str">
        <f t="shared" si="84"/>
        <v>YES</v>
      </c>
      <c r="S314" s="69" t="str">
        <f>IF(OR(($G314=("Non Callable")),$G314=("Make Whole"),Inputs!$S$6&gt;E314,R314="No"),"NA",Inputs!$S$6)</f>
        <v>NA</v>
      </c>
      <c r="T314" s="70" t="str">
        <f t="shared" si="85"/>
        <v>NA</v>
      </c>
      <c r="U314" s="67" t="str">
        <f>IF(S314="NA","NA",IF(T314&gt;0,T314*(Inputs!$S$11*12),0))</f>
        <v>NA</v>
      </c>
      <c r="V314" s="70" t="str">
        <f t="shared" si="86"/>
        <v>NA</v>
      </c>
      <c r="W314" s="67" t="str">
        <f>IF($V314="NA","NA",VLOOKUP(ROUNDUP(V314,0),Inputs!$N$6:$P$26,3,TRUE))</f>
        <v>NA</v>
      </c>
      <c r="X314" s="3" t="str">
        <f>IF($U314="NA","NA",VLOOKUP(ROUNDUP(V314,0),Inputs!$N$6:$O$26,2)+U314)</f>
        <v>NA</v>
      </c>
      <c r="Y314" s="3" t="str">
        <f t="shared" si="87"/>
        <v>NA</v>
      </c>
      <c r="Z314" s="5" t="str">
        <f t="shared" si="88"/>
        <v>NA</v>
      </c>
      <c r="AA314" s="5" t="str">
        <f t="shared" si="89"/>
        <v>NA</v>
      </c>
      <c r="AB314" s="5" t="str">
        <f>IF($U314= "NA","NA",(F314-AA314)*Inputs!$S$7)</f>
        <v>NA</v>
      </c>
      <c r="AC314" s="123" t="str">
        <f t="shared" si="90"/>
        <v>NA</v>
      </c>
      <c r="AD314" s="124" t="str">
        <f t="shared" si="91"/>
        <v>NA</v>
      </c>
      <c r="AE314" s="123" t="str">
        <f t="shared" si="92"/>
        <v/>
      </c>
      <c r="AF314" s="32" t="s">
        <v>745</v>
      </c>
    </row>
    <row r="315" spans="1:32" s="32" customFormat="1" ht="13.35" customHeight="1" outlineLevel="1">
      <c r="A315" s="103" t="s">
        <v>657</v>
      </c>
      <c r="B315" s="104" t="s">
        <v>735</v>
      </c>
      <c r="C315" s="105" t="s">
        <v>692</v>
      </c>
      <c r="D315" s="106">
        <v>2.7699999999999999E-2</v>
      </c>
      <c r="E315" s="107">
        <v>47270</v>
      </c>
      <c r="F315" s="108">
        <v>8555000</v>
      </c>
      <c r="G315" s="105" t="s">
        <v>2</v>
      </c>
      <c r="H315" s="69" t="str">
        <f>IF(OR(($G315=("Non Callable")),$G315=("Make Whole"),Inputs!$S$6&gt;E315),"Non Callable",MAX(Inputs!$S$6,G315))</f>
        <v>Non Callable</v>
      </c>
      <c r="I315" s="70" t="str">
        <f t="shared" si="93"/>
        <v>NA</v>
      </c>
      <c r="J315" s="67" t="str">
        <f>IF($I315="NA","NA",VLOOKUP(ROUNDUP(I315,0),Inputs!$N$6:$P$26,3,TRUE))</f>
        <v>NA</v>
      </c>
      <c r="K315" s="3" t="str">
        <f>IF($I315="NA","NA",VLOOKUP(ROUNDUP(I315,0),Inputs!$N$6:$O$26,2))</f>
        <v>NA</v>
      </c>
      <c r="L315" s="3" t="str">
        <f t="shared" si="94"/>
        <v>NA</v>
      </c>
      <c r="M315" s="5" t="str">
        <f t="shared" si="95"/>
        <v>NA</v>
      </c>
      <c r="N315" s="5" t="str">
        <f t="shared" si="96"/>
        <v>NA</v>
      </c>
      <c r="O315" s="5" t="str">
        <f>IF($I315= "NA","NA",(F315-N315)*Inputs!$S$7)</f>
        <v>NA</v>
      </c>
      <c r="P315" s="123" t="str">
        <f t="shared" si="97"/>
        <v>NA</v>
      </c>
      <c r="Q315" s="124" t="str">
        <f t="shared" si="98"/>
        <v>NA</v>
      </c>
      <c r="R315" s="7" t="str">
        <f t="shared" si="84"/>
        <v>YES</v>
      </c>
      <c r="S315" s="69" t="str">
        <f>IF(OR(($G315=("Non Callable")),$G315=("Make Whole"),Inputs!$S$6&gt;E315,R315="No"),"NA",Inputs!$S$6)</f>
        <v>NA</v>
      </c>
      <c r="T315" s="70" t="str">
        <f t="shared" si="85"/>
        <v>NA</v>
      </c>
      <c r="U315" s="67" t="str">
        <f>IF(S315="NA","NA",IF(T315&gt;0,T315*(Inputs!$S$11*12),0))</f>
        <v>NA</v>
      </c>
      <c r="V315" s="70" t="str">
        <f t="shared" si="86"/>
        <v>NA</v>
      </c>
      <c r="W315" s="67" t="str">
        <f>IF($V315="NA","NA",VLOOKUP(ROUNDUP(V315,0),Inputs!$N$6:$P$26,3,TRUE))</f>
        <v>NA</v>
      </c>
      <c r="X315" s="3" t="str">
        <f>IF($U315="NA","NA",VLOOKUP(ROUNDUP(V315,0),Inputs!$N$6:$O$26,2)+U315)</f>
        <v>NA</v>
      </c>
      <c r="Y315" s="3" t="str">
        <f t="shared" si="87"/>
        <v>NA</v>
      </c>
      <c r="Z315" s="5" t="str">
        <f t="shared" si="88"/>
        <v>NA</v>
      </c>
      <c r="AA315" s="5" t="str">
        <f t="shared" si="89"/>
        <v>NA</v>
      </c>
      <c r="AB315" s="5" t="str">
        <f>IF($U315= "NA","NA",(F315-AA315)*Inputs!$S$7)</f>
        <v>NA</v>
      </c>
      <c r="AC315" s="123" t="str">
        <f t="shared" si="90"/>
        <v>NA</v>
      </c>
      <c r="AD315" s="124" t="str">
        <f t="shared" si="91"/>
        <v>NA</v>
      </c>
      <c r="AE315" s="123" t="str">
        <f t="shared" si="92"/>
        <v/>
      </c>
      <c r="AF315" s="32" t="s">
        <v>745</v>
      </c>
    </row>
    <row r="316" spans="1:32" s="32" customFormat="1" ht="13.35" customHeight="1" outlineLevel="1">
      <c r="A316" s="103" t="s">
        <v>657</v>
      </c>
      <c r="B316" s="104" t="s">
        <v>735</v>
      </c>
      <c r="C316" s="105" t="s">
        <v>692</v>
      </c>
      <c r="D316" s="106">
        <v>2.7699999999999999E-2</v>
      </c>
      <c r="E316" s="107">
        <v>47635</v>
      </c>
      <c r="F316" s="108">
        <v>8790000</v>
      </c>
      <c r="G316" s="105" t="s">
        <v>2</v>
      </c>
      <c r="H316" s="69" t="str">
        <f>IF(OR(($G316=("Non Callable")),$G316=("Make Whole"),Inputs!$S$6&gt;E316),"Non Callable",MAX(Inputs!$S$6,G316))</f>
        <v>Non Callable</v>
      </c>
      <c r="I316" s="70" t="str">
        <f t="shared" si="93"/>
        <v>NA</v>
      </c>
      <c r="J316" s="67" t="str">
        <f>IF($I316="NA","NA",VLOOKUP(ROUNDUP(I316,0),Inputs!$N$6:$P$26,3,TRUE))</f>
        <v>NA</v>
      </c>
      <c r="K316" s="3" t="str">
        <f>IF($I316="NA","NA",VLOOKUP(ROUNDUP(I316,0),Inputs!$N$6:$O$26,2))</f>
        <v>NA</v>
      </c>
      <c r="L316" s="3" t="str">
        <f t="shared" si="94"/>
        <v>NA</v>
      </c>
      <c r="M316" s="5" t="str">
        <f t="shared" si="95"/>
        <v>NA</v>
      </c>
      <c r="N316" s="5" t="str">
        <f t="shared" si="96"/>
        <v>NA</v>
      </c>
      <c r="O316" s="5" t="str">
        <f>IF($I316= "NA","NA",(F316-N316)*Inputs!$S$7)</f>
        <v>NA</v>
      </c>
      <c r="P316" s="123" t="str">
        <f t="shared" si="97"/>
        <v>NA</v>
      </c>
      <c r="Q316" s="124" t="str">
        <f t="shared" si="98"/>
        <v>NA</v>
      </c>
      <c r="R316" s="7" t="str">
        <f t="shared" si="84"/>
        <v>YES</v>
      </c>
      <c r="S316" s="69" t="str">
        <f>IF(OR(($G316=("Non Callable")),$G316=("Make Whole"),Inputs!$S$6&gt;E316,R316="No"),"NA",Inputs!$S$6)</f>
        <v>NA</v>
      </c>
      <c r="T316" s="70" t="str">
        <f t="shared" si="85"/>
        <v>NA</v>
      </c>
      <c r="U316" s="67" t="str">
        <f>IF(S316="NA","NA",IF(T316&gt;0,T316*(Inputs!$S$11*12),0))</f>
        <v>NA</v>
      </c>
      <c r="V316" s="70" t="str">
        <f t="shared" si="86"/>
        <v>NA</v>
      </c>
      <c r="W316" s="67" t="str">
        <f>IF($V316="NA","NA",VLOOKUP(ROUNDUP(V316,0),Inputs!$N$6:$P$26,3,TRUE))</f>
        <v>NA</v>
      </c>
      <c r="X316" s="3" t="str">
        <f>IF($U316="NA","NA",VLOOKUP(ROUNDUP(V316,0),Inputs!$N$6:$O$26,2)+U316)</f>
        <v>NA</v>
      </c>
      <c r="Y316" s="3" t="str">
        <f t="shared" si="87"/>
        <v>NA</v>
      </c>
      <c r="Z316" s="5" t="str">
        <f t="shared" si="88"/>
        <v>NA</v>
      </c>
      <c r="AA316" s="5" t="str">
        <f t="shared" si="89"/>
        <v>NA</v>
      </c>
      <c r="AB316" s="5" t="str">
        <f>IF($U316= "NA","NA",(F316-AA316)*Inputs!$S$7)</f>
        <v>NA</v>
      </c>
      <c r="AC316" s="123" t="str">
        <f t="shared" si="90"/>
        <v>NA</v>
      </c>
      <c r="AD316" s="124" t="str">
        <f t="shared" si="91"/>
        <v>NA</v>
      </c>
      <c r="AE316" s="123" t="str">
        <f t="shared" si="92"/>
        <v/>
      </c>
      <c r="AF316" s="32" t="s">
        <v>745</v>
      </c>
    </row>
    <row r="317" spans="1:32" s="32" customFormat="1" ht="13.35" customHeight="1" outlineLevel="1">
      <c r="A317" s="103" t="s">
        <v>657</v>
      </c>
      <c r="B317" s="104" t="s">
        <v>735</v>
      </c>
      <c r="C317" s="105" t="s">
        <v>692</v>
      </c>
      <c r="D317" s="106">
        <v>2.7699999999999999E-2</v>
      </c>
      <c r="E317" s="107">
        <v>48000</v>
      </c>
      <c r="F317" s="108">
        <v>9035000</v>
      </c>
      <c r="G317" s="105" t="s">
        <v>2</v>
      </c>
      <c r="H317" s="69" t="str">
        <f>IF(OR(($G317=("Non Callable")),$G317=("Make Whole"),Inputs!$S$6&gt;E317),"Non Callable",MAX(Inputs!$S$6,G317))</f>
        <v>Non Callable</v>
      </c>
      <c r="I317" s="70" t="str">
        <f t="shared" si="93"/>
        <v>NA</v>
      </c>
      <c r="J317" s="67" t="str">
        <f>IF($I317="NA","NA",VLOOKUP(ROUNDUP(I317,0),Inputs!$N$6:$P$26,3,TRUE))</f>
        <v>NA</v>
      </c>
      <c r="K317" s="3" t="str">
        <f>IF($I317="NA","NA",VLOOKUP(ROUNDUP(I317,0),Inputs!$N$6:$O$26,2))</f>
        <v>NA</v>
      </c>
      <c r="L317" s="3" t="str">
        <f t="shared" si="94"/>
        <v>NA</v>
      </c>
      <c r="M317" s="5" t="str">
        <f t="shared" si="95"/>
        <v>NA</v>
      </c>
      <c r="N317" s="5" t="str">
        <f t="shared" si="96"/>
        <v>NA</v>
      </c>
      <c r="O317" s="5" t="str">
        <f>IF($I317= "NA","NA",(F317-N317)*Inputs!$S$7)</f>
        <v>NA</v>
      </c>
      <c r="P317" s="123" t="str">
        <f t="shared" si="97"/>
        <v>NA</v>
      </c>
      <c r="Q317" s="124" t="str">
        <f t="shared" si="98"/>
        <v>NA</v>
      </c>
      <c r="R317" s="7" t="str">
        <f t="shared" si="84"/>
        <v>YES</v>
      </c>
      <c r="S317" s="69" t="str">
        <f>IF(OR(($G317=("Non Callable")),$G317=("Make Whole"),Inputs!$S$6&gt;E317,R317="No"),"NA",Inputs!$S$6)</f>
        <v>NA</v>
      </c>
      <c r="T317" s="70" t="str">
        <f t="shared" si="85"/>
        <v>NA</v>
      </c>
      <c r="U317" s="67" t="str">
        <f>IF(S317="NA","NA",IF(T317&gt;0,T317*(Inputs!$S$11*12),0))</f>
        <v>NA</v>
      </c>
      <c r="V317" s="70" t="str">
        <f t="shared" si="86"/>
        <v>NA</v>
      </c>
      <c r="W317" s="67" t="str">
        <f>IF($V317="NA","NA",VLOOKUP(ROUNDUP(V317,0),Inputs!$N$6:$P$26,3,TRUE))</f>
        <v>NA</v>
      </c>
      <c r="X317" s="3" t="str">
        <f>IF($U317="NA","NA",VLOOKUP(ROUNDUP(V317,0),Inputs!$N$6:$O$26,2)+U317)</f>
        <v>NA</v>
      </c>
      <c r="Y317" s="3" t="str">
        <f t="shared" si="87"/>
        <v>NA</v>
      </c>
      <c r="Z317" s="5" t="str">
        <f t="shared" si="88"/>
        <v>NA</v>
      </c>
      <c r="AA317" s="5" t="str">
        <f t="shared" si="89"/>
        <v>NA</v>
      </c>
      <c r="AB317" s="5" t="str">
        <f>IF($U317= "NA","NA",(F317-AA317)*Inputs!$S$7)</f>
        <v>NA</v>
      </c>
      <c r="AC317" s="123" t="str">
        <f t="shared" si="90"/>
        <v>NA</v>
      </c>
      <c r="AD317" s="124" t="str">
        <f t="shared" si="91"/>
        <v>NA</v>
      </c>
      <c r="AE317" s="123" t="str">
        <f t="shared" si="92"/>
        <v/>
      </c>
      <c r="AF317" s="32" t="s">
        <v>745</v>
      </c>
    </row>
    <row r="318" spans="1:32" s="32" customFormat="1" ht="13.35" customHeight="1" outlineLevel="1">
      <c r="A318" s="103" t="s">
        <v>657</v>
      </c>
      <c r="B318" s="104" t="s">
        <v>735</v>
      </c>
      <c r="C318" s="105" t="s">
        <v>692</v>
      </c>
      <c r="D318" s="106">
        <v>2.7699999999999999E-2</v>
      </c>
      <c r="E318" s="107">
        <v>48366</v>
      </c>
      <c r="F318" s="108">
        <v>9290000</v>
      </c>
      <c r="G318" s="105" t="s">
        <v>2</v>
      </c>
      <c r="H318" s="69" t="str">
        <f>IF(OR(($G318=("Non Callable")),$G318=("Make Whole"),Inputs!$S$6&gt;E318),"Non Callable",MAX(Inputs!$S$6,G318))</f>
        <v>Non Callable</v>
      </c>
      <c r="I318" s="70" t="str">
        <f t="shared" si="93"/>
        <v>NA</v>
      </c>
      <c r="J318" s="67" t="str">
        <f>IF($I318="NA","NA",VLOOKUP(ROUNDUP(I318,0),Inputs!$N$6:$P$26,3,TRUE))</f>
        <v>NA</v>
      </c>
      <c r="K318" s="3" t="str">
        <f>IF($I318="NA","NA",VLOOKUP(ROUNDUP(I318,0),Inputs!$N$6:$O$26,2))</f>
        <v>NA</v>
      </c>
      <c r="L318" s="3" t="str">
        <f t="shared" si="94"/>
        <v>NA</v>
      </c>
      <c r="M318" s="5" t="str">
        <f t="shared" si="95"/>
        <v>NA</v>
      </c>
      <c r="N318" s="5" t="str">
        <f t="shared" si="96"/>
        <v>NA</v>
      </c>
      <c r="O318" s="5" t="str">
        <f>IF($I318= "NA","NA",(F318-N318)*Inputs!$S$7)</f>
        <v>NA</v>
      </c>
      <c r="P318" s="123" t="str">
        <f t="shared" si="97"/>
        <v>NA</v>
      </c>
      <c r="Q318" s="124" t="str">
        <f t="shared" si="98"/>
        <v>NA</v>
      </c>
      <c r="R318" s="7" t="str">
        <f t="shared" si="84"/>
        <v>YES</v>
      </c>
      <c r="S318" s="69" t="str">
        <f>IF(OR(($G318=("Non Callable")),$G318=("Make Whole"),Inputs!$S$6&gt;E318,R318="No"),"NA",Inputs!$S$6)</f>
        <v>NA</v>
      </c>
      <c r="T318" s="70" t="str">
        <f t="shared" si="85"/>
        <v>NA</v>
      </c>
      <c r="U318" s="67" t="str">
        <f>IF(S318="NA","NA",IF(T318&gt;0,T318*(Inputs!$S$11*12),0))</f>
        <v>NA</v>
      </c>
      <c r="V318" s="70" t="str">
        <f t="shared" si="86"/>
        <v>NA</v>
      </c>
      <c r="W318" s="67" t="str">
        <f>IF($V318="NA","NA",VLOOKUP(ROUNDUP(V318,0),Inputs!$N$6:$P$26,3,TRUE))</f>
        <v>NA</v>
      </c>
      <c r="X318" s="3" t="str">
        <f>IF($U318="NA","NA",VLOOKUP(ROUNDUP(V318,0),Inputs!$N$6:$O$26,2)+U318)</f>
        <v>NA</v>
      </c>
      <c r="Y318" s="3" t="str">
        <f t="shared" si="87"/>
        <v>NA</v>
      </c>
      <c r="Z318" s="5" t="str">
        <f t="shared" si="88"/>
        <v>NA</v>
      </c>
      <c r="AA318" s="5" t="str">
        <f t="shared" si="89"/>
        <v>NA</v>
      </c>
      <c r="AB318" s="5" t="str">
        <f>IF($U318= "NA","NA",(F318-AA318)*Inputs!$S$7)</f>
        <v>NA</v>
      </c>
      <c r="AC318" s="123" t="str">
        <f t="shared" si="90"/>
        <v>NA</v>
      </c>
      <c r="AD318" s="124" t="str">
        <f t="shared" si="91"/>
        <v>NA</v>
      </c>
      <c r="AE318" s="123" t="str">
        <f t="shared" si="92"/>
        <v/>
      </c>
      <c r="AF318" s="32" t="s">
        <v>744</v>
      </c>
    </row>
    <row r="319" spans="1:32" s="32" customFormat="1" ht="13.35" customHeight="1" outlineLevel="1">
      <c r="A319" s="103" t="s">
        <v>657</v>
      </c>
      <c r="B319" s="104" t="s">
        <v>735</v>
      </c>
      <c r="C319" s="105" t="s">
        <v>692</v>
      </c>
      <c r="D319" s="106">
        <v>2.7699999999999999E-2</v>
      </c>
      <c r="E319" s="107">
        <v>48731</v>
      </c>
      <c r="F319" s="108">
        <v>9540000</v>
      </c>
      <c r="G319" s="105" t="s">
        <v>2</v>
      </c>
      <c r="H319" s="69" t="str">
        <f>IF(OR(($G319=("Non Callable")),$G319=("Make Whole"),Inputs!$S$6&gt;E319),"Non Callable",MAX(Inputs!$S$6,G319))</f>
        <v>Non Callable</v>
      </c>
      <c r="I319" s="70" t="str">
        <f t="shared" si="93"/>
        <v>NA</v>
      </c>
      <c r="J319" s="67" t="str">
        <f>IF($I319="NA","NA",VLOOKUP(ROUNDUP(I319,0),Inputs!$N$6:$P$26,3,TRUE))</f>
        <v>NA</v>
      </c>
      <c r="K319" s="3" t="str">
        <f>IF($I319="NA","NA",VLOOKUP(ROUNDUP(I319,0),Inputs!$N$6:$O$26,2))</f>
        <v>NA</v>
      </c>
      <c r="L319" s="3" t="str">
        <f t="shared" si="94"/>
        <v>NA</v>
      </c>
      <c r="M319" s="5" t="str">
        <f t="shared" si="95"/>
        <v>NA</v>
      </c>
      <c r="N319" s="5" t="str">
        <f t="shared" si="96"/>
        <v>NA</v>
      </c>
      <c r="O319" s="5" t="str">
        <f>IF($I319= "NA","NA",(F319-N319)*Inputs!$S$7)</f>
        <v>NA</v>
      </c>
      <c r="P319" s="123" t="str">
        <f t="shared" si="97"/>
        <v>NA</v>
      </c>
      <c r="Q319" s="124" t="str">
        <f t="shared" si="98"/>
        <v>NA</v>
      </c>
      <c r="R319" s="7" t="str">
        <f t="shared" si="84"/>
        <v>YES</v>
      </c>
      <c r="S319" s="69" t="str">
        <f>IF(OR(($G319=("Non Callable")),$G319=("Make Whole"),Inputs!$S$6&gt;E319,R319="No"),"NA",Inputs!$S$6)</f>
        <v>NA</v>
      </c>
      <c r="T319" s="70" t="str">
        <f t="shared" si="85"/>
        <v>NA</v>
      </c>
      <c r="U319" s="67" t="str">
        <f>IF(S319="NA","NA",IF(T319&gt;0,T319*(Inputs!$S$11*12),0))</f>
        <v>NA</v>
      </c>
      <c r="V319" s="70" t="str">
        <f t="shared" si="86"/>
        <v>NA</v>
      </c>
      <c r="W319" s="67" t="str">
        <f>IF($V319="NA","NA",VLOOKUP(ROUNDUP(V319,0),Inputs!$N$6:$P$26,3,TRUE))</f>
        <v>NA</v>
      </c>
      <c r="X319" s="3" t="str">
        <f>IF($U319="NA","NA",VLOOKUP(ROUNDUP(V319,0),Inputs!$N$6:$O$26,2)+U319)</f>
        <v>NA</v>
      </c>
      <c r="Y319" s="3" t="str">
        <f t="shared" si="87"/>
        <v>NA</v>
      </c>
      <c r="Z319" s="5" t="str">
        <f t="shared" si="88"/>
        <v>NA</v>
      </c>
      <c r="AA319" s="5" t="str">
        <f t="shared" si="89"/>
        <v>NA</v>
      </c>
      <c r="AB319" s="5" t="str">
        <f>IF($U319= "NA","NA",(F319-AA319)*Inputs!$S$7)</f>
        <v>NA</v>
      </c>
      <c r="AC319" s="123" t="str">
        <f t="shared" si="90"/>
        <v>NA</v>
      </c>
      <c r="AD319" s="124" t="str">
        <f t="shared" si="91"/>
        <v>NA</v>
      </c>
      <c r="AE319" s="123" t="str">
        <f t="shared" si="92"/>
        <v/>
      </c>
      <c r="AF319" s="32">
        <v>102.976</v>
      </c>
    </row>
    <row r="320" spans="1:32" s="32" customFormat="1" ht="13.35" customHeight="1">
      <c r="A320" s="82" t="s">
        <v>441</v>
      </c>
      <c r="B320" s="11"/>
      <c r="C320" s="11"/>
      <c r="D320" s="11"/>
      <c r="E320" s="11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32">
        <v>99.236999999999995</v>
      </c>
    </row>
    <row r="321" spans="1:32" s="32" customFormat="1" ht="13.35" customHeight="1" outlineLevel="1">
      <c r="A321" s="72" t="s">
        <v>441</v>
      </c>
      <c r="B321" s="11" t="s">
        <v>610</v>
      </c>
      <c r="C321" s="78" t="s">
        <v>69</v>
      </c>
      <c r="D321" s="73">
        <v>0.04</v>
      </c>
      <c r="E321" s="74">
        <v>45458</v>
      </c>
      <c r="F321" s="79">
        <v>1400000</v>
      </c>
      <c r="G321" s="78" t="s">
        <v>2</v>
      </c>
      <c r="H321" s="69" t="str">
        <f>IF(OR(($G321=("Non Callable")),$G321=("Make Whole"),Inputs!$S$6&gt;E321),"Non Callable",MAX(Inputs!$S$6,G321))</f>
        <v>Non Callable</v>
      </c>
      <c r="I321" s="70" t="str">
        <f t="shared" ref="I321:I352" si="99">IF(OR(H321="Non Callable",H321=E321),"NA",DAYS360(H321,E321)/360)</f>
        <v>NA</v>
      </c>
      <c r="J321" s="67" t="str">
        <f>IF($I321="NA","NA",VLOOKUP(ROUNDUP(I321,0),Inputs!$N$6:$P$26,3,TRUE))</f>
        <v>NA</v>
      </c>
      <c r="K321" s="3" t="str">
        <f>IF($I321="NA","NA",VLOOKUP(ROUNDUP(I321,0),Inputs!$N$6:$O$26,2))</f>
        <v>NA</v>
      </c>
      <c r="L321" s="3" t="str">
        <f t="shared" ref="L321:L352" si="100">IF($I321="NA","NA",ROUNDDOWN(-PV(K321/2,I321*2,(F321*D321)/2,F321)/F321,5))</f>
        <v>NA</v>
      </c>
      <c r="M321" s="5" t="str">
        <f t="shared" ref="M321:M352" si="101">IF($I321="NA","NA",F321/L321)</f>
        <v>NA</v>
      </c>
      <c r="N321" s="5" t="str">
        <f t="shared" ref="N321:N352" si="102">IF($I321="NA","NA",F321-M321)</f>
        <v>NA</v>
      </c>
      <c r="O321" s="5" t="str">
        <f>IF($I321= "NA","NA",(F321-N321)*Inputs!$S$7)</f>
        <v>NA</v>
      </c>
      <c r="P321" s="123" t="str">
        <f t="shared" ref="P321:P352" si="103">IF($I321= "NA","NA",N321-O321)</f>
        <v>NA</v>
      </c>
      <c r="Q321" s="124" t="str">
        <f t="shared" ref="Q321:Q352" si="104">IF($I321= "NA","NA",P321/F321)</f>
        <v>NA</v>
      </c>
      <c r="R321" s="7" t="str">
        <f t="shared" si="84"/>
        <v>YES</v>
      </c>
      <c r="S321" s="69" t="str">
        <f>IF(OR(($G321=("Non Callable")),$G321=("Make Whole"),Inputs!$S$6&gt;E321,R321="No"),"NA",Inputs!$S$6)</f>
        <v>NA</v>
      </c>
      <c r="T321" s="70" t="str">
        <f t="shared" si="85"/>
        <v>NA</v>
      </c>
      <c r="U321" s="67" t="str">
        <f>IF(S321="NA","NA",IF(T321&gt;0,T321*(Inputs!$S$11*12),0))</f>
        <v>NA</v>
      </c>
      <c r="V321" s="70" t="str">
        <f t="shared" si="86"/>
        <v>NA</v>
      </c>
      <c r="W321" s="67" t="str">
        <f>IF($V321="NA","NA",VLOOKUP(ROUNDUP(V321,0),Inputs!$N$6:$P$26,3,TRUE))</f>
        <v>NA</v>
      </c>
      <c r="X321" s="3" t="str">
        <f>IF($U321="NA","NA",VLOOKUP(ROUNDUP(V321,0),Inputs!$N$6:$O$26,2)+U321)</f>
        <v>NA</v>
      </c>
      <c r="Y321" s="3" t="str">
        <f t="shared" si="87"/>
        <v>NA</v>
      </c>
      <c r="Z321" s="5" t="str">
        <f t="shared" si="88"/>
        <v>NA</v>
      </c>
      <c r="AA321" s="5" t="str">
        <f t="shared" si="89"/>
        <v>NA</v>
      </c>
      <c r="AB321" s="5" t="str">
        <f>IF($U321= "NA","NA",(F321-AA321)*Inputs!$S$7)</f>
        <v>NA</v>
      </c>
      <c r="AC321" s="123" t="str">
        <f t="shared" si="90"/>
        <v>NA</v>
      </c>
      <c r="AD321" s="124" t="str">
        <f t="shared" si="91"/>
        <v>NA</v>
      </c>
      <c r="AE321" s="123" t="str">
        <f t="shared" si="92"/>
        <v/>
      </c>
      <c r="AF321" s="32" t="s">
        <v>744</v>
      </c>
    </row>
    <row r="322" spans="1:32" s="32" customFormat="1" ht="13.35" customHeight="1" outlineLevel="1">
      <c r="A322" s="72" t="s">
        <v>441</v>
      </c>
      <c r="B322" s="11" t="s">
        <v>611</v>
      </c>
      <c r="C322" s="78" t="s">
        <v>69</v>
      </c>
      <c r="D322" s="73">
        <v>0.05</v>
      </c>
      <c r="E322" s="74">
        <v>45823</v>
      </c>
      <c r="F322" s="79">
        <v>1440000</v>
      </c>
      <c r="G322" s="78" t="s">
        <v>2</v>
      </c>
      <c r="H322" s="69" t="str">
        <f>IF(OR(($G322=("Non Callable")),$G322=("Make Whole"),Inputs!$S$6&gt;E322),"Non Callable",MAX(Inputs!$S$6,G322))</f>
        <v>Non Callable</v>
      </c>
      <c r="I322" s="70" t="str">
        <f t="shared" si="99"/>
        <v>NA</v>
      </c>
      <c r="J322" s="67" t="str">
        <f>IF($I322="NA","NA",VLOOKUP(ROUNDUP(I322,0),Inputs!$N$6:$P$26,3,TRUE))</f>
        <v>NA</v>
      </c>
      <c r="K322" s="3" t="str">
        <f>IF($I322="NA","NA",VLOOKUP(ROUNDUP(I322,0),Inputs!$N$6:$O$26,2))</f>
        <v>NA</v>
      </c>
      <c r="L322" s="3" t="str">
        <f t="shared" si="100"/>
        <v>NA</v>
      </c>
      <c r="M322" s="5" t="str">
        <f t="shared" si="101"/>
        <v>NA</v>
      </c>
      <c r="N322" s="5" t="str">
        <f t="shared" si="102"/>
        <v>NA</v>
      </c>
      <c r="O322" s="5" t="str">
        <f>IF($I322= "NA","NA",(F322-N322)*Inputs!$S$7)</f>
        <v>NA</v>
      </c>
      <c r="P322" s="123" t="str">
        <f t="shared" si="103"/>
        <v>NA</v>
      </c>
      <c r="Q322" s="124" t="str">
        <f t="shared" si="104"/>
        <v>NA</v>
      </c>
      <c r="R322" s="7" t="str">
        <f t="shared" si="84"/>
        <v>YES</v>
      </c>
      <c r="S322" s="69" t="str">
        <f>IF(OR(($G322=("Non Callable")),$G322=("Make Whole"),Inputs!$S$6&gt;E322,R322="No"),"NA",Inputs!$S$6)</f>
        <v>NA</v>
      </c>
      <c r="T322" s="70" t="str">
        <f t="shared" si="85"/>
        <v>NA</v>
      </c>
      <c r="U322" s="67" t="str">
        <f>IF(S322="NA","NA",IF(T322&gt;0,T322*(Inputs!$S$11*12),0))</f>
        <v>NA</v>
      </c>
      <c r="V322" s="70" t="str">
        <f t="shared" si="86"/>
        <v>NA</v>
      </c>
      <c r="W322" s="67" t="str">
        <f>IF($V322="NA","NA",VLOOKUP(ROUNDUP(V322,0),Inputs!$N$6:$P$26,3,TRUE))</f>
        <v>NA</v>
      </c>
      <c r="X322" s="3" t="str">
        <f>IF($U322="NA","NA",VLOOKUP(ROUNDUP(V322,0),Inputs!$N$6:$O$26,2)+U322)</f>
        <v>NA</v>
      </c>
      <c r="Y322" s="3" t="str">
        <f t="shared" si="87"/>
        <v>NA</v>
      </c>
      <c r="Z322" s="5" t="str">
        <f t="shared" si="88"/>
        <v>NA</v>
      </c>
      <c r="AA322" s="5" t="str">
        <f t="shared" si="89"/>
        <v>NA</v>
      </c>
      <c r="AB322" s="5" t="str">
        <f>IF($U322= "NA","NA",(F322-AA322)*Inputs!$S$7)</f>
        <v>NA</v>
      </c>
      <c r="AC322" s="123" t="str">
        <f t="shared" si="90"/>
        <v>NA</v>
      </c>
      <c r="AD322" s="124" t="str">
        <f t="shared" si="91"/>
        <v>NA</v>
      </c>
      <c r="AE322" s="123" t="str">
        <f t="shared" si="92"/>
        <v/>
      </c>
      <c r="AF322" s="32">
        <v>100.26</v>
      </c>
    </row>
    <row r="323" spans="1:32" s="32" customFormat="1" ht="13.35" customHeight="1" outlineLevel="1">
      <c r="A323" s="72" t="s">
        <v>441</v>
      </c>
      <c r="B323" s="11" t="s">
        <v>612</v>
      </c>
      <c r="C323" s="78" t="s">
        <v>69</v>
      </c>
      <c r="D323" s="73">
        <v>0.03</v>
      </c>
      <c r="E323" s="74">
        <v>46188</v>
      </c>
      <c r="F323" s="79">
        <v>1500000</v>
      </c>
      <c r="G323" s="74">
        <v>45823</v>
      </c>
      <c r="H323" s="69">
        <f>IF(OR(($G323=("Non Callable")),$G323=("Make Whole"),Inputs!$S$6&gt;E323),"Non Callable",MAX(Inputs!$S$6,G323))</f>
        <v>45823</v>
      </c>
      <c r="I323" s="70">
        <f t="shared" si="99"/>
        <v>1</v>
      </c>
      <c r="J323" s="67">
        <f>IF($I323="NA","NA",VLOOKUP(ROUNDUP(I323,0),Inputs!$N$6:$P$26,3,TRUE))</f>
        <v>0.05</v>
      </c>
      <c r="K323" s="3">
        <f>IF($I323="NA","NA",VLOOKUP(ROUNDUP(I323,0),Inputs!$N$6:$O$26,2))</f>
        <v>3.0800000000000001E-2</v>
      </c>
      <c r="L323" s="3">
        <f t="shared" si="100"/>
        <v>0.99921000000000004</v>
      </c>
      <c r="M323" s="5">
        <f t="shared" si="101"/>
        <v>1501185.9368901432</v>
      </c>
      <c r="N323" s="5">
        <f t="shared" si="102"/>
        <v>-1185.9368901432026</v>
      </c>
      <c r="O323" s="5">
        <f>IF($I323= "NA","NA",(F323-N323)*Inputs!$S$7)</f>
        <v>15011.859368901432</v>
      </c>
      <c r="P323" s="123">
        <f t="shared" si="103"/>
        <v>-16197.796259044635</v>
      </c>
      <c r="Q323" s="124">
        <f t="shared" si="104"/>
        <v>-1.079853083936309E-2</v>
      </c>
      <c r="R323" s="7" t="str">
        <f t="shared" si="84"/>
        <v>YES</v>
      </c>
      <c r="S323" s="69">
        <f>IF(OR(($G323=("Non Callable")),$G323=("Make Whole"),Inputs!$S$6&gt;E323,R323="No"),"NA",Inputs!$S$6)</f>
        <v>45266</v>
      </c>
      <c r="T323" s="70">
        <f t="shared" si="85"/>
        <v>1.5249999999999999</v>
      </c>
      <c r="U323" s="67">
        <f>IF(S323="NA","NA",IF(T323&gt;0,T323*(Inputs!$S$11*12),0))</f>
        <v>7.3200000000000001E-3</v>
      </c>
      <c r="V323" s="70">
        <f t="shared" si="86"/>
        <v>1</v>
      </c>
      <c r="W323" s="67">
        <f>IF($V323="NA","NA",VLOOKUP(ROUNDUP(V323,0),Inputs!$N$6:$P$26,3,TRUE))</f>
        <v>0.05</v>
      </c>
      <c r="X323" s="3">
        <f>IF($U323="NA","NA",VLOOKUP(ROUNDUP(V323,0),Inputs!$N$6:$O$26,2)+U323)</f>
        <v>3.8120000000000001E-2</v>
      </c>
      <c r="Y323" s="3">
        <f t="shared" si="87"/>
        <v>0.99209999999999998</v>
      </c>
      <c r="Z323" s="5">
        <f t="shared" si="88"/>
        <v>1511944.3604475355</v>
      </c>
      <c r="AA323" s="5">
        <f t="shared" si="89"/>
        <v>-11944.360447535524</v>
      </c>
      <c r="AB323" s="5">
        <f>IF($U323= "NA","NA",(F323-AA323)*Inputs!$S$7)</f>
        <v>15119.443604475355</v>
      </c>
      <c r="AC323" s="123">
        <f t="shared" si="90"/>
        <v>-27063.804052010877</v>
      </c>
      <c r="AD323" s="124">
        <f t="shared" si="91"/>
        <v>-1.8042536034673918E-2</v>
      </c>
      <c r="AE323" s="123" t="str">
        <f t="shared" si="92"/>
        <v/>
      </c>
      <c r="AF323" s="32" t="s">
        <v>744</v>
      </c>
    </row>
    <row r="324" spans="1:32" s="32" customFormat="1" ht="13.35" customHeight="1" outlineLevel="1">
      <c r="A324" s="72" t="s">
        <v>441</v>
      </c>
      <c r="B324" s="11" t="s">
        <v>613</v>
      </c>
      <c r="C324" s="78" t="s">
        <v>69</v>
      </c>
      <c r="D324" s="73">
        <v>0.03</v>
      </c>
      <c r="E324" s="74">
        <v>46553</v>
      </c>
      <c r="F324" s="79">
        <v>1525000</v>
      </c>
      <c r="G324" s="74">
        <v>45823</v>
      </c>
      <c r="H324" s="69">
        <f>IF(OR(($G324=("Non Callable")),$G324=("Make Whole"),Inputs!$S$6&gt;E324),"Non Callable",MAX(Inputs!$S$6,G324))</f>
        <v>45823</v>
      </c>
      <c r="I324" s="70">
        <f t="shared" si="99"/>
        <v>2</v>
      </c>
      <c r="J324" s="67">
        <f>IF($I324="NA","NA",VLOOKUP(ROUNDUP(I324,0),Inputs!$N$6:$P$26,3,TRUE))</f>
        <v>0.05</v>
      </c>
      <c r="K324" s="3">
        <f>IF($I324="NA","NA",VLOOKUP(ROUNDUP(I324,0),Inputs!$N$6:$O$26,2))</f>
        <v>2.93E-2</v>
      </c>
      <c r="L324" s="3">
        <f t="shared" si="100"/>
        <v>1.00135</v>
      </c>
      <c r="M324" s="5">
        <f t="shared" si="101"/>
        <v>1522944.0255654866</v>
      </c>
      <c r="N324" s="5">
        <f t="shared" si="102"/>
        <v>2055.9744345133658</v>
      </c>
      <c r="O324" s="5">
        <f>IF($I324= "NA","NA",(F324-N324)*Inputs!$S$7)</f>
        <v>15229.440255654867</v>
      </c>
      <c r="P324" s="123">
        <f t="shared" si="103"/>
        <v>-13173.465821141501</v>
      </c>
      <c r="Q324" s="124">
        <f t="shared" si="104"/>
        <v>-8.6383382433714764E-3</v>
      </c>
      <c r="R324" s="7" t="str">
        <f t="shared" si="84"/>
        <v>YES</v>
      </c>
      <c r="S324" s="69">
        <f>IF(OR(($G324=("Non Callable")),$G324=("Make Whole"),Inputs!$S$6&gt;E324,R324="No"),"NA",Inputs!$S$6)</f>
        <v>45266</v>
      </c>
      <c r="T324" s="70">
        <f t="shared" si="85"/>
        <v>1.5249999999999999</v>
      </c>
      <c r="U324" s="67">
        <f>IF(S324="NA","NA",IF(T324&gt;0,T324*(Inputs!$S$11*12),0))</f>
        <v>7.3200000000000001E-3</v>
      </c>
      <c r="V324" s="70">
        <f t="shared" si="86"/>
        <v>2</v>
      </c>
      <c r="W324" s="67">
        <f>IF($V324="NA","NA",VLOOKUP(ROUNDUP(V324,0),Inputs!$N$6:$P$26,3,TRUE))</f>
        <v>0.05</v>
      </c>
      <c r="X324" s="3">
        <f>IF($U324="NA","NA",VLOOKUP(ROUNDUP(V324,0),Inputs!$N$6:$O$26,2)+U324)</f>
        <v>3.662E-2</v>
      </c>
      <c r="Y324" s="3">
        <f t="shared" si="87"/>
        <v>0.98734</v>
      </c>
      <c r="Z324" s="5">
        <f t="shared" si="88"/>
        <v>1544554.0543277899</v>
      </c>
      <c r="AA324" s="5">
        <f t="shared" si="89"/>
        <v>-19554.054327789927</v>
      </c>
      <c r="AB324" s="5">
        <f>IF($U324= "NA","NA",(F324-AA324)*Inputs!$S$7)</f>
        <v>15445.540543277899</v>
      </c>
      <c r="AC324" s="123">
        <f t="shared" si="90"/>
        <v>-34999.594871067828</v>
      </c>
      <c r="AD324" s="124">
        <f t="shared" si="91"/>
        <v>-2.2950554013814968E-2</v>
      </c>
      <c r="AE324" s="123" t="str">
        <f t="shared" si="92"/>
        <v/>
      </c>
      <c r="AF324" s="32">
        <v>100.685</v>
      </c>
    </row>
    <row r="325" spans="1:32" s="32" customFormat="1" ht="13.35" customHeight="1" outlineLevel="1">
      <c r="A325" s="72" t="s">
        <v>441</v>
      </c>
      <c r="B325" s="11" t="s">
        <v>614</v>
      </c>
      <c r="C325" s="78" t="s">
        <v>69</v>
      </c>
      <c r="D325" s="73">
        <v>3.2500000000000001E-2</v>
      </c>
      <c r="E325" s="74">
        <v>46919</v>
      </c>
      <c r="F325" s="79">
        <v>1555000</v>
      </c>
      <c r="G325" s="74">
        <v>45823</v>
      </c>
      <c r="H325" s="69">
        <f>IF(OR(($G325=("Non Callable")),$G325=("Make Whole"),Inputs!$S$6&gt;E325),"Non Callable",MAX(Inputs!$S$6,G325))</f>
        <v>45823</v>
      </c>
      <c r="I325" s="70">
        <f t="shared" si="99"/>
        <v>3</v>
      </c>
      <c r="J325" s="67">
        <f>IF($I325="NA","NA",VLOOKUP(ROUNDUP(I325,0),Inputs!$N$6:$P$26,3,TRUE))</f>
        <v>0.05</v>
      </c>
      <c r="K325" s="3">
        <f>IF($I325="NA","NA",VLOOKUP(ROUNDUP(I325,0),Inputs!$N$6:$O$26,2))</f>
        <v>2.8899999999999999E-2</v>
      </c>
      <c r="L325" s="3">
        <f t="shared" si="100"/>
        <v>1.01027</v>
      </c>
      <c r="M325" s="5">
        <f t="shared" si="101"/>
        <v>1539192.4930959051</v>
      </c>
      <c r="N325" s="5">
        <f t="shared" si="102"/>
        <v>15807.506904094946</v>
      </c>
      <c r="O325" s="5">
        <f>IF($I325= "NA","NA",(F325-N325)*Inputs!$S$7)</f>
        <v>15391.92493095905</v>
      </c>
      <c r="P325" s="123">
        <f t="shared" si="103"/>
        <v>415.58197313589517</v>
      </c>
      <c r="Q325" s="124">
        <f t="shared" si="104"/>
        <v>2.6725528819028629E-4</v>
      </c>
      <c r="R325" s="7" t="str">
        <f t="shared" si="84"/>
        <v>YES</v>
      </c>
      <c r="S325" s="69">
        <f>IF(OR(($G325=("Non Callable")),$G325=("Make Whole"),Inputs!$S$6&gt;E325,R325="No"),"NA",Inputs!$S$6)</f>
        <v>45266</v>
      </c>
      <c r="T325" s="70">
        <f t="shared" si="85"/>
        <v>1.5249999999999999</v>
      </c>
      <c r="U325" s="67">
        <f>IF(S325="NA","NA",IF(T325&gt;0,T325*(Inputs!$S$11*12),0))</f>
        <v>7.3200000000000001E-3</v>
      </c>
      <c r="V325" s="70">
        <f t="shared" si="86"/>
        <v>3</v>
      </c>
      <c r="W325" s="67">
        <f>IF($V325="NA","NA",VLOOKUP(ROUNDUP(V325,0),Inputs!$N$6:$P$26,3,TRUE))</f>
        <v>0.05</v>
      </c>
      <c r="X325" s="3">
        <f>IF($U325="NA","NA",VLOOKUP(ROUNDUP(V325,0),Inputs!$N$6:$O$26,2)+U325)</f>
        <v>3.6220000000000002E-2</v>
      </c>
      <c r="Y325" s="3">
        <f t="shared" si="87"/>
        <v>0.98951</v>
      </c>
      <c r="Z325" s="5">
        <f t="shared" si="88"/>
        <v>1571484.8763529423</v>
      </c>
      <c r="AA325" s="5">
        <f t="shared" si="89"/>
        <v>-16484.876352942316</v>
      </c>
      <c r="AB325" s="5">
        <f>IF($U325= "NA","NA",(F325-AA325)*Inputs!$S$7)</f>
        <v>15714.848763529424</v>
      </c>
      <c r="AC325" s="123">
        <f t="shared" si="90"/>
        <v>-32199.725116471738</v>
      </c>
      <c r="AD325" s="124">
        <f t="shared" si="91"/>
        <v>-2.0707218724419125E-2</v>
      </c>
      <c r="AE325" s="123">
        <f t="shared" si="92"/>
        <v>32615.307089607631</v>
      </c>
      <c r="AF325" s="32">
        <v>101.928</v>
      </c>
    </row>
    <row r="326" spans="1:32" s="32" customFormat="1" ht="13.35" customHeight="1" outlineLevel="1">
      <c r="A326" s="72" t="s">
        <v>441</v>
      </c>
      <c r="B326" s="11" t="s">
        <v>615</v>
      </c>
      <c r="C326" s="78" t="s">
        <v>69</v>
      </c>
      <c r="D326" s="73">
        <v>3.3750000000000002E-2</v>
      </c>
      <c r="E326" s="74">
        <v>47284</v>
      </c>
      <c r="F326" s="79">
        <v>1590000</v>
      </c>
      <c r="G326" s="74">
        <v>45823</v>
      </c>
      <c r="H326" s="69">
        <f>IF(OR(($G326=("Non Callable")),$G326=("Make Whole"),Inputs!$S$6&gt;E326),"Non Callable",MAX(Inputs!$S$6,G326))</f>
        <v>45823</v>
      </c>
      <c r="I326" s="70">
        <f t="shared" si="99"/>
        <v>4</v>
      </c>
      <c r="J326" s="67">
        <f>IF($I326="NA","NA",VLOOKUP(ROUNDUP(I326,0),Inputs!$N$6:$P$26,3,TRUE))</f>
        <v>0.05</v>
      </c>
      <c r="K326" s="3">
        <f>IF($I326="NA","NA",VLOOKUP(ROUNDUP(I326,0),Inputs!$N$6:$O$26,2))</f>
        <v>2.86E-2</v>
      </c>
      <c r="L326" s="3">
        <f t="shared" si="100"/>
        <v>1.0193300000000001</v>
      </c>
      <c r="M326" s="5">
        <f t="shared" si="101"/>
        <v>1559848.1355400116</v>
      </c>
      <c r="N326" s="5">
        <f t="shared" si="102"/>
        <v>30151.864459988428</v>
      </c>
      <c r="O326" s="5">
        <f>IF($I326= "NA","NA",(F326-N326)*Inputs!$S$7)</f>
        <v>15598.481355400116</v>
      </c>
      <c r="P326" s="123">
        <f t="shared" si="103"/>
        <v>14553.383104588313</v>
      </c>
      <c r="Q326" s="124">
        <f t="shared" si="104"/>
        <v>9.1530711349612024E-3</v>
      </c>
      <c r="R326" s="7" t="str">
        <f t="shared" si="84"/>
        <v>YES</v>
      </c>
      <c r="S326" s="69">
        <f>IF(OR(($G326=("Non Callable")),$G326=("Make Whole"),Inputs!$S$6&gt;E326,R326="No"),"NA",Inputs!$S$6)</f>
        <v>45266</v>
      </c>
      <c r="T326" s="70">
        <f t="shared" si="85"/>
        <v>1.5249999999999999</v>
      </c>
      <c r="U326" s="67">
        <f>IF(S326="NA","NA",IF(T326&gt;0,T326*(Inputs!$S$11*12),0))</f>
        <v>7.3200000000000001E-3</v>
      </c>
      <c r="V326" s="70">
        <f t="shared" si="86"/>
        <v>4</v>
      </c>
      <c r="W326" s="67">
        <f>IF($V326="NA","NA",VLOOKUP(ROUNDUP(V326,0),Inputs!$N$6:$P$26,3,TRUE))</f>
        <v>0.05</v>
      </c>
      <c r="X326" s="3">
        <f>IF($U326="NA","NA",VLOOKUP(ROUNDUP(V326,0),Inputs!$N$6:$O$26,2)+U326)</f>
        <v>3.5920000000000001E-2</v>
      </c>
      <c r="Y326" s="3">
        <f t="shared" si="87"/>
        <v>0.99197999999999997</v>
      </c>
      <c r="Z326" s="5">
        <f t="shared" si="88"/>
        <v>1602854.89626807</v>
      </c>
      <c r="AA326" s="5">
        <f t="shared" si="89"/>
        <v>-12854.896268069977</v>
      </c>
      <c r="AB326" s="5">
        <f>IF($U326= "NA","NA",(F326-AA326)*Inputs!$S$7)</f>
        <v>16028.548962680699</v>
      </c>
      <c r="AC326" s="123">
        <f t="shared" si="90"/>
        <v>-28883.445230750676</v>
      </c>
      <c r="AD326" s="124">
        <f t="shared" si="91"/>
        <v>-1.8165688824371494E-2</v>
      </c>
      <c r="AE326" s="123">
        <f t="shared" si="92"/>
        <v>43436.828335338985</v>
      </c>
      <c r="AF326" s="32">
        <v>101.928</v>
      </c>
    </row>
    <row r="327" spans="1:32" s="32" customFormat="1" ht="13.35" customHeight="1" outlineLevel="1">
      <c r="A327" s="72" t="s">
        <v>441</v>
      </c>
      <c r="B327" s="11" t="s">
        <v>616</v>
      </c>
      <c r="C327" s="78" t="s">
        <v>69</v>
      </c>
      <c r="D327" s="73">
        <v>3.5000000000000003E-2</v>
      </c>
      <c r="E327" s="74">
        <v>47649</v>
      </c>
      <c r="F327" s="79">
        <v>1625000</v>
      </c>
      <c r="G327" s="74">
        <v>45823</v>
      </c>
      <c r="H327" s="69">
        <f>IF(OR(($G327=("Non Callable")),$G327=("Make Whole"),Inputs!$S$6&gt;E327),"Non Callable",MAX(Inputs!$S$6,G327))</f>
        <v>45823</v>
      </c>
      <c r="I327" s="70">
        <f t="shared" si="99"/>
        <v>5</v>
      </c>
      <c r="J327" s="67">
        <f>IF($I327="NA","NA",VLOOKUP(ROUNDUP(I327,0),Inputs!$N$6:$P$26,3,TRUE))</f>
        <v>0.05</v>
      </c>
      <c r="K327" s="3">
        <f>IF($I327="NA","NA",VLOOKUP(ROUNDUP(I327,0),Inputs!$N$6:$O$26,2))</f>
        <v>2.8300000000000002E-2</v>
      </c>
      <c r="L327" s="3">
        <f t="shared" si="100"/>
        <v>1.0310299999999999</v>
      </c>
      <c r="M327" s="5">
        <f t="shared" si="101"/>
        <v>1576093.809103518</v>
      </c>
      <c r="N327" s="5">
        <f t="shared" si="102"/>
        <v>48906.190896481974</v>
      </c>
      <c r="O327" s="5">
        <f>IF($I327= "NA","NA",(F327-N327)*Inputs!$S$7)</f>
        <v>15760.938091035181</v>
      </c>
      <c r="P327" s="123">
        <f t="shared" si="103"/>
        <v>33145.252805446791</v>
      </c>
      <c r="Q327" s="124">
        <f t="shared" si="104"/>
        <v>2.0397078649505719E-2</v>
      </c>
      <c r="R327" s="7" t="str">
        <f t="shared" si="84"/>
        <v>YES</v>
      </c>
      <c r="S327" s="69">
        <f>IF(OR(($G327=("Non Callable")),$G327=("Make Whole"),Inputs!$S$6&gt;E327,R327="No"),"NA",Inputs!$S$6)</f>
        <v>45266</v>
      </c>
      <c r="T327" s="70">
        <f t="shared" si="85"/>
        <v>1.5249999999999999</v>
      </c>
      <c r="U327" s="67">
        <f>IF(S327="NA","NA",IF(T327&gt;0,T327*(Inputs!$S$11*12),0))</f>
        <v>7.3200000000000001E-3</v>
      </c>
      <c r="V327" s="70">
        <f t="shared" si="86"/>
        <v>5</v>
      </c>
      <c r="W327" s="67">
        <f>IF($V327="NA","NA",VLOOKUP(ROUNDUP(V327,0),Inputs!$N$6:$P$26,3,TRUE))</f>
        <v>0.05</v>
      </c>
      <c r="X327" s="3">
        <f>IF($U327="NA","NA",VLOOKUP(ROUNDUP(V327,0),Inputs!$N$6:$O$26,2)+U327)</f>
        <v>3.5619999999999999E-2</v>
      </c>
      <c r="Y327" s="3">
        <f t="shared" si="87"/>
        <v>0.99717999999999996</v>
      </c>
      <c r="Z327" s="5">
        <f t="shared" si="88"/>
        <v>1629595.4591949298</v>
      </c>
      <c r="AA327" s="5">
        <f t="shared" si="89"/>
        <v>-4595.4591949298047</v>
      </c>
      <c r="AB327" s="5">
        <f>IF($U327= "NA","NA",(F327-AA327)*Inputs!$S$7)</f>
        <v>16295.954591949298</v>
      </c>
      <c r="AC327" s="123">
        <f t="shared" si="90"/>
        <v>-20891.4137868791</v>
      </c>
      <c r="AD327" s="124">
        <f t="shared" si="91"/>
        <v>-1.2856254638079446E-2</v>
      </c>
      <c r="AE327" s="123">
        <f t="shared" si="92"/>
        <v>54036.666592325892</v>
      </c>
      <c r="AF327" s="32">
        <v>103.298</v>
      </c>
    </row>
    <row r="328" spans="1:32" s="32" customFormat="1" ht="13.35" customHeight="1" outlineLevel="1">
      <c r="A328" s="72" t="s">
        <v>441</v>
      </c>
      <c r="B328" s="11" t="s">
        <v>617</v>
      </c>
      <c r="C328" s="78" t="s">
        <v>69</v>
      </c>
      <c r="D328" s="73">
        <v>0.04</v>
      </c>
      <c r="E328" s="74">
        <v>48014</v>
      </c>
      <c r="F328" s="79">
        <v>1660000</v>
      </c>
      <c r="G328" s="74">
        <v>45823</v>
      </c>
      <c r="H328" s="69">
        <f>IF(OR(($G328=("Non Callable")),$G328=("Make Whole"),Inputs!$S$6&gt;E328),"Non Callable",MAX(Inputs!$S$6,G328))</f>
        <v>45823</v>
      </c>
      <c r="I328" s="70">
        <f t="shared" si="99"/>
        <v>6</v>
      </c>
      <c r="J328" s="67">
        <f>IF($I328="NA","NA",VLOOKUP(ROUNDUP(I328,0),Inputs!$N$6:$P$26,3,TRUE))</f>
        <v>0.05</v>
      </c>
      <c r="K328" s="3">
        <f>IF($I328="NA","NA",VLOOKUP(ROUNDUP(I328,0),Inputs!$N$6:$O$26,2))</f>
        <v>2.8699999999999996E-2</v>
      </c>
      <c r="L328" s="3">
        <f t="shared" si="100"/>
        <v>1.0618700000000001</v>
      </c>
      <c r="M328" s="5">
        <f t="shared" si="101"/>
        <v>1563279.874184222</v>
      </c>
      <c r="N328" s="5">
        <f t="shared" si="102"/>
        <v>96720.125815778039</v>
      </c>
      <c r="O328" s="5">
        <f>IF($I328= "NA","NA",(F328-N328)*Inputs!$S$7)</f>
        <v>15632.79874184222</v>
      </c>
      <c r="P328" s="123">
        <f t="shared" si="103"/>
        <v>81087.327073935827</v>
      </c>
      <c r="Q328" s="124">
        <f t="shared" si="104"/>
        <v>4.8847787393937248E-2</v>
      </c>
      <c r="R328" s="7" t="str">
        <f t="shared" si="84"/>
        <v>YES</v>
      </c>
      <c r="S328" s="69">
        <f>IF(OR(($G328=("Non Callable")),$G328=("Make Whole"),Inputs!$S$6&gt;E328,R328="No"),"NA",Inputs!$S$6)</f>
        <v>45266</v>
      </c>
      <c r="T328" s="70">
        <f t="shared" si="85"/>
        <v>1.5249999999999999</v>
      </c>
      <c r="U328" s="67">
        <f>IF(S328="NA","NA",IF(T328&gt;0,T328*(Inputs!$S$11*12),0))</f>
        <v>7.3200000000000001E-3</v>
      </c>
      <c r="V328" s="70">
        <f t="shared" si="86"/>
        <v>6</v>
      </c>
      <c r="W328" s="67">
        <f>IF($V328="NA","NA",VLOOKUP(ROUNDUP(V328,0),Inputs!$N$6:$P$26,3,TRUE))</f>
        <v>0.05</v>
      </c>
      <c r="X328" s="3">
        <f>IF($U328="NA","NA",VLOOKUP(ROUNDUP(V328,0),Inputs!$N$6:$O$26,2)+U328)</f>
        <v>3.6019999999999996E-2</v>
      </c>
      <c r="Y328" s="3">
        <f t="shared" si="87"/>
        <v>1.0213000000000001</v>
      </c>
      <c r="Z328" s="5">
        <f t="shared" si="88"/>
        <v>1625379.4183883285</v>
      </c>
      <c r="AA328" s="5">
        <f t="shared" si="89"/>
        <v>34620.581611671485</v>
      </c>
      <c r="AB328" s="5">
        <f>IF($U328= "NA","NA",(F328-AA328)*Inputs!$S$7)</f>
        <v>16253.794183883285</v>
      </c>
      <c r="AC328" s="123">
        <f t="shared" si="90"/>
        <v>18366.7874277882</v>
      </c>
      <c r="AD328" s="124">
        <f t="shared" si="91"/>
        <v>1.1064329775776025E-2</v>
      </c>
      <c r="AE328" s="123">
        <f t="shared" si="92"/>
        <v>62720.539646147627</v>
      </c>
      <c r="AF328" s="32">
        <v>103.298</v>
      </c>
    </row>
    <row r="329" spans="1:32" s="32" customFormat="1" ht="13.35" customHeight="1" outlineLevel="1">
      <c r="A329" s="72" t="s">
        <v>441</v>
      </c>
      <c r="B329" s="11" t="s">
        <v>617</v>
      </c>
      <c r="C329" s="78" t="s">
        <v>69</v>
      </c>
      <c r="D329" s="73">
        <v>0.04</v>
      </c>
      <c r="E329" s="74">
        <v>48380</v>
      </c>
      <c r="F329" s="79">
        <v>1710000</v>
      </c>
      <c r="G329" s="74">
        <v>45823</v>
      </c>
      <c r="H329" s="69">
        <f>IF(OR(($G329=("Non Callable")),$G329=("Make Whole"),Inputs!$S$6&gt;E329),"Non Callable",MAX(Inputs!$S$6,G329))</f>
        <v>45823</v>
      </c>
      <c r="I329" s="70">
        <f t="shared" si="99"/>
        <v>7</v>
      </c>
      <c r="J329" s="67">
        <f>IF($I329="NA","NA",VLOOKUP(ROUNDUP(I329,0),Inputs!$N$6:$P$26,3,TRUE))</f>
        <v>0.05</v>
      </c>
      <c r="K329" s="3">
        <f>IF($I329="NA","NA",VLOOKUP(ROUNDUP(I329,0),Inputs!$N$6:$O$26,2))</f>
        <v>2.8799999999999999E-2</v>
      </c>
      <c r="L329" s="3">
        <f t="shared" si="100"/>
        <v>1.07054</v>
      </c>
      <c r="M329" s="5">
        <f t="shared" si="101"/>
        <v>1597324.7146299998</v>
      </c>
      <c r="N329" s="5">
        <f t="shared" si="102"/>
        <v>112675.28537000017</v>
      </c>
      <c r="O329" s="5">
        <f>IF($I329= "NA","NA",(F329-N329)*Inputs!$S$7)</f>
        <v>15973.247146299998</v>
      </c>
      <c r="P329" s="123">
        <f t="shared" si="103"/>
        <v>96702.038223700176</v>
      </c>
      <c r="Q329" s="124">
        <f t="shared" si="104"/>
        <v>5.6550899546023492E-2</v>
      </c>
      <c r="R329" s="7" t="str">
        <f t="shared" si="84"/>
        <v>YES</v>
      </c>
      <c r="S329" s="69">
        <f>IF(OR(($G329=("Non Callable")),$G329=("Make Whole"),Inputs!$S$6&gt;E329,R329="No"),"NA",Inputs!$S$6)</f>
        <v>45266</v>
      </c>
      <c r="T329" s="70">
        <f t="shared" si="85"/>
        <v>1.5249999999999999</v>
      </c>
      <c r="U329" s="67">
        <f>IF(S329="NA","NA",IF(T329&gt;0,T329*(Inputs!$S$11*12),0))</f>
        <v>7.3200000000000001E-3</v>
      </c>
      <c r="V329" s="70">
        <f t="shared" si="86"/>
        <v>7</v>
      </c>
      <c r="W329" s="67">
        <f>IF($V329="NA","NA",VLOOKUP(ROUNDUP(V329,0),Inputs!$N$6:$P$26,3,TRUE))</f>
        <v>0.05</v>
      </c>
      <c r="X329" s="3">
        <f>IF($U329="NA","NA",VLOOKUP(ROUNDUP(V329,0),Inputs!$N$6:$O$26,2)+U329)</f>
        <v>3.6119999999999999E-2</v>
      </c>
      <c r="Y329" s="3">
        <f t="shared" si="87"/>
        <v>1.0238</v>
      </c>
      <c r="Z329" s="5">
        <f t="shared" si="88"/>
        <v>1670248.0953311194</v>
      </c>
      <c r="AA329" s="5">
        <f t="shared" si="89"/>
        <v>39751.904668880627</v>
      </c>
      <c r="AB329" s="5">
        <f>IF($U329= "NA","NA",(F329-AA329)*Inputs!$S$7)</f>
        <v>16702.480953311195</v>
      </c>
      <c r="AC329" s="123">
        <f t="shared" si="90"/>
        <v>23049.423715569432</v>
      </c>
      <c r="AD329" s="124">
        <f t="shared" si="91"/>
        <v>1.3479195155303761E-2</v>
      </c>
      <c r="AE329" s="123">
        <f t="shared" si="92"/>
        <v>73652.614508130748</v>
      </c>
      <c r="AF329" s="32">
        <v>103.33499999999999</v>
      </c>
    </row>
    <row r="330" spans="1:32" s="32" customFormat="1" ht="13.35" customHeight="1" outlineLevel="1">
      <c r="A330" s="72" t="s">
        <v>441</v>
      </c>
      <c r="B330" s="11" t="s">
        <v>618</v>
      </c>
      <c r="C330" s="78" t="s">
        <v>69</v>
      </c>
      <c r="D330" s="73">
        <v>0.05</v>
      </c>
      <c r="E330" s="74">
        <v>48745</v>
      </c>
      <c r="F330" s="79">
        <v>1755000</v>
      </c>
      <c r="G330" s="74">
        <v>45823</v>
      </c>
      <c r="H330" s="69">
        <f>IF(OR(($G330=("Non Callable")),$G330=("Make Whole"),Inputs!$S$6&gt;E330),"Non Callable",MAX(Inputs!$S$6,G330))</f>
        <v>45823</v>
      </c>
      <c r="I330" s="70">
        <f t="shared" si="99"/>
        <v>8</v>
      </c>
      <c r="J330" s="67">
        <f>IF($I330="NA","NA",VLOOKUP(ROUNDUP(I330,0),Inputs!$N$6:$P$26,3,TRUE))</f>
        <v>0.05</v>
      </c>
      <c r="K330" s="3">
        <f>IF($I330="NA","NA",VLOOKUP(ROUNDUP(I330,0),Inputs!$N$6:$O$26,2))</f>
        <v>2.8899999999999995E-2</v>
      </c>
      <c r="L330" s="3">
        <f t="shared" si="100"/>
        <v>1.14974</v>
      </c>
      <c r="M330" s="5">
        <f t="shared" si="101"/>
        <v>1526432.0629011777</v>
      </c>
      <c r="N330" s="5">
        <f t="shared" si="102"/>
        <v>228567.93709882232</v>
      </c>
      <c r="O330" s="5">
        <f>IF($I330= "NA","NA",(F330-N330)*Inputs!$S$7)</f>
        <v>15264.320629011778</v>
      </c>
      <c r="P330" s="123">
        <f t="shared" si="103"/>
        <v>213303.61646981054</v>
      </c>
      <c r="Q330" s="124">
        <f t="shared" si="104"/>
        <v>0.12154052220502025</v>
      </c>
      <c r="R330" s="7" t="str">
        <f t="shared" si="84"/>
        <v>YES</v>
      </c>
      <c r="S330" s="69">
        <f>IF(OR(($G330=("Non Callable")),$G330=("Make Whole"),Inputs!$S$6&gt;E330,R330="No"),"NA",Inputs!$S$6)</f>
        <v>45266</v>
      </c>
      <c r="T330" s="70">
        <f t="shared" si="85"/>
        <v>1.5249999999999999</v>
      </c>
      <c r="U330" s="67">
        <f>IF(S330="NA","NA",IF(T330&gt;0,T330*(Inputs!$S$11*12),0))</f>
        <v>7.3200000000000001E-3</v>
      </c>
      <c r="V330" s="70">
        <f t="shared" si="86"/>
        <v>8</v>
      </c>
      <c r="W330" s="67">
        <f>IF($V330="NA","NA",VLOOKUP(ROUNDUP(V330,0),Inputs!$N$6:$P$26,3,TRUE))</f>
        <v>0.05</v>
      </c>
      <c r="X330" s="3">
        <f>IF($U330="NA","NA",VLOOKUP(ROUNDUP(V330,0),Inputs!$N$6:$O$26,2)+U330)</f>
        <v>3.6219999999999995E-2</v>
      </c>
      <c r="Y330" s="3">
        <f t="shared" si="87"/>
        <v>1.0949599999999999</v>
      </c>
      <c r="Z330" s="5">
        <f t="shared" si="88"/>
        <v>1602798.2757361</v>
      </c>
      <c r="AA330" s="5">
        <f t="shared" si="89"/>
        <v>152201.72426389996</v>
      </c>
      <c r="AB330" s="5">
        <f>IF($U330= "NA","NA",(F330-AA330)*Inputs!$S$7)</f>
        <v>16027.982757361</v>
      </c>
      <c r="AC330" s="123">
        <f t="shared" si="90"/>
        <v>136173.74150653897</v>
      </c>
      <c r="AD330" s="124">
        <f t="shared" si="91"/>
        <v>7.75918755023014E-2</v>
      </c>
      <c r="AE330" s="123">
        <f t="shared" si="92"/>
        <v>77129.874963271577</v>
      </c>
      <c r="AF330" s="32">
        <v>103.33499999999999</v>
      </c>
    </row>
    <row r="331" spans="1:32" s="32" customFormat="1" ht="13.35" customHeight="1" outlineLevel="1">
      <c r="A331" s="72" t="s">
        <v>441</v>
      </c>
      <c r="B331" s="11" t="s">
        <v>618</v>
      </c>
      <c r="C331" s="78" t="s">
        <v>69</v>
      </c>
      <c r="D331" s="73">
        <v>0.05</v>
      </c>
      <c r="E331" s="74">
        <v>49110</v>
      </c>
      <c r="F331" s="79">
        <v>1825000</v>
      </c>
      <c r="G331" s="74">
        <v>45823</v>
      </c>
      <c r="H331" s="69">
        <f>IF(OR(($G331=("Non Callable")),$G331=("Make Whole"),Inputs!$S$6&gt;E331),"Non Callable",MAX(Inputs!$S$6,G331))</f>
        <v>45823</v>
      </c>
      <c r="I331" s="70">
        <f t="shared" si="99"/>
        <v>9</v>
      </c>
      <c r="J331" s="67">
        <f>IF($I331="NA","NA",VLOOKUP(ROUNDUP(I331,0),Inputs!$N$6:$P$26,3,TRUE))</f>
        <v>0.05</v>
      </c>
      <c r="K331" s="3">
        <f>IF($I331="NA","NA",VLOOKUP(ROUNDUP(I331,0),Inputs!$N$6:$O$26,2))</f>
        <v>2.9600000000000001E-2</v>
      </c>
      <c r="L331" s="3">
        <f t="shared" si="100"/>
        <v>1.1601399999999999</v>
      </c>
      <c r="M331" s="5">
        <f t="shared" si="101"/>
        <v>1573086.0068612411</v>
      </c>
      <c r="N331" s="5">
        <f t="shared" si="102"/>
        <v>251913.99313875893</v>
      </c>
      <c r="O331" s="5">
        <f>IF($I331= "NA","NA",(F331-N331)*Inputs!$S$7)</f>
        <v>15730.860068612412</v>
      </c>
      <c r="P331" s="123">
        <f t="shared" si="103"/>
        <v>236183.13307014652</v>
      </c>
      <c r="Q331" s="124">
        <f t="shared" si="104"/>
        <v>0.1294154153809022</v>
      </c>
      <c r="R331" s="7" t="str">
        <f t="shared" si="84"/>
        <v>YES</v>
      </c>
      <c r="S331" s="69">
        <f>IF(OR(($G331=("Non Callable")),$G331=("Make Whole"),Inputs!$S$6&gt;E331,R331="No"),"NA",Inputs!$S$6)</f>
        <v>45266</v>
      </c>
      <c r="T331" s="70">
        <f t="shared" si="85"/>
        <v>1.5249999999999999</v>
      </c>
      <c r="U331" s="67">
        <f>IF(S331="NA","NA",IF(T331&gt;0,T331*(Inputs!$S$11*12),0))</f>
        <v>7.3200000000000001E-3</v>
      </c>
      <c r="V331" s="70">
        <f t="shared" si="86"/>
        <v>9</v>
      </c>
      <c r="W331" s="67">
        <f>IF($V331="NA","NA",VLOOKUP(ROUNDUP(V331,0),Inputs!$N$6:$P$26,3,TRUE))</f>
        <v>0.05</v>
      </c>
      <c r="X331" s="3">
        <f>IF($U331="NA","NA",VLOOKUP(ROUNDUP(V331,0),Inputs!$N$6:$O$26,2)+U331)</f>
        <v>3.6920000000000001E-2</v>
      </c>
      <c r="Y331" s="3">
        <f t="shared" si="87"/>
        <v>1.09938</v>
      </c>
      <c r="Z331" s="5">
        <f t="shared" si="88"/>
        <v>1660026.5604249667</v>
      </c>
      <c r="AA331" s="5">
        <f t="shared" si="89"/>
        <v>164973.43957503326</v>
      </c>
      <c r="AB331" s="5">
        <f>IF($U331= "NA","NA",(F331-AA331)*Inputs!$S$7)</f>
        <v>16600.265604249667</v>
      </c>
      <c r="AC331" s="123">
        <f t="shared" si="90"/>
        <v>148373.17397078359</v>
      </c>
      <c r="AD331" s="124">
        <f t="shared" si="91"/>
        <v>8.1300369299059511E-2</v>
      </c>
      <c r="AE331" s="123">
        <f t="shared" si="92"/>
        <v>87809.959099362924</v>
      </c>
      <c r="AF331" s="32">
        <v>103.33499999999999</v>
      </c>
    </row>
    <row r="332" spans="1:32" s="32" customFormat="1" ht="13.35" customHeight="1" outlineLevel="1">
      <c r="A332" s="72" t="s">
        <v>441</v>
      </c>
      <c r="B332" s="11" t="s">
        <v>619</v>
      </c>
      <c r="C332" s="78" t="s">
        <v>69</v>
      </c>
      <c r="D332" s="73">
        <v>0.05</v>
      </c>
      <c r="E332" s="74">
        <v>49475</v>
      </c>
      <c r="F332" s="79">
        <v>1895000</v>
      </c>
      <c r="G332" s="74">
        <v>45823</v>
      </c>
      <c r="H332" s="69">
        <f>IF(OR(($G332=("Non Callable")),$G332=("Make Whole"),Inputs!$S$6&gt;E332),"Non Callable",MAX(Inputs!$S$6,G332))</f>
        <v>45823</v>
      </c>
      <c r="I332" s="70">
        <f t="shared" si="99"/>
        <v>10</v>
      </c>
      <c r="J332" s="67">
        <f>IF($I332="NA","NA",VLOOKUP(ROUNDUP(I332,0),Inputs!$N$6:$P$26,3,TRUE))</f>
        <v>0.05</v>
      </c>
      <c r="K332" s="3">
        <f>IF($I332="NA","NA",VLOOKUP(ROUNDUP(I332,0),Inputs!$N$6:$O$26,2))</f>
        <v>2.9600000000000001E-2</v>
      </c>
      <c r="L332" s="3">
        <f t="shared" si="100"/>
        <v>1.1754599999999999</v>
      </c>
      <c r="M332" s="5">
        <f t="shared" si="101"/>
        <v>1612134.8238136561</v>
      </c>
      <c r="N332" s="5">
        <f t="shared" si="102"/>
        <v>282865.17618634389</v>
      </c>
      <c r="O332" s="5">
        <f>IF($I332= "NA","NA",(F332-N332)*Inputs!$S$7)</f>
        <v>16121.348238136561</v>
      </c>
      <c r="P332" s="123">
        <f t="shared" si="103"/>
        <v>266743.82794820733</v>
      </c>
      <c r="Q332" s="124">
        <f t="shared" si="104"/>
        <v>0.14076191448454212</v>
      </c>
      <c r="R332" s="7" t="str">
        <f t="shared" si="84"/>
        <v>YES</v>
      </c>
      <c r="S332" s="69">
        <f>IF(OR(($G332=("Non Callable")),$G332=("Make Whole"),Inputs!$S$6&gt;E332,R332="No"),"NA",Inputs!$S$6)</f>
        <v>45266</v>
      </c>
      <c r="T332" s="70">
        <f t="shared" si="85"/>
        <v>1.5249999999999999</v>
      </c>
      <c r="U332" s="67">
        <f>IF(S332="NA","NA",IF(T332&gt;0,T332*(Inputs!$S$11*12),0))</f>
        <v>7.3200000000000001E-3</v>
      </c>
      <c r="V332" s="70">
        <f t="shared" si="86"/>
        <v>10</v>
      </c>
      <c r="W332" s="67">
        <f>IF($V332="NA","NA",VLOOKUP(ROUNDUP(V332,0),Inputs!$N$6:$P$26,3,TRUE))</f>
        <v>0.05</v>
      </c>
      <c r="X332" s="3">
        <f>IF($U332="NA","NA",VLOOKUP(ROUNDUP(V332,0),Inputs!$N$6:$O$26,2)+U332)</f>
        <v>3.6920000000000001E-2</v>
      </c>
      <c r="Y332" s="3">
        <f t="shared" si="87"/>
        <v>1.1085400000000001</v>
      </c>
      <c r="Z332" s="5">
        <f t="shared" si="88"/>
        <v>1709455.6804445486</v>
      </c>
      <c r="AA332" s="5">
        <f t="shared" si="89"/>
        <v>185544.31955545139</v>
      </c>
      <c r="AB332" s="5">
        <f>IF($U332= "NA","NA",(F332-AA332)*Inputs!$S$7)</f>
        <v>17094.556804445485</v>
      </c>
      <c r="AC332" s="123">
        <f t="shared" si="90"/>
        <v>168449.76275100591</v>
      </c>
      <c r="AD332" s="124">
        <f t="shared" si="91"/>
        <v>8.8891695383116573E-2</v>
      </c>
      <c r="AE332" s="123">
        <f t="shared" si="92"/>
        <v>98294.065197201417</v>
      </c>
      <c r="AF332" s="32">
        <v>103.33499999999999</v>
      </c>
    </row>
    <row r="333" spans="1:32" s="32" customFormat="1" ht="13.35" customHeight="1" outlineLevel="1">
      <c r="A333" s="72" t="s">
        <v>441</v>
      </c>
      <c r="B333" s="11" t="s">
        <v>619</v>
      </c>
      <c r="C333" s="78" t="s">
        <v>69</v>
      </c>
      <c r="D333" s="73">
        <v>0.05</v>
      </c>
      <c r="E333" s="74">
        <v>49841</v>
      </c>
      <c r="F333" s="79">
        <v>1970000</v>
      </c>
      <c r="G333" s="74">
        <v>45823</v>
      </c>
      <c r="H333" s="69">
        <f>IF(OR(($G333=("Non Callable")),$G333=("Make Whole"),Inputs!$S$6&gt;E333),"Non Callable",MAX(Inputs!$S$6,G333))</f>
        <v>45823</v>
      </c>
      <c r="I333" s="70">
        <f t="shared" si="99"/>
        <v>11</v>
      </c>
      <c r="J333" s="67">
        <f>IF($I333="NA","NA",VLOOKUP(ROUNDUP(I333,0),Inputs!$N$6:$P$26,3,TRUE))</f>
        <v>0.05</v>
      </c>
      <c r="K333" s="3">
        <f>IF($I333="NA","NA",VLOOKUP(ROUNDUP(I333,0),Inputs!$N$6:$O$26,2))</f>
        <v>3.0800000000000001E-2</v>
      </c>
      <c r="L333" s="3">
        <f t="shared" si="100"/>
        <v>1.1779900000000001</v>
      </c>
      <c r="M333" s="5">
        <f t="shared" si="101"/>
        <v>1672340.1726670004</v>
      </c>
      <c r="N333" s="5">
        <f t="shared" si="102"/>
        <v>297659.82733299956</v>
      </c>
      <c r="O333" s="5">
        <f>IF($I333= "NA","NA",(F333-N333)*Inputs!$S$7)</f>
        <v>16723.401726670003</v>
      </c>
      <c r="P333" s="123">
        <f t="shared" si="103"/>
        <v>280936.42560632958</v>
      </c>
      <c r="Q333" s="124">
        <f t="shared" si="104"/>
        <v>0.1426073226428069</v>
      </c>
      <c r="R333" s="7" t="str">
        <f t="shared" si="84"/>
        <v>YES</v>
      </c>
      <c r="S333" s="69">
        <f>IF(OR(($G333=("Non Callable")),$G333=("Make Whole"),Inputs!$S$6&gt;E333,R333="No"),"NA",Inputs!$S$6)</f>
        <v>45266</v>
      </c>
      <c r="T333" s="70">
        <f t="shared" si="85"/>
        <v>1.5249999999999999</v>
      </c>
      <c r="U333" s="67">
        <f>IF(S333="NA","NA",IF(T333&gt;0,T333*(Inputs!$S$11*12),0))</f>
        <v>7.3200000000000001E-3</v>
      </c>
      <c r="V333" s="70">
        <f t="shared" si="86"/>
        <v>11</v>
      </c>
      <c r="W333" s="67">
        <f>IF($V333="NA","NA",VLOOKUP(ROUNDUP(V333,0),Inputs!$N$6:$P$26,3,TRUE))</f>
        <v>0.05</v>
      </c>
      <c r="X333" s="3">
        <f>IF($U333="NA","NA",VLOOKUP(ROUNDUP(V333,0),Inputs!$N$6:$O$26,2)+U333)</f>
        <v>3.8120000000000001E-2</v>
      </c>
      <c r="Y333" s="3">
        <f t="shared" si="87"/>
        <v>1.1059300000000001</v>
      </c>
      <c r="Z333" s="5">
        <f t="shared" si="88"/>
        <v>1781306.2309549428</v>
      </c>
      <c r="AA333" s="5">
        <f t="shared" si="89"/>
        <v>188693.76904505724</v>
      </c>
      <c r="AB333" s="5">
        <f>IF($U333= "NA","NA",(F333-AA333)*Inputs!$S$7)</f>
        <v>17813.062309549427</v>
      </c>
      <c r="AC333" s="123">
        <f t="shared" si="90"/>
        <v>170880.70673550782</v>
      </c>
      <c r="AD333" s="124">
        <f t="shared" si="91"/>
        <v>8.6741475500257778E-2</v>
      </c>
      <c r="AE333" s="123">
        <f t="shared" si="92"/>
        <v>110055.71887082176</v>
      </c>
      <c r="AF333" s="32">
        <v>100.26900000000001</v>
      </c>
    </row>
    <row r="334" spans="1:32" s="32" customFormat="1" ht="13.35" customHeight="1" outlineLevel="1">
      <c r="A334" s="72" t="s">
        <v>441</v>
      </c>
      <c r="B334" s="11" t="s">
        <v>619</v>
      </c>
      <c r="C334" s="78" t="s">
        <v>69</v>
      </c>
      <c r="D334" s="73">
        <v>0.05</v>
      </c>
      <c r="E334" s="74">
        <v>50206</v>
      </c>
      <c r="F334" s="79">
        <v>2045000</v>
      </c>
      <c r="G334" s="74">
        <v>45823</v>
      </c>
      <c r="H334" s="69">
        <f>IF(OR(($G334=("Non Callable")),$G334=("Make Whole"),Inputs!$S$6&gt;E334),"Non Callable",MAX(Inputs!$S$6,G334))</f>
        <v>45823</v>
      </c>
      <c r="I334" s="70">
        <f t="shared" si="99"/>
        <v>12</v>
      </c>
      <c r="J334" s="67">
        <f>IF($I334="NA","NA",VLOOKUP(ROUNDUP(I334,0),Inputs!$N$6:$P$26,3,TRUE))</f>
        <v>0.05</v>
      </c>
      <c r="K334" s="3">
        <f>IF($I334="NA","NA",VLOOKUP(ROUNDUP(I334,0),Inputs!$N$6:$O$26,2))</f>
        <v>3.1800000000000002E-2</v>
      </c>
      <c r="L334" s="3">
        <f t="shared" si="100"/>
        <v>1.18038</v>
      </c>
      <c r="M334" s="5">
        <f t="shared" si="101"/>
        <v>1732492.9260068792</v>
      </c>
      <c r="N334" s="5">
        <f t="shared" si="102"/>
        <v>312507.07399312081</v>
      </c>
      <c r="O334" s="5">
        <f>IF($I334= "NA","NA",(F334-N334)*Inputs!$S$7)</f>
        <v>17324.929260068791</v>
      </c>
      <c r="P334" s="123">
        <f t="shared" si="103"/>
        <v>295182.144733052</v>
      </c>
      <c r="Q334" s="124">
        <f t="shared" si="104"/>
        <v>0.14434334705772714</v>
      </c>
      <c r="R334" s="7" t="str">
        <f t="shared" si="84"/>
        <v>YES</v>
      </c>
      <c r="S334" s="69">
        <f>IF(OR(($G334=("Non Callable")),$G334=("Make Whole"),Inputs!$S$6&gt;E334,R334="No"),"NA",Inputs!$S$6)</f>
        <v>45266</v>
      </c>
      <c r="T334" s="70">
        <f t="shared" si="85"/>
        <v>1.5249999999999999</v>
      </c>
      <c r="U334" s="67">
        <f>IF(S334="NA","NA",IF(T334&gt;0,T334*(Inputs!$S$11*12),0))</f>
        <v>7.3200000000000001E-3</v>
      </c>
      <c r="V334" s="70">
        <f t="shared" si="86"/>
        <v>12</v>
      </c>
      <c r="W334" s="67">
        <f>IF($V334="NA","NA",VLOOKUP(ROUNDUP(V334,0),Inputs!$N$6:$P$26,3,TRUE))</f>
        <v>0.05</v>
      </c>
      <c r="X334" s="3">
        <f>IF($U334="NA","NA",VLOOKUP(ROUNDUP(V334,0),Inputs!$N$6:$O$26,2)+U334)</f>
        <v>3.9120000000000002E-2</v>
      </c>
      <c r="Y334" s="3">
        <f t="shared" si="87"/>
        <v>1.1033999999999999</v>
      </c>
      <c r="Z334" s="5">
        <f t="shared" si="88"/>
        <v>1853362.334602139</v>
      </c>
      <c r="AA334" s="5">
        <f t="shared" si="89"/>
        <v>191637.66539786104</v>
      </c>
      <c r="AB334" s="5">
        <f>IF($U334= "NA","NA",(F334-AA334)*Inputs!$S$7)</f>
        <v>18533.623346021392</v>
      </c>
      <c r="AC334" s="123">
        <f t="shared" si="90"/>
        <v>173104.04205183964</v>
      </c>
      <c r="AD334" s="124">
        <f t="shared" si="91"/>
        <v>8.464745332608295E-2</v>
      </c>
      <c r="AE334" s="123">
        <f t="shared" si="92"/>
        <v>122078.10268121236</v>
      </c>
      <c r="AF334" s="32">
        <v>100.26900000000001</v>
      </c>
    </row>
    <row r="335" spans="1:32" s="32" customFormat="1" ht="13.35" customHeight="1" outlineLevel="1">
      <c r="A335" s="72" t="s">
        <v>441</v>
      </c>
      <c r="B335" s="11" t="s">
        <v>619</v>
      </c>
      <c r="C335" s="78" t="s">
        <v>69</v>
      </c>
      <c r="D335" s="73">
        <v>0.05</v>
      </c>
      <c r="E335" s="74">
        <v>50571</v>
      </c>
      <c r="F335" s="79">
        <v>2125000</v>
      </c>
      <c r="G335" s="74">
        <v>45823</v>
      </c>
      <c r="H335" s="69">
        <f>IF(OR(($G335=("Non Callable")),$G335=("Make Whole"),Inputs!$S$6&gt;E335),"Non Callable",MAX(Inputs!$S$6,G335))</f>
        <v>45823</v>
      </c>
      <c r="I335" s="70">
        <f t="shared" si="99"/>
        <v>13</v>
      </c>
      <c r="J335" s="67">
        <f>IF($I335="NA","NA",VLOOKUP(ROUNDUP(I335,0),Inputs!$N$6:$P$26,3,TRUE))</f>
        <v>0.05</v>
      </c>
      <c r="K335" s="3">
        <f>IF($I335="NA","NA",VLOOKUP(ROUNDUP(I335,0),Inputs!$N$6:$O$26,2))</f>
        <v>3.3100000000000004E-2</v>
      </c>
      <c r="L335" s="3">
        <f t="shared" si="100"/>
        <v>1.17736</v>
      </c>
      <c r="M335" s="5">
        <f t="shared" si="101"/>
        <v>1804885.5065570429</v>
      </c>
      <c r="N335" s="5">
        <f t="shared" si="102"/>
        <v>320114.49344295706</v>
      </c>
      <c r="O335" s="5">
        <f>IF($I335= "NA","NA",(F335-N335)*Inputs!$S$7)</f>
        <v>18048.855065570431</v>
      </c>
      <c r="P335" s="123">
        <f t="shared" si="103"/>
        <v>302065.63837738661</v>
      </c>
      <c r="Q335" s="124">
        <f t="shared" si="104"/>
        <v>0.14214853570700547</v>
      </c>
      <c r="R335" s="7" t="str">
        <f t="shared" si="84"/>
        <v>YES</v>
      </c>
      <c r="S335" s="69">
        <f>IF(OR(($G335=("Non Callable")),$G335=("Make Whole"),Inputs!$S$6&gt;E335,R335="No"),"NA",Inputs!$S$6)</f>
        <v>45266</v>
      </c>
      <c r="T335" s="70">
        <f t="shared" si="85"/>
        <v>1.5249999999999999</v>
      </c>
      <c r="U335" s="67">
        <f>IF(S335="NA","NA",IF(T335&gt;0,T335*(Inputs!$S$11*12),0))</f>
        <v>7.3200000000000001E-3</v>
      </c>
      <c r="V335" s="70">
        <f t="shared" si="86"/>
        <v>13</v>
      </c>
      <c r="W335" s="67">
        <f>IF($V335="NA","NA",VLOOKUP(ROUNDUP(V335,0),Inputs!$N$6:$P$26,3,TRUE))</f>
        <v>0.05</v>
      </c>
      <c r="X335" s="3">
        <f>IF($U335="NA","NA",VLOOKUP(ROUNDUP(V335,0),Inputs!$N$6:$O$26,2)+U335)</f>
        <v>4.0420000000000005E-2</v>
      </c>
      <c r="Y335" s="3">
        <f t="shared" si="87"/>
        <v>1.09613</v>
      </c>
      <c r="Z335" s="5">
        <f t="shared" si="88"/>
        <v>1938638.6651218378</v>
      </c>
      <c r="AA335" s="5">
        <f t="shared" si="89"/>
        <v>186361.33487816225</v>
      </c>
      <c r="AB335" s="5">
        <f>IF($U335= "NA","NA",(F335-AA335)*Inputs!$S$7)</f>
        <v>19386.386651218378</v>
      </c>
      <c r="AC335" s="123">
        <f t="shared" si="90"/>
        <v>166974.94822694387</v>
      </c>
      <c r="AD335" s="124">
        <f t="shared" si="91"/>
        <v>7.857644622444418E-2</v>
      </c>
      <c r="AE335" s="123">
        <f t="shared" si="92"/>
        <v>135090.69015044274</v>
      </c>
      <c r="AF335" s="32" t="s">
        <v>744</v>
      </c>
    </row>
    <row r="336" spans="1:32" s="32" customFormat="1" ht="13.35" customHeight="1" outlineLevel="1">
      <c r="A336" s="72" t="s">
        <v>441</v>
      </c>
      <c r="B336" s="11" t="s">
        <v>620</v>
      </c>
      <c r="C336" s="78" t="s">
        <v>69</v>
      </c>
      <c r="D336" s="73">
        <v>0.04</v>
      </c>
      <c r="E336" s="74">
        <v>50936</v>
      </c>
      <c r="F336" s="79">
        <v>2205000</v>
      </c>
      <c r="G336" s="74">
        <v>45823</v>
      </c>
      <c r="H336" s="69">
        <f>IF(OR(($G336=("Non Callable")),$G336=("Make Whole"),Inputs!$S$6&gt;E336),"Non Callable",MAX(Inputs!$S$6,G336))</f>
        <v>45823</v>
      </c>
      <c r="I336" s="70">
        <f t="shared" si="99"/>
        <v>14</v>
      </c>
      <c r="J336" s="67">
        <f>IF($I336="NA","NA",VLOOKUP(ROUNDUP(I336,0),Inputs!$N$6:$P$26,3,TRUE))</f>
        <v>0.05</v>
      </c>
      <c r="K336" s="3">
        <f>IF($I336="NA","NA",VLOOKUP(ROUNDUP(I336,0),Inputs!$N$6:$O$26,2))</f>
        <v>3.44E-2</v>
      </c>
      <c r="L336" s="3">
        <f t="shared" si="100"/>
        <v>1.0618000000000001</v>
      </c>
      <c r="M336" s="5">
        <f t="shared" si="101"/>
        <v>2076662.2716142398</v>
      </c>
      <c r="N336" s="5">
        <f t="shared" si="102"/>
        <v>128337.72838576022</v>
      </c>
      <c r="O336" s="5">
        <f>IF($I336= "NA","NA",(F336-N336)*Inputs!$S$7)</f>
        <v>20766.622716142399</v>
      </c>
      <c r="P336" s="123">
        <f t="shared" si="103"/>
        <v>107571.10566961781</v>
      </c>
      <c r="Q336" s="124">
        <f t="shared" si="104"/>
        <v>4.8785081936334608E-2</v>
      </c>
      <c r="R336" s="7" t="str">
        <f t="shared" si="84"/>
        <v>YES</v>
      </c>
      <c r="S336" s="69">
        <f>IF(OR(($G336=("Non Callable")),$G336=("Make Whole"),Inputs!$S$6&gt;E336,R336="No"),"NA",Inputs!$S$6)</f>
        <v>45266</v>
      </c>
      <c r="T336" s="70">
        <f t="shared" si="85"/>
        <v>1.5249999999999999</v>
      </c>
      <c r="U336" s="67">
        <f>IF(S336="NA","NA",IF(T336&gt;0,T336*(Inputs!$S$11*12),0))</f>
        <v>7.3200000000000001E-3</v>
      </c>
      <c r="V336" s="70">
        <f t="shared" si="86"/>
        <v>14</v>
      </c>
      <c r="W336" s="67">
        <f>IF($V336="NA","NA",VLOOKUP(ROUNDUP(V336,0),Inputs!$N$6:$P$26,3,TRUE))</f>
        <v>0.05</v>
      </c>
      <c r="X336" s="3">
        <f>IF($U336="NA","NA",VLOOKUP(ROUNDUP(V336,0),Inputs!$N$6:$O$26,2)+U336)</f>
        <v>4.172E-2</v>
      </c>
      <c r="Y336" s="3">
        <f t="shared" si="87"/>
        <v>0.9819</v>
      </c>
      <c r="Z336" s="5">
        <f t="shared" si="88"/>
        <v>2245646.196150321</v>
      </c>
      <c r="AA336" s="5">
        <f t="shared" si="89"/>
        <v>-40646.196150321048</v>
      </c>
      <c r="AB336" s="5">
        <f>IF($U336= "NA","NA",(F336-AA336)*Inputs!$S$7)</f>
        <v>22456.46196150321</v>
      </c>
      <c r="AC336" s="123">
        <f t="shared" si="90"/>
        <v>-63102.658111824261</v>
      </c>
      <c r="AD336" s="124">
        <f t="shared" si="91"/>
        <v>-2.8617985538242297E-2</v>
      </c>
      <c r="AE336" s="123">
        <f t="shared" si="92"/>
        <v>170673.76378144207</v>
      </c>
      <c r="AF336" s="32" t="s">
        <v>744</v>
      </c>
    </row>
    <row r="337" spans="1:32" s="32" customFormat="1" ht="13.35" customHeight="1" outlineLevel="1">
      <c r="A337" s="72" t="s">
        <v>441</v>
      </c>
      <c r="B337" s="11" t="s">
        <v>620</v>
      </c>
      <c r="C337" s="78" t="s">
        <v>69</v>
      </c>
      <c r="D337" s="73">
        <v>0.04</v>
      </c>
      <c r="E337" s="74">
        <v>51302</v>
      </c>
      <c r="F337" s="79">
        <v>2270000</v>
      </c>
      <c r="G337" s="74">
        <v>45823</v>
      </c>
      <c r="H337" s="69">
        <f>IF(OR(($G337=("Non Callable")),$G337=("Make Whole"),Inputs!$S$6&gt;E337),"Non Callable",MAX(Inputs!$S$6,G337))</f>
        <v>45823</v>
      </c>
      <c r="I337" s="70">
        <f t="shared" si="99"/>
        <v>15</v>
      </c>
      <c r="J337" s="67">
        <f>IF($I337="NA","NA",VLOOKUP(ROUNDUP(I337,0),Inputs!$N$6:$P$26,3,TRUE))</f>
        <v>0.05</v>
      </c>
      <c r="K337" s="3">
        <f>IF($I337="NA","NA",VLOOKUP(ROUNDUP(I337,0),Inputs!$N$6:$O$26,2))</f>
        <v>3.5900000000000001E-2</v>
      </c>
      <c r="L337" s="3">
        <f t="shared" si="100"/>
        <v>1.0472300000000001</v>
      </c>
      <c r="M337" s="5">
        <f t="shared" si="101"/>
        <v>2167623.1582364906</v>
      </c>
      <c r="N337" s="5">
        <f t="shared" si="102"/>
        <v>102376.84176350944</v>
      </c>
      <c r="O337" s="5">
        <f>IF($I337= "NA","NA",(F337-N337)*Inputs!$S$7)</f>
        <v>21676.231582364908</v>
      </c>
      <c r="P337" s="123">
        <f t="shared" si="103"/>
        <v>80700.610181144526</v>
      </c>
      <c r="Q337" s="124">
        <f t="shared" si="104"/>
        <v>3.5550929595217856E-2</v>
      </c>
      <c r="R337" s="7" t="str">
        <f t="shared" si="84"/>
        <v>YES</v>
      </c>
      <c r="S337" s="69">
        <f>IF(OR(($G337=("Non Callable")),$G337=("Make Whole"),Inputs!$S$6&gt;E337,R337="No"),"NA",Inputs!$S$6)</f>
        <v>45266</v>
      </c>
      <c r="T337" s="70">
        <f t="shared" si="85"/>
        <v>1.5249999999999999</v>
      </c>
      <c r="U337" s="67">
        <f>IF(S337="NA","NA",IF(T337&gt;0,T337*(Inputs!$S$11*12),0))</f>
        <v>7.3200000000000001E-3</v>
      </c>
      <c r="V337" s="70">
        <f t="shared" si="86"/>
        <v>15</v>
      </c>
      <c r="W337" s="67">
        <f>IF($V337="NA","NA",VLOOKUP(ROUNDUP(V337,0),Inputs!$N$6:$P$26,3,TRUE))</f>
        <v>0.05</v>
      </c>
      <c r="X337" s="3">
        <f>IF($U337="NA","NA",VLOOKUP(ROUNDUP(V337,0),Inputs!$N$6:$O$26,2)+U337)</f>
        <v>4.3220000000000001E-2</v>
      </c>
      <c r="Y337" s="3">
        <f t="shared" si="87"/>
        <v>0.96472000000000002</v>
      </c>
      <c r="Z337" s="5">
        <f t="shared" si="88"/>
        <v>2353014.3461315199</v>
      </c>
      <c r="AA337" s="5">
        <f t="shared" si="89"/>
        <v>-83014.34613151988</v>
      </c>
      <c r="AB337" s="5">
        <f>IF($U337= "NA","NA",(F337-AA337)*Inputs!$S$7)</f>
        <v>23530.143461315198</v>
      </c>
      <c r="AC337" s="123">
        <f t="shared" si="90"/>
        <v>-106544.48959283507</v>
      </c>
      <c r="AD337" s="124">
        <f t="shared" si="91"/>
        <v>-4.6935898499046287E-2</v>
      </c>
      <c r="AE337" s="123">
        <f t="shared" si="92"/>
        <v>187245.0997739796</v>
      </c>
      <c r="AF337" s="32" t="s">
        <v>744</v>
      </c>
    </row>
    <row r="338" spans="1:32" s="32" customFormat="1" ht="13.35" customHeight="1" outlineLevel="1">
      <c r="A338" s="72" t="s">
        <v>441</v>
      </c>
      <c r="B338" s="11" t="s">
        <v>621</v>
      </c>
      <c r="C338" s="78" t="s">
        <v>69</v>
      </c>
      <c r="D338" s="73">
        <v>0.04</v>
      </c>
      <c r="E338" s="74">
        <v>51667</v>
      </c>
      <c r="F338" s="79">
        <v>2335000</v>
      </c>
      <c r="G338" s="74">
        <v>45823</v>
      </c>
      <c r="H338" s="69">
        <f>IF(OR(($G338=("Non Callable")),$G338=("Make Whole"),Inputs!$S$6&gt;E338),"Non Callable",MAX(Inputs!$S$6,G338))</f>
        <v>45823</v>
      </c>
      <c r="I338" s="70">
        <f t="shared" si="99"/>
        <v>16</v>
      </c>
      <c r="J338" s="67">
        <f>IF($I338="NA","NA",VLOOKUP(ROUNDUP(I338,0),Inputs!$N$6:$P$26,3,TRUE))</f>
        <v>0.05</v>
      </c>
      <c r="K338" s="3">
        <f>IF($I338="NA","NA",VLOOKUP(ROUNDUP(I338,0),Inputs!$N$6:$O$26,2))</f>
        <v>3.7199999999999997E-2</v>
      </c>
      <c r="L338" s="3">
        <f t="shared" si="100"/>
        <v>1.0335300000000001</v>
      </c>
      <c r="M338" s="5">
        <f t="shared" si="101"/>
        <v>2259247.4335529688</v>
      </c>
      <c r="N338" s="5">
        <f t="shared" si="102"/>
        <v>75752.566447031219</v>
      </c>
      <c r="O338" s="5">
        <f>IF($I338= "NA","NA",(F338-N338)*Inputs!$S$7)</f>
        <v>22592.474335529689</v>
      </c>
      <c r="P338" s="123">
        <f t="shared" si="103"/>
        <v>53160.09211150153</v>
      </c>
      <c r="Q338" s="124">
        <f t="shared" si="104"/>
        <v>2.2766634737259754E-2</v>
      </c>
      <c r="R338" s="7" t="str">
        <f t="shared" si="84"/>
        <v>YES</v>
      </c>
      <c r="S338" s="69">
        <f>IF(OR(($G338=("Non Callable")),$G338=("Make Whole"),Inputs!$S$6&gt;E338,R338="No"),"NA",Inputs!$S$6)</f>
        <v>45266</v>
      </c>
      <c r="T338" s="70">
        <f t="shared" si="85"/>
        <v>1.5249999999999999</v>
      </c>
      <c r="U338" s="67">
        <f>IF(S338="NA","NA",IF(T338&gt;0,T338*(Inputs!$S$11*12),0))</f>
        <v>7.3200000000000001E-3</v>
      </c>
      <c r="V338" s="70">
        <f t="shared" si="86"/>
        <v>16</v>
      </c>
      <c r="W338" s="67">
        <f>IF($V338="NA","NA",VLOOKUP(ROUNDUP(V338,0),Inputs!$N$6:$P$26,3,TRUE))</f>
        <v>0.05</v>
      </c>
      <c r="X338" s="3">
        <f>IF($U338="NA","NA",VLOOKUP(ROUNDUP(V338,0),Inputs!$N$6:$O$26,2)+U338)</f>
        <v>4.4519999999999997E-2</v>
      </c>
      <c r="Y338" s="3">
        <f t="shared" si="87"/>
        <v>0.94865999999999995</v>
      </c>
      <c r="Z338" s="5">
        <f t="shared" si="88"/>
        <v>2461366.5591465859</v>
      </c>
      <c r="AA338" s="5">
        <f t="shared" si="89"/>
        <v>-126366.55914658587</v>
      </c>
      <c r="AB338" s="5">
        <f>IF($U338= "NA","NA",(F338-AA338)*Inputs!$S$7)</f>
        <v>24613.665591465859</v>
      </c>
      <c r="AC338" s="123">
        <f t="shared" si="90"/>
        <v>-150980.22473805174</v>
      </c>
      <c r="AD338" s="124">
        <f t="shared" si="91"/>
        <v>-6.4659625155482542E-2</v>
      </c>
      <c r="AE338" s="123">
        <f t="shared" si="92"/>
        <v>204140.31684955326</v>
      </c>
      <c r="AF338" s="32" t="s">
        <v>744</v>
      </c>
    </row>
    <row r="339" spans="1:32" s="32" customFormat="1" ht="13.35" customHeight="1" outlineLevel="1">
      <c r="A339" s="72" t="s">
        <v>441</v>
      </c>
      <c r="B339" s="11" t="s">
        <v>621</v>
      </c>
      <c r="C339" s="78" t="s">
        <v>69</v>
      </c>
      <c r="D339" s="73">
        <v>0.04</v>
      </c>
      <c r="E339" s="74">
        <v>52032</v>
      </c>
      <c r="F339" s="79">
        <v>2400000</v>
      </c>
      <c r="G339" s="74">
        <v>45823</v>
      </c>
      <c r="H339" s="69">
        <f>IF(OR(($G339=("Non Callable")),$G339=("Make Whole"),Inputs!$S$6&gt;E339),"Non Callable",MAX(Inputs!$S$6,G339))</f>
        <v>45823</v>
      </c>
      <c r="I339" s="70">
        <f t="shared" si="99"/>
        <v>17</v>
      </c>
      <c r="J339" s="67">
        <f>IF($I339="NA","NA",VLOOKUP(ROUNDUP(I339,0),Inputs!$N$6:$P$26,3,TRUE))</f>
        <v>0.05</v>
      </c>
      <c r="K339" s="3">
        <f>IF($I339="NA","NA",VLOOKUP(ROUNDUP(I339,0),Inputs!$N$6:$O$26,2))</f>
        <v>3.78E-2</v>
      </c>
      <c r="L339" s="3">
        <f t="shared" si="100"/>
        <v>1.0274000000000001</v>
      </c>
      <c r="M339" s="5">
        <f t="shared" si="101"/>
        <v>2335993.7706832779</v>
      </c>
      <c r="N339" s="5">
        <f t="shared" si="102"/>
        <v>64006.229316722136</v>
      </c>
      <c r="O339" s="5">
        <f>IF($I339= "NA","NA",(F339-N339)*Inputs!$S$7)</f>
        <v>23359.937706832778</v>
      </c>
      <c r="P339" s="123">
        <f t="shared" si="103"/>
        <v>40646.291609889362</v>
      </c>
      <c r="Q339" s="124">
        <f t="shared" si="104"/>
        <v>1.6935954837453901E-2</v>
      </c>
      <c r="R339" s="7" t="str">
        <f t="shared" si="84"/>
        <v>YES</v>
      </c>
      <c r="S339" s="69">
        <f>IF(OR(($G339=("Non Callable")),$G339=("Make Whole"),Inputs!$S$6&gt;E339,R339="No"),"NA",Inputs!$S$6)</f>
        <v>45266</v>
      </c>
      <c r="T339" s="70">
        <f t="shared" si="85"/>
        <v>1.5249999999999999</v>
      </c>
      <c r="U339" s="67">
        <f>IF(S339="NA","NA",IF(T339&gt;0,T339*(Inputs!$S$11*12),0))</f>
        <v>7.3200000000000001E-3</v>
      </c>
      <c r="V339" s="70">
        <f t="shared" si="86"/>
        <v>17</v>
      </c>
      <c r="W339" s="67">
        <f>IF($V339="NA","NA",VLOOKUP(ROUNDUP(V339,0),Inputs!$N$6:$P$26,3,TRUE))</f>
        <v>0.05</v>
      </c>
      <c r="X339" s="3">
        <f>IF($U339="NA","NA",VLOOKUP(ROUNDUP(V339,0),Inputs!$N$6:$O$26,2)+U339)</f>
        <v>4.512E-2</v>
      </c>
      <c r="Y339" s="3">
        <f t="shared" si="87"/>
        <v>0.93967000000000001</v>
      </c>
      <c r="Z339" s="5">
        <f t="shared" si="88"/>
        <v>2554088.1373248054</v>
      </c>
      <c r="AA339" s="5">
        <f t="shared" si="89"/>
        <v>-154088.13732480537</v>
      </c>
      <c r="AB339" s="5">
        <f>IF($U339= "NA","NA",(F339-AA339)*Inputs!$S$7)</f>
        <v>25540.881373248056</v>
      </c>
      <c r="AC339" s="123">
        <f t="shared" si="90"/>
        <v>-179629.01869805343</v>
      </c>
      <c r="AD339" s="124">
        <f t="shared" si="91"/>
        <v>-7.4845424457522264E-2</v>
      </c>
      <c r="AE339" s="123">
        <f t="shared" si="92"/>
        <v>220275.3103079428</v>
      </c>
      <c r="AF339" s="32" t="s">
        <v>744</v>
      </c>
    </row>
    <row r="340" spans="1:32" s="32" customFormat="1" ht="13.35" customHeight="1" outlineLevel="1">
      <c r="A340" s="72" t="s">
        <v>441</v>
      </c>
      <c r="B340" s="11" t="s">
        <v>621</v>
      </c>
      <c r="C340" s="78" t="s">
        <v>69</v>
      </c>
      <c r="D340" s="73">
        <v>0.04</v>
      </c>
      <c r="E340" s="74">
        <v>52397</v>
      </c>
      <c r="F340" s="79">
        <v>2470000</v>
      </c>
      <c r="G340" s="74">
        <v>45823</v>
      </c>
      <c r="H340" s="69">
        <f>IF(OR(($G340=("Non Callable")),$G340=("Make Whole"),Inputs!$S$6&gt;E340),"Non Callable",MAX(Inputs!$S$6,G340))</f>
        <v>45823</v>
      </c>
      <c r="I340" s="70">
        <f t="shared" si="99"/>
        <v>18</v>
      </c>
      <c r="J340" s="67">
        <f>IF($I340="NA","NA",VLOOKUP(ROUNDUP(I340,0),Inputs!$N$6:$P$26,3,TRUE))</f>
        <v>0.05</v>
      </c>
      <c r="K340" s="3">
        <f>IF($I340="NA","NA",VLOOKUP(ROUNDUP(I340,0),Inputs!$N$6:$O$26,2))</f>
        <v>3.8300000000000001E-2</v>
      </c>
      <c r="L340" s="3">
        <f t="shared" si="100"/>
        <v>1.02196</v>
      </c>
      <c r="M340" s="5">
        <f t="shared" si="101"/>
        <v>2416924.3414615053</v>
      </c>
      <c r="N340" s="5">
        <f t="shared" si="102"/>
        <v>53075.658538494725</v>
      </c>
      <c r="O340" s="5">
        <f>IF($I340= "NA","NA",(F340-N340)*Inputs!$S$7)</f>
        <v>24169.243414615052</v>
      </c>
      <c r="P340" s="123">
        <f t="shared" si="103"/>
        <v>28906.415123879673</v>
      </c>
      <c r="Q340" s="124">
        <f t="shared" si="104"/>
        <v>1.1703002074445211E-2</v>
      </c>
      <c r="R340" s="7" t="str">
        <f t="shared" si="84"/>
        <v>YES</v>
      </c>
      <c r="S340" s="69">
        <f>IF(OR(($G340=("Non Callable")),$G340=("Make Whole"),Inputs!$S$6&gt;E340,R340="No"),"NA",Inputs!$S$6)</f>
        <v>45266</v>
      </c>
      <c r="T340" s="70">
        <f t="shared" si="85"/>
        <v>1.5249999999999999</v>
      </c>
      <c r="U340" s="67">
        <f>IF(S340="NA","NA",IF(T340&gt;0,T340*(Inputs!$S$11*12),0))</f>
        <v>7.3200000000000001E-3</v>
      </c>
      <c r="V340" s="70">
        <f t="shared" si="86"/>
        <v>18</v>
      </c>
      <c r="W340" s="67">
        <f>IF($V340="NA","NA",VLOOKUP(ROUNDUP(V340,0),Inputs!$N$6:$P$26,3,TRUE))</f>
        <v>0.05</v>
      </c>
      <c r="X340" s="3">
        <f>IF($U340="NA","NA",VLOOKUP(ROUNDUP(V340,0),Inputs!$N$6:$O$26,2)+U340)</f>
        <v>4.5620000000000001E-2</v>
      </c>
      <c r="Y340" s="3">
        <f t="shared" si="87"/>
        <v>0.93149999999999999</v>
      </c>
      <c r="Z340" s="5">
        <f t="shared" si="88"/>
        <v>2651637.1443907674</v>
      </c>
      <c r="AA340" s="5">
        <f t="shared" si="89"/>
        <v>-181637.14439076744</v>
      </c>
      <c r="AB340" s="5">
        <f>IF($U340= "NA","NA",(F340-AA340)*Inputs!$S$7)</f>
        <v>26516.371443907676</v>
      </c>
      <c r="AC340" s="123">
        <f t="shared" si="90"/>
        <v>-208153.51583467511</v>
      </c>
      <c r="AD340" s="124">
        <f t="shared" si="91"/>
        <v>-8.427267847557697E-2</v>
      </c>
      <c r="AE340" s="123">
        <f t="shared" si="92"/>
        <v>237059.93095855479</v>
      </c>
      <c r="AF340" s="32">
        <v>95.775999999999996</v>
      </c>
    </row>
    <row r="341" spans="1:32" s="32" customFormat="1" ht="13.35" customHeight="1" outlineLevel="1">
      <c r="A341" s="72" t="s">
        <v>441</v>
      </c>
      <c r="B341" s="11" t="s">
        <v>621</v>
      </c>
      <c r="C341" s="78" t="s">
        <v>69</v>
      </c>
      <c r="D341" s="73">
        <v>0.04</v>
      </c>
      <c r="E341" s="74">
        <v>52763</v>
      </c>
      <c r="F341" s="79">
        <v>2540000</v>
      </c>
      <c r="G341" s="74">
        <v>45823</v>
      </c>
      <c r="H341" s="69">
        <f>IF(OR(($G341=("Non Callable")),$G341=("Make Whole"),Inputs!$S$6&gt;E341),"Non Callable",MAX(Inputs!$S$6,G341))</f>
        <v>45823</v>
      </c>
      <c r="I341" s="70">
        <f t="shared" si="99"/>
        <v>19</v>
      </c>
      <c r="J341" s="67">
        <f>IF($I341="NA","NA",VLOOKUP(ROUNDUP(I341,0),Inputs!$N$6:$P$26,3,TRUE))</f>
        <v>0.05</v>
      </c>
      <c r="K341" s="3">
        <f>IF($I341="NA","NA",VLOOKUP(ROUNDUP(I341,0),Inputs!$N$6:$O$26,2))</f>
        <v>3.9E-2</v>
      </c>
      <c r="L341" s="3">
        <f t="shared" si="100"/>
        <v>1.0133300000000001</v>
      </c>
      <c r="M341" s="5">
        <f t="shared" si="101"/>
        <v>2506587.1927210283</v>
      </c>
      <c r="N341" s="5">
        <f t="shared" si="102"/>
        <v>33412.807278971653</v>
      </c>
      <c r="O341" s="5">
        <f>IF($I341= "NA","NA",(F341-N341)*Inputs!$S$7)</f>
        <v>25065.871927210283</v>
      </c>
      <c r="P341" s="123">
        <f t="shared" si="103"/>
        <v>8346.9353517613708</v>
      </c>
      <c r="Q341" s="124">
        <f t="shared" si="104"/>
        <v>3.2861950203784923E-3</v>
      </c>
      <c r="R341" s="7" t="str">
        <f t="shared" si="84"/>
        <v>YES</v>
      </c>
      <c r="S341" s="69">
        <f>IF(OR(($G341=("Non Callable")),$G341=("Make Whole"),Inputs!$S$6&gt;E341,R341="No"),"NA",Inputs!$S$6)</f>
        <v>45266</v>
      </c>
      <c r="T341" s="70">
        <f t="shared" si="85"/>
        <v>1.5249999999999999</v>
      </c>
      <c r="U341" s="67">
        <f>IF(S341="NA","NA",IF(T341&gt;0,T341*(Inputs!$S$11*12),0))</f>
        <v>7.3200000000000001E-3</v>
      </c>
      <c r="V341" s="70">
        <f t="shared" si="86"/>
        <v>19</v>
      </c>
      <c r="W341" s="67">
        <f>IF($V341="NA","NA",VLOOKUP(ROUNDUP(V341,0),Inputs!$N$6:$P$26,3,TRUE))</f>
        <v>0.05</v>
      </c>
      <c r="X341" s="3">
        <f>IF($U341="NA","NA",VLOOKUP(ROUNDUP(V341,0),Inputs!$N$6:$O$26,2)+U341)</f>
        <v>4.632E-2</v>
      </c>
      <c r="Y341" s="3">
        <f t="shared" si="87"/>
        <v>0.92071000000000003</v>
      </c>
      <c r="Z341" s="5">
        <f t="shared" si="88"/>
        <v>2758740.5371941216</v>
      </c>
      <c r="AA341" s="5">
        <f t="shared" si="89"/>
        <v>-218740.53719412163</v>
      </c>
      <c r="AB341" s="5">
        <f>IF($U341= "NA","NA",(F341-AA341)*Inputs!$S$7)</f>
        <v>27587.405371941219</v>
      </c>
      <c r="AC341" s="123">
        <f t="shared" si="90"/>
        <v>-246327.94256606285</v>
      </c>
      <c r="AD341" s="124">
        <f t="shared" si="91"/>
        <v>-9.6979504947268841E-2</v>
      </c>
      <c r="AE341" s="123">
        <f t="shared" si="92"/>
        <v>254674.87791782423</v>
      </c>
      <c r="AF341" s="32">
        <v>95.775999999999996</v>
      </c>
    </row>
    <row r="342" spans="1:32" s="32" customFormat="1" ht="13.35" customHeight="1" outlineLevel="1">
      <c r="A342" s="72" t="s">
        <v>441</v>
      </c>
      <c r="B342" s="11" t="s">
        <v>621</v>
      </c>
      <c r="C342" s="78" t="s">
        <v>69</v>
      </c>
      <c r="D342" s="73">
        <v>0.04</v>
      </c>
      <c r="E342" s="74">
        <v>53128</v>
      </c>
      <c r="F342" s="79">
        <v>2615000</v>
      </c>
      <c r="G342" s="74">
        <v>45823</v>
      </c>
      <c r="H342" s="69">
        <f>IF(OR(($G342=("Non Callable")),$G342=("Make Whole"),Inputs!$S$6&gt;E342),"Non Callable",MAX(Inputs!$S$6,G342))</f>
        <v>45823</v>
      </c>
      <c r="I342" s="70">
        <f t="shared" si="99"/>
        <v>20</v>
      </c>
      <c r="J342" s="67">
        <f>IF($I342="NA","NA",VLOOKUP(ROUNDUP(I342,0),Inputs!$N$6:$P$26,3,TRUE))</f>
        <v>0.05</v>
      </c>
      <c r="K342" s="3">
        <f>IF($I342="NA","NA",VLOOKUP(ROUNDUP(I342,0),Inputs!$N$6:$O$26,2))</f>
        <v>3.95E-2</v>
      </c>
      <c r="L342" s="3">
        <f t="shared" si="100"/>
        <v>1.0068600000000001</v>
      </c>
      <c r="M342" s="5">
        <f t="shared" si="101"/>
        <v>2597183.3224082789</v>
      </c>
      <c r="N342" s="5">
        <f t="shared" si="102"/>
        <v>17816.677591721062</v>
      </c>
      <c r="O342" s="5">
        <f>IF($I342= "NA","NA",(F342-N342)*Inputs!$S$7)</f>
        <v>25971.833224082791</v>
      </c>
      <c r="P342" s="123">
        <f t="shared" si="103"/>
        <v>-8155.1556323617297</v>
      </c>
      <c r="Q342" s="124">
        <f t="shared" si="104"/>
        <v>-3.1186063603677741E-3</v>
      </c>
      <c r="R342" s="7" t="str">
        <f t="shared" si="84"/>
        <v>YES</v>
      </c>
      <c r="S342" s="69">
        <f>IF(OR(($G342=("Non Callable")),$G342=("Make Whole"),Inputs!$S$6&gt;E342,R342="No"),"NA",Inputs!$S$6)</f>
        <v>45266</v>
      </c>
      <c r="T342" s="70">
        <f t="shared" si="85"/>
        <v>1.5249999999999999</v>
      </c>
      <c r="U342" s="67">
        <f>IF(S342="NA","NA",IF(T342&gt;0,T342*(Inputs!$S$11*12),0))</f>
        <v>7.3200000000000001E-3</v>
      </c>
      <c r="V342" s="70">
        <f t="shared" si="86"/>
        <v>20</v>
      </c>
      <c r="W342" s="67">
        <f>IF($V342="NA","NA",VLOOKUP(ROUNDUP(V342,0),Inputs!$N$6:$P$26,3,TRUE))</f>
        <v>0.05</v>
      </c>
      <c r="X342" s="3">
        <f>IF($U342="NA","NA",VLOOKUP(ROUNDUP(V342,0),Inputs!$N$6:$O$26,2)+U342)</f>
        <v>4.6820000000000001E-2</v>
      </c>
      <c r="Y342" s="3">
        <f t="shared" si="87"/>
        <v>0.91205999999999998</v>
      </c>
      <c r="Z342" s="5">
        <f t="shared" si="88"/>
        <v>2867135.9340394274</v>
      </c>
      <c r="AA342" s="5">
        <f t="shared" si="89"/>
        <v>-252135.93403942743</v>
      </c>
      <c r="AB342" s="5">
        <f>IF($U342= "NA","NA",(F342-AA342)*Inputs!$S$7)</f>
        <v>28671.359340394276</v>
      </c>
      <c r="AC342" s="123">
        <f t="shared" si="90"/>
        <v>-280807.2933798217</v>
      </c>
      <c r="AD342" s="124">
        <f t="shared" si="91"/>
        <v>-0.10738328618731231</v>
      </c>
      <c r="AE342" s="123" t="str">
        <f t="shared" si="92"/>
        <v/>
      </c>
      <c r="AF342" s="32">
        <v>97.86</v>
      </c>
    </row>
    <row r="343" spans="1:32" s="32" customFormat="1" ht="13.35" customHeight="1" outlineLevel="1">
      <c r="A343" s="72" t="s">
        <v>441</v>
      </c>
      <c r="B343" s="11" t="s">
        <v>622</v>
      </c>
      <c r="C343" s="78" t="s">
        <v>69</v>
      </c>
      <c r="D343" s="73">
        <v>0.04</v>
      </c>
      <c r="E343" s="74">
        <v>53493</v>
      </c>
      <c r="F343" s="79">
        <v>2690000</v>
      </c>
      <c r="G343" s="74">
        <v>45823</v>
      </c>
      <c r="H343" s="69">
        <f>IF(OR(($G343=("Non Callable")),$G343=("Make Whole"),Inputs!$S$6&gt;E343),"Non Callable",MAX(Inputs!$S$6,G343))</f>
        <v>45823</v>
      </c>
      <c r="I343" s="70">
        <f t="shared" si="99"/>
        <v>21</v>
      </c>
      <c r="J343" s="67">
        <f>IF($I343="NA","NA",VLOOKUP(ROUNDUP(I343,0),Inputs!$N$6:$P$26,3,TRUE))</f>
        <v>0.05</v>
      </c>
      <c r="K343" s="3">
        <f>IF($I343="NA","NA",VLOOKUP(ROUNDUP(I343,0),Inputs!$N$6:$O$26,2))</f>
        <v>3.95E-2</v>
      </c>
      <c r="L343" s="3">
        <f t="shared" si="100"/>
        <v>1.00709</v>
      </c>
      <c r="M343" s="5">
        <f t="shared" si="101"/>
        <v>2671062.1692202287</v>
      </c>
      <c r="N343" s="5">
        <f t="shared" si="102"/>
        <v>18937.830779771321</v>
      </c>
      <c r="O343" s="5">
        <f>IF($I343= "NA","NA",(F343-N343)*Inputs!$S$7)</f>
        <v>26710.621692202287</v>
      </c>
      <c r="P343" s="123">
        <f t="shared" si="103"/>
        <v>-7772.7909124309663</v>
      </c>
      <c r="Q343" s="124">
        <f t="shared" si="104"/>
        <v>-2.889513350346084E-3</v>
      </c>
      <c r="R343" s="7" t="str">
        <f t="shared" si="84"/>
        <v>YES</v>
      </c>
      <c r="S343" s="69">
        <f>IF(OR(($G343=("Non Callable")),$G343=("Make Whole"),Inputs!$S$6&gt;E343,R343="No"),"NA",Inputs!$S$6)</f>
        <v>45266</v>
      </c>
      <c r="T343" s="70">
        <f t="shared" si="85"/>
        <v>1.5249999999999999</v>
      </c>
      <c r="U343" s="67">
        <f>IF(S343="NA","NA",IF(T343&gt;0,T343*(Inputs!$S$11*12),0))</f>
        <v>7.3200000000000001E-3</v>
      </c>
      <c r="V343" s="70">
        <f t="shared" si="86"/>
        <v>21</v>
      </c>
      <c r="W343" s="67">
        <f>IF($V343="NA","NA",VLOOKUP(ROUNDUP(V343,0),Inputs!$N$6:$P$26,3,TRUE))</f>
        <v>0.05</v>
      </c>
      <c r="X343" s="3">
        <f>IF($U343="NA","NA",VLOOKUP(ROUNDUP(V343,0),Inputs!$N$6:$O$26,2)+U343)</f>
        <v>4.6820000000000001E-2</v>
      </c>
      <c r="Y343" s="3">
        <f t="shared" si="87"/>
        <v>0.90944999999999998</v>
      </c>
      <c r="Z343" s="5">
        <f t="shared" si="88"/>
        <v>2957831.6564956843</v>
      </c>
      <c r="AA343" s="5">
        <f t="shared" si="89"/>
        <v>-267831.65649568429</v>
      </c>
      <c r="AB343" s="5">
        <f>IF($U343= "NA","NA",(F343-AA343)*Inputs!$S$7)</f>
        <v>29578.316564956844</v>
      </c>
      <c r="AC343" s="123">
        <f t="shared" si="90"/>
        <v>-297409.97306064115</v>
      </c>
      <c r="AD343" s="124">
        <f t="shared" si="91"/>
        <v>-0.11056132827533129</v>
      </c>
      <c r="AE343" s="123" t="str">
        <f t="shared" si="92"/>
        <v/>
      </c>
      <c r="AF343" s="32">
        <v>97.86</v>
      </c>
    </row>
    <row r="344" spans="1:32" s="32" customFormat="1" ht="13.35" customHeight="1" outlineLevel="1">
      <c r="A344" s="72" t="s">
        <v>441</v>
      </c>
      <c r="B344" s="11" t="s">
        <v>622</v>
      </c>
      <c r="C344" s="78" t="s">
        <v>69</v>
      </c>
      <c r="D344" s="73">
        <v>0.04</v>
      </c>
      <c r="E344" s="74">
        <v>53858</v>
      </c>
      <c r="F344" s="79">
        <v>2770000</v>
      </c>
      <c r="G344" s="74">
        <v>45823</v>
      </c>
      <c r="H344" s="69">
        <f>IF(OR(($G344=("Non Callable")),$G344=("Make Whole"),Inputs!$S$6&gt;E344),"Non Callable",MAX(Inputs!$S$6,G344))</f>
        <v>45823</v>
      </c>
      <c r="I344" s="70">
        <f t="shared" si="99"/>
        <v>22</v>
      </c>
      <c r="J344" s="67">
        <f>IF($I344="NA","NA",VLOOKUP(ROUNDUP(I344,0),Inputs!$N$6:$P$26,3,TRUE))</f>
        <v>0.05</v>
      </c>
      <c r="K344" s="3">
        <f>IF($I344="NA","NA",VLOOKUP(ROUNDUP(I344,0),Inputs!$N$6:$O$26,2))</f>
        <v>3.95E-2</v>
      </c>
      <c r="L344" s="3">
        <f t="shared" si="100"/>
        <v>1.0073000000000001</v>
      </c>
      <c r="M344" s="5">
        <f t="shared" si="101"/>
        <v>2749925.5435322146</v>
      </c>
      <c r="N344" s="5">
        <f t="shared" si="102"/>
        <v>20074.456467785407</v>
      </c>
      <c r="O344" s="5">
        <f>IF($I344= "NA","NA",(F344-N344)*Inputs!$S$7)</f>
        <v>27499.255435322146</v>
      </c>
      <c r="P344" s="123">
        <f t="shared" si="103"/>
        <v>-7424.7989675367389</v>
      </c>
      <c r="Q344" s="124">
        <f t="shared" si="104"/>
        <v>-2.6804328402659709E-3</v>
      </c>
      <c r="R344" s="7" t="str">
        <f t="shared" si="84"/>
        <v>YES</v>
      </c>
      <c r="S344" s="69">
        <f>IF(OR(($G344=("Non Callable")),$G344=("Make Whole"),Inputs!$S$6&gt;E344,R344="No"),"NA",Inputs!$S$6)</f>
        <v>45266</v>
      </c>
      <c r="T344" s="70">
        <f t="shared" si="85"/>
        <v>1.5249999999999999</v>
      </c>
      <c r="U344" s="67">
        <f>IF(S344="NA","NA",IF(T344&gt;0,T344*(Inputs!$S$11*12),0))</f>
        <v>7.3200000000000001E-3</v>
      </c>
      <c r="V344" s="70">
        <f t="shared" si="86"/>
        <v>22</v>
      </c>
      <c r="W344" s="67">
        <f>IF($V344="NA","NA",VLOOKUP(ROUNDUP(V344,0),Inputs!$N$6:$P$26,3,TRUE))</f>
        <v>0.05</v>
      </c>
      <c r="X344" s="3">
        <f>IF($U344="NA","NA",VLOOKUP(ROUNDUP(V344,0),Inputs!$N$6:$O$26,2)+U344)</f>
        <v>4.6820000000000001E-2</v>
      </c>
      <c r="Y344" s="3">
        <f t="shared" si="87"/>
        <v>0.90695000000000003</v>
      </c>
      <c r="Z344" s="5">
        <f t="shared" si="88"/>
        <v>3054192.6236286452</v>
      </c>
      <c r="AA344" s="5">
        <f t="shared" si="89"/>
        <v>-284192.6236286452</v>
      </c>
      <c r="AB344" s="5">
        <f>IF($U344= "NA","NA",(F344-AA344)*Inputs!$S$7)</f>
        <v>30541.926236286454</v>
      </c>
      <c r="AC344" s="123">
        <f t="shared" si="90"/>
        <v>-314734.54986493167</v>
      </c>
      <c r="AD344" s="124">
        <f t="shared" si="91"/>
        <v>-0.1136225811786757</v>
      </c>
      <c r="AE344" s="123" t="str">
        <f t="shared" si="92"/>
        <v/>
      </c>
      <c r="AF344" s="32">
        <v>97.86</v>
      </c>
    </row>
    <row r="345" spans="1:32" s="32" customFormat="1" ht="13.35" customHeight="1" outlineLevel="1">
      <c r="A345" s="72" t="s">
        <v>441</v>
      </c>
      <c r="B345" s="11" t="s">
        <v>623</v>
      </c>
      <c r="C345" s="78" t="s">
        <v>69</v>
      </c>
      <c r="D345" s="73">
        <v>4.1250000000000002E-2</v>
      </c>
      <c r="E345" s="74">
        <v>54224</v>
      </c>
      <c r="F345" s="79">
        <v>2850000</v>
      </c>
      <c r="G345" s="74">
        <v>45823</v>
      </c>
      <c r="H345" s="69">
        <f>IF(OR(($G345=("Non Callable")),$G345=("Make Whole"),Inputs!$S$6&gt;E345),"Non Callable",MAX(Inputs!$S$6,G345))</f>
        <v>45823</v>
      </c>
      <c r="I345" s="70">
        <f t="shared" si="99"/>
        <v>23</v>
      </c>
      <c r="J345" s="67">
        <f>IF($I345="NA","NA",VLOOKUP(ROUNDUP(I345,0),Inputs!$N$6:$P$26,3,TRUE))</f>
        <v>0.05</v>
      </c>
      <c r="K345" s="3">
        <f>IF($I345="NA","NA",VLOOKUP(ROUNDUP(I345,0),Inputs!$N$6:$O$26,2))</f>
        <v>3.95E-2</v>
      </c>
      <c r="L345" s="3">
        <f t="shared" si="100"/>
        <v>1.0262800000000001</v>
      </c>
      <c r="M345" s="5">
        <f t="shared" si="101"/>
        <v>2777019.9165919628</v>
      </c>
      <c r="N345" s="5">
        <f t="shared" si="102"/>
        <v>72980.083408037201</v>
      </c>
      <c r="O345" s="5">
        <f>IF($I345= "NA","NA",(F345-N345)*Inputs!$S$7)</f>
        <v>27770.199165919628</v>
      </c>
      <c r="P345" s="123">
        <f t="shared" si="103"/>
        <v>45209.884242117572</v>
      </c>
      <c r="Q345" s="124">
        <f t="shared" si="104"/>
        <v>1.586311727793599E-2</v>
      </c>
      <c r="R345" s="7" t="str">
        <f t="shared" si="84"/>
        <v>YES</v>
      </c>
      <c r="S345" s="69">
        <f>IF(OR(($G345=("Non Callable")),$G345=("Make Whole"),Inputs!$S$6&gt;E345,R345="No"),"NA",Inputs!$S$6)</f>
        <v>45266</v>
      </c>
      <c r="T345" s="70">
        <f t="shared" si="85"/>
        <v>1.5249999999999999</v>
      </c>
      <c r="U345" s="67">
        <f>IF(S345="NA","NA",IF(T345&gt;0,T345*(Inputs!$S$11*12),0))</f>
        <v>7.3200000000000001E-3</v>
      </c>
      <c r="V345" s="70">
        <f t="shared" si="86"/>
        <v>23</v>
      </c>
      <c r="W345" s="67">
        <f>IF($V345="NA","NA",VLOOKUP(ROUNDUP(V345,0),Inputs!$N$6:$P$26,3,TRUE))</f>
        <v>0.05</v>
      </c>
      <c r="X345" s="3">
        <f>IF($U345="NA","NA",VLOOKUP(ROUNDUP(V345,0),Inputs!$N$6:$O$26,2)+U345)</f>
        <v>4.6820000000000001E-2</v>
      </c>
      <c r="Y345" s="3">
        <f t="shared" si="87"/>
        <v>0.92205999999999999</v>
      </c>
      <c r="Z345" s="5">
        <f t="shared" si="88"/>
        <v>3090905.1471704664</v>
      </c>
      <c r="AA345" s="5">
        <f t="shared" si="89"/>
        <v>-240905.14717046637</v>
      </c>
      <c r="AB345" s="5">
        <f>IF($U345= "NA","NA",(F345-AA345)*Inputs!$S$7)</f>
        <v>30909.051471704664</v>
      </c>
      <c r="AC345" s="123">
        <f t="shared" si="90"/>
        <v>-271814.19864217105</v>
      </c>
      <c r="AD345" s="124">
        <f t="shared" si="91"/>
        <v>-9.5373403032340723E-2</v>
      </c>
      <c r="AE345" s="123">
        <f t="shared" si="92"/>
        <v>317024.08288428863</v>
      </c>
      <c r="AF345" s="32">
        <v>97.86</v>
      </c>
    </row>
    <row r="346" spans="1:32" s="32" customFormat="1" ht="13.35" customHeight="1" outlineLevel="1">
      <c r="A346" s="72" t="s">
        <v>441</v>
      </c>
      <c r="B346" s="11" t="s">
        <v>623</v>
      </c>
      <c r="C346" s="78" t="s">
        <v>69</v>
      </c>
      <c r="D346" s="73">
        <v>4.1250000000000002E-2</v>
      </c>
      <c r="E346" s="74">
        <v>54589</v>
      </c>
      <c r="F346" s="79">
        <v>2935000</v>
      </c>
      <c r="G346" s="74">
        <v>45823</v>
      </c>
      <c r="H346" s="69">
        <f>IF(OR(($G346=("Non Callable")),$G346=("Make Whole"),Inputs!$S$6&gt;E346),"Non Callable",MAX(Inputs!$S$6,G346))</f>
        <v>45823</v>
      </c>
      <c r="I346" s="70">
        <f t="shared" si="99"/>
        <v>24</v>
      </c>
      <c r="J346" s="67">
        <f>IF($I346="NA","NA",VLOOKUP(ROUNDUP(I346,0),Inputs!$N$6:$P$26,3,TRUE))</f>
        <v>0.05</v>
      </c>
      <c r="K346" s="3">
        <f>IF($I346="NA","NA",VLOOKUP(ROUNDUP(I346,0),Inputs!$N$6:$O$26,2))</f>
        <v>3.95E-2</v>
      </c>
      <c r="L346" s="3">
        <f t="shared" si="100"/>
        <v>1.0269699999999999</v>
      </c>
      <c r="M346" s="5">
        <f t="shared" si="101"/>
        <v>2857921.8477657577</v>
      </c>
      <c r="N346" s="5">
        <f t="shared" si="102"/>
        <v>77078.152234242298</v>
      </c>
      <c r="O346" s="5">
        <f>IF($I346= "NA","NA",(F346-N346)*Inputs!$S$7)</f>
        <v>28579.218477657578</v>
      </c>
      <c r="P346" s="123">
        <f t="shared" si="103"/>
        <v>48498.933756584724</v>
      </c>
      <c r="Q346" s="124">
        <f t="shared" si="104"/>
        <v>1.6524338588274182E-2</v>
      </c>
      <c r="R346" s="7" t="str">
        <f t="shared" si="84"/>
        <v>YES</v>
      </c>
      <c r="S346" s="69">
        <f>IF(OR(($G346=("Non Callable")),$G346=("Make Whole"),Inputs!$S$6&gt;E346,R346="No"),"NA",Inputs!$S$6)</f>
        <v>45266</v>
      </c>
      <c r="T346" s="70">
        <f t="shared" si="85"/>
        <v>1.5249999999999999</v>
      </c>
      <c r="U346" s="67">
        <f>IF(S346="NA","NA",IF(T346&gt;0,T346*(Inputs!$S$11*12),0))</f>
        <v>7.3200000000000001E-3</v>
      </c>
      <c r="V346" s="70">
        <f t="shared" si="86"/>
        <v>24</v>
      </c>
      <c r="W346" s="67">
        <f>IF($V346="NA","NA",VLOOKUP(ROUNDUP(V346,0),Inputs!$N$6:$P$26,3,TRUE))</f>
        <v>0.05</v>
      </c>
      <c r="X346" s="3">
        <f>IF($U346="NA","NA",VLOOKUP(ROUNDUP(V346,0),Inputs!$N$6:$O$26,2)+U346)</f>
        <v>4.6820000000000001E-2</v>
      </c>
      <c r="Y346" s="3">
        <f t="shared" si="87"/>
        <v>0.92020999999999997</v>
      </c>
      <c r="Z346" s="5">
        <f t="shared" si="88"/>
        <v>3189489.3556905491</v>
      </c>
      <c r="AA346" s="5">
        <f t="shared" si="89"/>
        <v>-254489.35569054913</v>
      </c>
      <c r="AB346" s="5">
        <f>IF($U346= "NA","NA",(F346-AA346)*Inputs!$S$7)</f>
        <v>31894.893556905492</v>
      </c>
      <c r="AC346" s="123">
        <f t="shared" si="90"/>
        <v>-286384.24924745463</v>
      </c>
      <c r="AD346" s="124">
        <f t="shared" si="91"/>
        <v>-9.7575553406287777E-2</v>
      </c>
      <c r="AE346" s="123">
        <f t="shared" si="92"/>
        <v>334883.18300403934</v>
      </c>
      <c r="AF346" s="32">
        <v>100.3</v>
      </c>
    </row>
    <row r="347" spans="1:32" s="32" customFormat="1" ht="13.35" customHeight="1" outlineLevel="1">
      <c r="A347" s="72" t="s">
        <v>441</v>
      </c>
      <c r="B347" s="11" t="s">
        <v>623</v>
      </c>
      <c r="C347" s="78" t="s">
        <v>69</v>
      </c>
      <c r="D347" s="73">
        <v>4.1250000000000002E-2</v>
      </c>
      <c r="E347" s="74">
        <v>54954</v>
      </c>
      <c r="F347" s="79">
        <v>3020000</v>
      </c>
      <c r="G347" s="74">
        <v>45823</v>
      </c>
      <c r="H347" s="69">
        <f>IF(OR(($G347=("Non Callable")),$G347=("Make Whole"),Inputs!$S$6&gt;E347),"Non Callable",MAX(Inputs!$S$6,G347))</f>
        <v>45823</v>
      </c>
      <c r="I347" s="70">
        <f t="shared" si="99"/>
        <v>25</v>
      </c>
      <c r="J347" s="67">
        <f>IF($I347="NA","NA",VLOOKUP(ROUNDUP(I347,0),Inputs!$N$6:$P$26,3,TRUE))</f>
        <v>0.05</v>
      </c>
      <c r="K347" s="3">
        <f>IF($I347="NA","NA",VLOOKUP(ROUNDUP(I347,0),Inputs!$N$6:$O$26,2))</f>
        <v>3.95E-2</v>
      </c>
      <c r="L347" s="3">
        <f t="shared" si="100"/>
        <v>1.0276400000000001</v>
      </c>
      <c r="M347" s="5">
        <f t="shared" si="101"/>
        <v>2938772.3327235216</v>
      </c>
      <c r="N347" s="5">
        <f t="shared" si="102"/>
        <v>81227.667276478373</v>
      </c>
      <c r="O347" s="5">
        <f>IF($I347= "NA","NA",(F347-N347)*Inputs!$S$7)</f>
        <v>29387.723327235217</v>
      </c>
      <c r="P347" s="123">
        <f t="shared" si="103"/>
        <v>51839.943949243156</v>
      </c>
      <c r="Q347" s="124">
        <f t="shared" si="104"/>
        <v>1.7165544354054024E-2</v>
      </c>
      <c r="R347" s="7" t="str">
        <f t="shared" si="84"/>
        <v>YES</v>
      </c>
      <c r="S347" s="69">
        <f>IF(OR(($G347=("Non Callable")),$G347=("Make Whole"),Inputs!$S$6&gt;E347,R347="No"),"NA",Inputs!$S$6)</f>
        <v>45266</v>
      </c>
      <c r="T347" s="70">
        <f t="shared" si="85"/>
        <v>1.5249999999999999</v>
      </c>
      <c r="U347" s="67">
        <f>IF(S347="NA","NA",IF(T347&gt;0,T347*(Inputs!$S$11*12),0))</f>
        <v>7.3200000000000001E-3</v>
      </c>
      <c r="V347" s="70">
        <f t="shared" si="86"/>
        <v>25</v>
      </c>
      <c r="W347" s="67">
        <f>IF($V347="NA","NA",VLOOKUP(ROUNDUP(V347,0),Inputs!$N$6:$P$26,3,TRUE))</f>
        <v>0.05</v>
      </c>
      <c r="X347" s="3">
        <f>IF($U347="NA","NA",VLOOKUP(ROUNDUP(V347,0),Inputs!$N$6:$O$26,2)+U347)</f>
        <v>4.6820000000000001E-2</v>
      </c>
      <c r="Y347" s="3">
        <f t="shared" si="87"/>
        <v>0.91842999999999997</v>
      </c>
      <c r="Z347" s="5">
        <f t="shared" si="88"/>
        <v>3288220.1147610596</v>
      </c>
      <c r="AA347" s="5">
        <f t="shared" si="89"/>
        <v>-268220.11476105964</v>
      </c>
      <c r="AB347" s="5">
        <f>IF($U347= "NA","NA",(F347-AA347)*Inputs!$S$7)</f>
        <v>32882.201147610598</v>
      </c>
      <c r="AC347" s="123">
        <f t="shared" si="90"/>
        <v>-301102.31590867025</v>
      </c>
      <c r="AD347" s="124">
        <f t="shared" si="91"/>
        <v>-9.9702753612142467E-2</v>
      </c>
      <c r="AE347" s="123">
        <f t="shared" si="92"/>
        <v>352942.25985791342</v>
      </c>
      <c r="AF347" s="32">
        <v>101.354</v>
      </c>
    </row>
    <row r="348" spans="1:32" s="32" customFormat="1" ht="13.35" customHeight="1" outlineLevel="1">
      <c r="A348" s="72" t="s">
        <v>441</v>
      </c>
      <c r="B348" s="11" t="s">
        <v>623</v>
      </c>
      <c r="C348" s="78" t="s">
        <v>69</v>
      </c>
      <c r="D348" s="73">
        <v>4.1250000000000002E-2</v>
      </c>
      <c r="E348" s="74">
        <v>55319</v>
      </c>
      <c r="F348" s="79">
        <v>3110000</v>
      </c>
      <c r="G348" s="74">
        <v>45823</v>
      </c>
      <c r="H348" s="69">
        <f>IF(OR(($G348=("Non Callable")),$G348=("Make Whole"),Inputs!$S$6&gt;E348),"Non Callable",MAX(Inputs!$S$6,G348))</f>
        <v>45823</v>
      </c>
      <c r="I348" s="70">
        <f t="shared" si="99"/>
        <v>26</v>
      </c>
      <c r="J348" s="67">
        <f>IF($I348="NA","NA",VLOOKUP(ROUNDUP(I348,0),Inputs!$N$6:$P$26,3,TRUE))</f>
        <v>0.05</v>
      </c>
      <c r="K348" s="3">
        <f>IF($I348="NA","NA",VLOOKUP(ROUNDUP(I348,0),Inputs!$N$6:$O$26,2))</f>
        <v>3.95E-2</v>
      </c>
      <c r="L348" s="3">
        <f t="shared" si="100"/>
        <v>1.02827</v>
      </c>
      <c r="M348" s="5">
        <f t="shared" si="101"/>
        <v>3024497.4568936173</v>
      </c>
      <c r="N348" s="5">
        <f t="shared" si="102"/>
        <v>85502.543106382713</v>
      </c>
      <c r="O348" s="5">
        <f>IF($I348= "NA","NA",(F348-N348)*Inputs!$S$7)</f>
        <v>30244.974568936173</v>
      </c>
      <c r="P348" s="123">
        <f t="shared" si="103"/>
        <v>55257.568537446539</v>
      </c>
      <c r="Q348" s="124">
        <f t="shared" si="104"/>
        <v>1.7767706925223968E-2</v>
      </c>
      <c r="R348" s="7" t="str">
        <f t="shared" ref="R348:R394" si="105">IF(H348&gt;G348,"NO","YES")</f>
        <v>YES</v>
      </c>
      <c r="S348" s="69">
        <f>IF(OR(($G348=("Non Callable")),$G348=("Make Whole"),Inputs!$S$6&gt;E348,R348="No"),"NA",Inputs!$S$6)</f>
        <v>45266</v>
      </c>
      <c r="T348" s="70">
        <f t="shared" ref="T348:T394" si="106">IF(S348&lt;=G348,IF(OR(S348="NA",S348=G348),"NA",DAYS360(S348,G348)/360),0)</f>
        <v>1.5249999999999999</v>
      </c>
      <c r="U348" s="67">
        <f>IF(S348="NA","NA",IF(T348&gt;0,T348*(Inputs!$S$11*12),0))</f>
        <v>7.3200000000000001E-3</v>
      </c>
      <c r="V348" s="70">
        <f t="shared" ref="V348:V394" si="107">IF(OR(H348="Non Callable",H348=E348),"NA",DAYS360(H348,E348)/360)</f>
        <v>26</v>
      </c>
      <c r="W348" s="67">
        <f>IF($V348="NA","NA",VLOOKUP(ROUNDUP(V348,0),Inputs!$N$6:$P$26,3,TRUE))</f>
        <v>0.05</v>
      </c>
      <c r="X348" s="3">
        <f>IF($U348="NA","NA",VLOOKUP(ROUNDUP(V348,0),Inputs!$N$6:$O$26,2)+U348)</f>
        <v>4.6820000000000001E-2</v>
      </c>
      <c r="Y348" s="3">
        <f t="shared" ref="Y348:Y394" si="108">IF($U348="NA","NA",ROUNDDOWN(-PV(X348/2,V348*2,(F348*D348)/2,F348)/F348,5))</f>
        <v>0.91674</v>
      </c>
      <c r="Z348" s="5">
        <f t="shared" ref="Z348:Z394" si="109">IF($U348="NA","NA",F348/Y348)</f>
        <v>3392455.8762571723</v>
      </c>
      <c r="AA348" s="5">
        <f t="shared" ref="AA348:AA394" si="110">IF($U348="NA","NA",F348-Z348)</f>
        <v>-282455.87625717232</v>
      </c>
      <c r="AB348" s="5">
        <f>IF($U348= "NA","NA",(F348-AA348)*Inputs!$S$7)</f>
        <v>33924.558762571723</v>
      </c>
      <c r="AC348" s="123">
        <f t="shared" ref="AC348:AC394" si="111">IF($U348= "NA","NA",AA348-AB348)</f>
        <v>-316380.43501974404</v>
      </c>
      <c r="AD348" s="124">
        <f t="shared" ref="AD348:AD394" si="112">IF($U348= "NA","NA",AC348/F348)</f>
        <v>-0.10173004341470869</v>
      </c>
      <c r="AE348" s="123">
        <f t="shared" ref="AE348:AE394" si="113">IF(OR($P348="NA",R348="NO"),"",IF(P348&gt;0,P348-AC348,""))</f>
        <v>371638.00355719059</v>
      </c>
      <c r="AF348" s="32" t="s">
        <v>744</v>
      </c>
    </row>
    <row r="349" spans="1:32" s="32" customFormat="1" ht="13.35" customHeight="1" outlineLevel="1">
      <c r="A349" s="72" t="s">
        <v>441</v>
      </c>
      <c r="B349" s="11" t="s">
        <v>624</v>
      </c>
      <c r="C349" s="78" t="s">
        <v>70</v>
      </c>
      <c r="D349" s="73">
        <v>0.04</v>
      </c>
      <c r="E349" s="74">
        <v>45397</v>
      </c>
      <c r="F349" s="79">
        <v>2485000</v>
      </c>
      <c r="G349" s="78" t="s">
        <v>2</v>
      </c>
      <c r="H349" s="69" t="str">
        <f>IF(OR(($G349=("Non Callable")),$G349=("Make Whole"),Inputs!$S$6&gt;E349),"Non Callable",MAX(Inputs!$S$6,G349))</f>
        <v>Non Callable</v>
      </c>
      <c r="I349" s="70" t="str">
        <f t="shared" si="99"/>
        <v>NA</v>
      </c>
      <c r="J349" s="67" t="str">
        <f>IF($I349="NA","NA",VLOOKUP(ROUNDUP(I349,0),Inputs!$N$6:$P$26,3,TRUE))</f>
        <v>NA</v>
      </c>
      <c r="K349" s="3" t="str">
        <f>IF($I349="NA","NA",VLOOKUP(ROUNDUP(I349,0),Inputs!$N$6:$O$26,2))</f>
        <v>NA</v>
      </c>
      <c r="L349" s="3" t="str">
        <f t="shared" si="100"/>
        <v>NA</v>
      </c>
      <c r="M349" s="5" t="str">
        <f t="shared" si="101"/>
        <v>NA</v>
      </c>
      <c r="N349" s="5" t="str">
        <f t="shared" si="102"/>
        <v>NA</v>
      </c>
      <c r="O349" s="5" t="str">
        <f>IF($I349= "NA","NA",(F349-N349)*Inputs!$S$7)</f>
        <v>NA</v>
      </c>
      <c r="P349" s="123" t="str">
        <f t="shared" si="103"/>
        <v>NA</v>
      </c>
      <c r="Q349" s="124" t="str">
        <f t="shared" si="104"/>
        <v>NA</v>
      </c>
      <c r="R349" s="7" t="str">
        <f t="shared" si="105"/>
        <v>YES</v>
      </c>
      <c r="S349" s="69" t="str">
        <f>IF(OR(($G349=("Non Callable")),$G349=("Make Whole"),Inputs!$S$6&gt;E349,R349="No"),"NA",Inputs!$S$6)</f>
        <v>NA</v>
      </c>
      <c r="T349" s="70" t="str">
        <f t="shared" si="106"/>
        <v>NA</v>
      </c>
      <c r="U349" s="67" t="str">
        <f>IF(S349="NA","NA",IF(T349&gt;0,T349*(Inputs!$S$11*12),0))</f>
        <v>NA</v>
      </c>
      <c r="V349" s="70" t="str">
        <f t="shared" si="107"/>
        <v>NA</v>
      </c>
      <c r="W349" s="67" t="str">
        <f>IF($V349="NA","NA",VLOOKUP(ROUNDUP(V349,0),Inputs!$N$6:$P$26,3,TRUE))</f>
        <v>NA</v>
      </c>
      <c r="X349" s="3" t="str">
        <f>IF($U349="NA","NA",VLOOKUP(ROUNDUP(V349,0),Inputs!$N$6:$O$26,2)+U349)</f>
        <v>NA</v>
      </c>
      <c r="Y349" s="3" t="str">
        <f t="shared" si="108"/>
        <v>NA</v>
      </c>
      <c r="Z349" s="5" t="str">
        <f t="shared" si="109"/>
        <v>NA</v>
      </c>
      <c r="AA349" s="5" t="str">
        <f t="shared" si="110"/>
        <v>NA</v>
      </c>
      <c r="AB349" s="5" t="str">
        <f>IF($U349= "NA","NA",(F349-AA349)*Inputs!$S$7)</f>
        <v>NA</v>
      </c>
      <c r="AC349" s="123" t="str">
        <f t="shared" si="111"/>
        <v>NA</v>
      </c>
      <c r="AD349" s="124" t="str">
        <f t="shared" si="112"/>
        <v>NA</v>
      </c>
      <c r="AE349" s="123" t="str">
        <f t="shared" si="113"/>
        <v/>
      </c>
      <c r="AF349" s="32">
        <v>104.084</v>
      </c>
    </row>
    <row r="350" spans="1:32" s="32" customFormat="1" ht="13.35" customHeight="1" outlineLevel="1">
      <c r="A350" s="72" t="s">
        <v>441</v>
      </c>
      <c r="B350" s="11" t="s">
        <v>625</v>
      </c>
      <c r="C350" s="78" t="s">
        <v>70</v>
      </c>
      <c r="D350" s="73">
        <v>0.04</v>
      </c>
      <c r="E350" s="74">
        <v>45762</v>
      </c>
      <c r="F350" s="79">
        <v>2555000</v>
      </c>
      <c r="G350" s="78" t="s">
        <v>2</v>
      </c>
      <c r="H350" s="69" t="str">
        <f>IF(OR(($G350=("Non Callable")),$G350=("Make Whole"),Inputs!$S$6&gt;E350),"Non Callable",MAX(Inputs!$S$6,G350))</f>
        <v>Non Callable</v>
      </c>
      <c r="I350" s="70" t="str">
        <f t="shared" si="99"/>
        <v>NA</v>
      </c>
      <c r="J350" s="67" t="str">
        <f>IF($I350="NA","NA",VLOOKUP(ROUNDUP(I350,0),Inputs!$N$6:$P$26,3,TRUE))</f>
        <v>NA</v>
      </c>
      <c r="K350" s="3" t="str">
        <f>IF($I350="NA","NA",VLOOKUP(ROUNDUP(I350,0),Inputs!$N$6:$O$26,2))</f>
        <v>NA</v>
      </c>
      <c r="L350" s="3" t="str">
        <f t="shared" si="100"/>
        <v>NA</v>
      </c>
      <c r="M350" s="5" t="str">
        <f t="shared" si="101"/>
        <v>NA</v>
      </c>
      <c r="N350" s="5" t="str">
        <f t="shared" si="102"/>
        <v>NA</v>
      </c>
      <c r="O350" s="5" t="str">
        <f>IF($I350= "NA","NA",(F350-N350)*Inputs!$S$7)</f>
        <v>NA</v>
      </c>
      <c r="P350" s="123" t="str">
        <f t="shared" si="103"/>
        <v>NA</v>
      </c>
      <c r="Q350" s="124" t="str">
        <f t="shared" si="104"/>
        <v>NA</v>
      </c>
      <c r="R350" s="7" t="str">
        <f t="shared" si="105"/>
        <v>YES</v>
      </c>
      <c r="S350" s="69" t="str">
        <f>IF(OR(($G350=("Non Callable")),$G350=("Make Whole"),Inputs!$S$6&gt;E350,R350="No"),"NA",Inputs!$S$6)</f>
        <v>NA</v>
      </c>
      <c r="T350" s="70" t="str">
        <f t="shared" si="106"/>
        <v>NA</v>
      </c>
      <c r="U350" s="67" t="str">
        <f>IF(S350="NA","NA",IF(T350&gt;0,T350*(Inputs!$S$11*12),0))</f>
        <v>NA</v>
      </c>
      <c r="V350" s="70" t="str">
        <f t="shared" si="107"/>
        <v>NA</v>
      </c>
      <c r="W350" s="67" t="str">
        <f>IF($V350="NA","NA",VLOOKUP(ROUNDUP(V350,0),Inputs!$N$6:$P$26,3,TRUE))</f>
        <v>NA</v>
      </c>
      <c r="X350" s="3" t="str">
        <f>IF($U350="NA","NA",VLOOKUP(ROUNDUP(V350,0),Inputs!$N$6:$O$26,2)+U350)</f>
        <v>NA</v>
      </c>
      <c r="Y350" s="3" t="str">
        <f t="shared" si="108"/>
        <v>NA</v>
      </c>
      <c r="Z350" s="5" t="str">
        <f t="shared" si="109"/>
        <v>NA</v>
      </c>
      <c r="AA350" s="5" t="str">
        <f t="shared" si="110"/>
        <v>NA</v>
      </c>
      <c r="AB350" s="5" t="str">
        <f>IF($U350= "NA","NA",(F350-AA350)*Inputs!$S$7)</f>
        <v>NA</v>
      </c>
      <c r="AC350" s="123" t="str">
        <f t="shared" si="111"/>
        <v>NA</v>
      </c>
      <c r="AD350" s="124" t="str">
        <f t="shared" si="112"/>
        <v>NA</v>
      </c>
      <c r="AE350" s="123" t="str">
        <f t="shared" si="113"/>
        <v/>
      </c>
      <c r="AF350" s="32" t="s">
        <v>744</v>
      </c>
    </row>
    <row r="351" spans="1:32" s="32" customFormat="1" ht="13.35" customHeight="1" outlineLevel="1">
      <c r="A351" s="72" t="s">
        <v>441</v>
      </c>
      <c r="B351" s="11" t="s">
        <v>626</v>
      </c>
      <c r="C351" s="78" t="s">
        <v>70</v>
      </c>
      <c r="D351" s="73">
        <v>0.04</v>
      </c>
      <c r="E351" s="74">
        <v>46127</v>
      </c>
      <c r="F351" s="79">
        <v>2635000</v>
      </c>
      <c r="G351" s="78" t="s">
        <v>2</v>
      </c>
      <c r="H351" s="69" t="str">
        <f>IF(OR(($G351=("Non Callable")),$G351=("Make Whole"),Inputs!$S$6&gt;E351),"Non Callable",MAX(Inputs!$S$6,G351))</f>
        <v>Non Callable</v>
      </c>
      <c r="I351" s="70" t="str">
        <f t="shared" si="99"/>
        <v>NA</v>
      </c>
      <c r="J351" s="67" t="str">
        <f>IF($I351="NA","NA",VLOOKUP(ROUNDUP(I351,0),Inputs!$N$6:$P$26,3,TRUE))</f>
        <v>NA</v>
      </c>
      <c r="K351" s="3" t="str">
        <f>IF($I351="NA","NA",VLOOKUP(ROUNDUP(I351,0),Inputs!$N$6:$O$26,2))</f>
        <v>NA</v>
      </c>
      <c r="L351" s="3" t="str">
        <f t="shared" si="100"/>
        <v>NA</v>
      </c>
      <c r="M351" s="5" t="str">
        <f t="shared" si="101"/>
        <v>NA</v>
      </c>
      <c r="N351" s="5" t="str">
        <f t="shared" si="102"/>
        <v>NA</v>
      </c>
      <c r="O351" s="5" t="str">
        <f>IF($I351= "NA","NA",(F351-N351)*Inputs!$S$7)</f>
        <v>NA</v>
      </c>
      <c r="P351" s="123" t="str">
        <f t="shared" si="103"/>
        <v>NA</v>
      </c>
      <c r="Q351" s="124" t="str">
        <f t="shared" si="104"/>
        <v>NA</v>
      </c>
      <c r="R351" s="7" t="str">
        <f t="shared" si="105"/>
        <v>YES</v>
      </c>
      <c r="S351" s="69" t="str">
        <f>IF(OR(($G351=("Non Callable")),$G351=("Make Whole"),Inputs!$S$6&gt;E351,R351="No"),"NA",Inputs!$S$6)</f>
        <v>NA</v>
      </c>
      <c r="T351" s="70" t="str">
        <f t="shared" si="106"/>
        <v>NA</v>
      </c>
      <c r="U351" s="67" t="str">
        <f>IF(S351="NA","NA",IF(T351&gt;0,T351*(Inputs!$S$11*12),0))</f>
        <v>NA</v>
      </c>
      <c r="V351" s="70" t="str">
        <f t="shared" si="107"/>
        <v>NA</v>
      </c>
      <c r="W351" s="67" t="str">
        <f>IF($V351="NA","NA",VLOOKUP(ROUNDUP(V351,0),Inputs!$N$6:$P$26,3,TRUE))</f>
        <v>NA</v>
      </c>
      <c r="X351" s="3" t="str">
        <f>IF($U351="NA","NA",VLOOKUP(ROUNDUP(V351,0),Inputs!$N$6:$O$26,2)+U351)</f>
        <v>NA</v>
      </c>
      <c r="Y351" s="3" t="str">
        <f t="shared" si="108"/>
        <v>NA</v>
      </c>
      <c r="Z351" s="5" t="str">
        <f t="shared" si="109"/>
        <v>NA</v>
      </c>
      <c r="AA351" s="5" t="str">
        <f t="shared" si="110"/>
        <v>NA</v>
      </c>
      <c r="AB351" s="5" t="str">
        <f>IF($U351= "NA","NA",(F351-AA351)*Inputs!$S$7)</f>
        <v>NA</v>
      </c>
      <c r="AC351" s="123" t="str">
        <f t="shared" si="111"/>
        <v>NA</v>
      </c>
      <c r="AD351" s="124" t="str">
        <f t="shared" si="112"/>
        <v>NA</v>
      </c>
      <c r="AE351" s="123" t="str">
        <f t="shared" si="113"/>
        <v/>
      </c>
      <c r="AF351" s="32">
        <v>104.58799999999999</v>
      </c>
    </row>
    <row r="352" spans="1:32" s="32" customFormat="1" ht="13.35" customHeight="1" outlineLevel="1">
      <c r="A352" s="72" t="s">
        <v>441</v>
      </c>
      <c r="B352" s="11" t="s">
        <v>627</v>
      </c>
      <c r="C352" s="78" t="s">
        <v>70</v>
      </c>
      <c r="D352" s="73">
        <v>0.04</v>
      </c>
      <c r="E352" s="74">
        <v>46492</v>
      </c>
      <c r="F352" s="79">
        <v>2710000</v>
      </c>
      <c r="G352" s="78" t="s">
        <v>2</v>
      </c>
      <c r="H352" s="69" t="str">
        <f>IF(OR(($G352=("Non Callable")),$G352=("Make Whole"),Inputs!$S$6&gt;E352),"Non Callable",MAX(Inputs!$S$6,G352))</f>
        <v>Non Callable</v>
      </c>
      <c r="I352" s="70" t="str">
        <f t="shared" si="99"/>
        <v>NA</v>
      </c>
      <c r="J352" s="67" t="str">
        <f>IF($I352="NA","NA",VLOOKUP(ROUNDUP(I352,0),Inputs!$N$6:$P$26,3,TRUE))</f>
        <v>NA</v>
      </c>
      <c r="K352" s="3" t="str">
        <f>IF($I352="NA","NA",VLOOKUP(ROUNDUP(I352,0),Inputs!$N$6:$O$26,2))</f>
        <v>NA</v>
      </c>
      <c r="L352" s="3" t="str">
        <f t="shared" si="100"/>
        <v>NA</v>
      </c>
      <c r="M352" s="5" t="str">
        <f t="shared" si="101"/>
        <v>NA</v>
      </c>
      <c r="N352" s="5" t="str">
        <f t="shared" si="102"/>
        <v>NA</v>
      </c>
      <c r="O352" s="5" t="str">
        <f>IF($I352= "NA","NA",(F352-N352)*Inputs!$S$7)</f>
        <v>NA</v>
      </c>
      <c r="P352" s="123" t="str">
        <f t="shared" si="103"/>
        <v>NA</v>
      </c>
      <c r="Q352" s="124" t="str">
        <f t="shared" si="104"/>
        <v>NA</v>
      </c>
      <c r="R352" s="7" t="str">
        <f t="shared" si="105"/>
        <v>YES</v>
      </c>
      <c r="S352" s="69" t="str">
        <f>IF(OR(($G352=("Non Callable")),$G352=("Make Whole"),Inputs!$S$6&gt;E352,R352="No"),"NA",Inputs!$S$6)</f>
        <v>NA</v>
      </c>
      <c r="T352" s="70" t="str">
        <f t="shared" si="106"/>
        <v>NA</v>
      </c>
      <c r="U352" s="67" t="str">
        <f>IF(S352="NA","NA",IF(T352&gt;0,T352*(Inputs!$S$11*12),0))</f>
        <v>NA</v>
      </c>
      <c r="V352" s="70" t="str">
        <f t="shared" si="107"/>
        <v>NA</v>
      </c>
      <c r="W352" s="67" t="str">
        <f>IF($V352="NA","NA",VLOOKUP(ROUNDUP(V352,0),Inputs!$N$6:$P$26,3,TRUE))</f>
        <v>NA</v>
      </c>
      <c r="X352" s="3" t="str">
        <f>IF($U352="NA","NA",VLOOKUP(ROUNDUP(V352,0),Inputs!$N$6:$O$26,2)+U352)</f>
        <v>NA</v>
      </c>
      <c r="Y352" s="3" t="str">
        <f t="shared" si="108"/>
        <v>NA</v>
      </c>
      <c r="Z352" s="5" t="str">
        <f t="shared" si="109"/>
        <v>NA</v>
      </c>
      <c r="AA352" s="5" t="str">
        <f t="shared" si="110"/>
        <v>NA</v>
      </c>
      <c r="AB352" s="5" t="str">
        <f>IF($U352= "NA","NA",(F352-AA352)*Inputs!$S$7)</f>
        <v>NA</v>
      </c>
      <c r="AC352" s="123" t="str">
        <f t="shared" si="111"/>
        <v>NA</v>
      </c>
      <c r="AD352" s="124" t="str">
        <f t="shared" si="112"/>
        <v>NA</v>
      </c>
      <c r="AE352" s="123" t="str">
        <f t="shared" si="113"/>
        <v/>
      </c>
      <c r="AF352" s="32">
        <v>104.29900000000001</v>
      </c>
    </row>
    <row r="353" spans="1:32" s="32" customFormat="1" ht="13.35" customHeight="1" outlineLevel="1">
      <c r="A353" s="72" t="s">
        <v>441</v>
      </c>
      <c r="B353" s="11" t="s">
        <v>628</v>
      </c>
      <c r="C353" s="78" t="s">
        <v>70</v>
      </c>
      <c r="D353" s="73">
        <v>0.04</v>
      </c>
      <c r="E353" s="74">
        <v>46858</v>
      </c>
      <c r="F353" s="79">
        <v>2795000</v>
      </c>
      <c r="G353" s="78" t="s">
        <v>2</v>
      </c>
      <c r="H353" s="69" t="str">
        <f>IF(OR(($G353=("Non Callable")),$G353=("Make Whole"),Inputs!$S$6&gt;E353),"Non Callable",MAX(Inputs!$S$6,G353))</f>
        <v>Non Callable</v>
      </c>
      <c r="I353" s="70" t="str">
        <f t="shared" ref="I353:I375" si="114">IF(OR(H353="Non Callable",H353=E353),"NA",DAYS360(H353,E353)/360)</f>
        <v>NA</v>
      </c>
      <c r="J353" s="67" t="str">
        <f>IF($I353="NA","NA",VLOOKUP(ROUNDUP(I353,0),Inputs!$N$6:$P$26,3,TRUE))</f>
        <v>NA</v>
      </c>
      <c r="K353" s="3" t="str">
        <f>IF($I353="NA","NA",VLOOKUP(ROUNDUP(I353,0),Inputs!$N$6:$O$26,2))</f>
        <v>NA</v>
      </c>
      <c r="L353" s="3" t="str">
        <f t="shared" ref="L353:L375" si="115">IF($I353="NA","NA",ROUNDDOWN(-PV(K353/2,I353*2,(F353*D353)/2,F353)/F353,5))</f>
        <v>NA</v>
      </c>
      <c r="M353" s="5" t="str">
        <f t="shared" ref="M353:M375" si="116">IF($I353="NA","NA",F353/L353)</f>
        <v>NA</v>
      </c>
      <c r="N353" s="5" t="str">
        <f t="shared" ref="N353:N375" si="117">IF($I353="NA","NA",F353-M353)</f>
        <v>NA</v>
      </c>
      <c r="O353" s="5" t="str">
        <f>IF($I353= "NA","NA",(F353-N353)*Inputs!$S$7)</f>
        <v>NA</v>
      </c>
      <c r="P353" s="123" t="str">
        <f t="shared" ref="P353:P375" si="118">IF($I353= "NA","NA",N353-O353)</f>
        <v>NA</v>
      </c>
      <c r="Q353" s="124" t="str">
        <f t="shared" ref="Q353:Q375" si="119">IF($I353= "NA","NA",P353/F353)</f>
        <v>NA</v>
      </c>
      <c r="R353" s="7" t="str">
        <f t="shared" si="105"/>
        <v>YES</v>
      </c>
      <c r="S353" s="69" t="str">
        <f>IF(OR(($G353=("Non Callable")),$G353=("Make Whole"),Inputs!$S$6&gt;E353,R353="No"),"NA",Inputs!$S$6)</f>
        <v>NA</v>
      </c>
      <c r="T353" s="70" t="str">
        <f t="shared" si="106"/>
        <v>NA</v>
      </c>
      <c r="U353" s="67" t="str">
        <f>IF(S353="NA","NA",IF(T353&gt;0,T353*(Inputs!$S$11*12),0))</f>
        <v>NA</v>
      </c>
      <c r="V353" s="70" t="str">
        <f t="shared" si="107"/>
        <v>NA</v>
      </c>
      <c r="W353" s="67" t="str">
        <f>IF($V353="NA","NA",VLOOKUP(ROUNDUP(V353,0),Inputs!$N$6:$P$26,3,TRUE))</f>
        <v>NA</v>
      </c>
      <c r="X353" s="3" t="str">
        <f>IF($U353="NA","NA",VLOOKUP(ROUNDUP(V353,0),Inputs!$N$6:$O$26,2)+U353)</f>
        <v>NA</v>
      </c>
      <c r="Y353" s="3" t="str">
        <f t="shared" si="108"/>
        <v>NA</v>
      </c>
      <c r="Z353" s="5" t="str">
        <f t="shared" si="109"/>
        <v>NA</v>
      </c>
      <c r="AA353" s="5" t="str">
        <f t="shared" si="110"/>
        <v>NA</v>
      </c>
      <c r="AB353" s="5" t="str">
        <f>IF($U353= "NA","NA",(F353-AA353)*Inputs!$S$7)</f>
        <v>NA</v>
      </c>
      <c r="AC353" s="123" t="str">
        <f t="shared" si="111"/>
        <v>NA</v>
      </c>
      <c r="AD353" s="124" t="str">
        <f t="shared" si="112"/>
        <v>NA</v>
      </c>
      <c r="AE353" s="123" t="str">
        <f t="shared" si="113"/>
        <v/>
      </c>
      <c r="AF353" s="32">
        <v>104.235</v>
      </c>
    </row>
    <row r="354" spans="1:32" s="32" customFormat="1" ht="13.35" customHeight="1" outlineLevel="1">
      <c r="A354" s="72" t="s">
        <v>441</v>
      </c>
      <c r="B354" s="11" t="s">
        <v>629</v>
      </c>
      <c r="C354" s="78" t="s">
        <v>70</v>
      </c>
      <c r="D354" s="73">
        <v>0.04</v>
      </c>
      <c r="E354" s="74">
        <v>47223</v>
      </c>
      <c r="F354" s="79">
        <v>2875000</v>
      </c>
      <c r="G354" s="74">
        <v>46858</v>
      </c>
      <c r="H354" s="69">
        <f>IF(OR(($G354=("Non Callable")),$G354=("Make Whole"),Inputs!$S$6&gt;E354),"Non Callable",MAX(Inputs!$S$6,G354))</f>
        <v>46858</v>
      </c>
      <c r="I354" s="70">
        <f t="shared" si="114"/>
        <v>1</v>
      </c>
      <c r="J354" s="67">
        <f>IF($I354="NA","NA",VLOOKUP(ROUNDUP(I354,0),Inputs!$N$6:$P$26,3,TRUE))</f>
        <v>0.05</v>
      </c>
      <c r="K354" s="3">
        <f>IF($I354="NA","NA",VLOOKUP(ROUNDUP(I354,0),Inputs!$N$6:$O$26,2))</f>
        <v>3.0800000000000001E-2</v>
      </c>
      <c r="L354" s="3">
        <f t="shared" si="115"/>
        <v>1.0089900000000001</v>
      </c>
      <c r="M354" s="5">
        <f t="shared" si="116"/>
        <v>2849384.037502849</v>
      </c>
      <c r="N354" s="5">
        <f t="shared" si="117"/>
        <v>25615.962497150991</v>
      </c>
      <c r="O354" s="5">
        <f>IF($I354= "NA","NA",(F354-N354)*Inputs!$S$7)</f>
        <v>28493.840375028492</v>
      </c>
      <c r="P354" s="123">
        <f t="shared" si="118"/>
        <v>-2877.8778778775013</v>
      </c>
      <c r="Q354" s="124">
        <f t="shared" si="119"/>
        <v>-1.00100100100087E-3</v>
      </c>
      <c r="R354" s="7" t="str">
        <f t="shared" si="105"/>
        <v>YES</v>
      </c>
      <c r="S354" s="69">
        <f>IF(OR(($G354=("Non Callable")),$G354=("Make Whole"),Inputs!$S$6&gt;E354,R354="No"),"NA",Inputs!$S$6)</f>
        <v>45266</v>
      </c>
      <c r="T354" s="70">
        <f t="shared" si="106"/>
        <v>4.3583333333333334</v>
      </c>
      <c r="U354" s="67">
        <f>IF(S354="NA","NA",IF(T354&gt;0,T354*(Inputs!$S$11*12),0))</f>
        <v>2.0920000000000001E-2</v>
      </c>
      <c r="V354" s="70">
        <f t="shared" si="107"/>
        <v>1</v>
      </c>
      <c r="W354" s="67">
        <f>IF($V354="NA","NA",VLOOKUP(ROUNDUP(V354,0),Inputs!$N$6:$P$26,3,TRUE))</f>
        <v>0.05</v>
      </c>
      <c r="X354" s="3">
        <f>IF($U354="NA","NA",VLOOKUP(ROUNDUP(V354,0),Inputs!$N$6:$O$26,2)+U354)</f>
        <v>5.1720000000000002E-2</v>
      </c>
      <c r="Y354" s="3">
        <f t="shared" si="108"/>
        <v>0.98870999999999998</v>
      </c>
      <c r="Z354" s="5">
        <f t="shared" si="109"/>
        <v>2907829.3938566414</v>
      </c>
      <c r="AA354" s="5">
        <f t="shared" si="110"/>
        <v>-32829.393856641371</v>
      </c>
      <c r="AB354" s="5">
        <f>IF($U354= "NA","NA",(F354-AA354)*Inputs!$S$7)</f>
        <v>29078.293938566414</v>
      </c>
      <c r="AC354" s="123">
        <f t="shared" si="111"/>
        <v>-61907.687795207785</v>
      </c>
      <c r="AD354" s="124">
        <f t="shared" si="112"/>
        <v>-2.1533108798333141E-2</v>
      </c>
      <c r="AE354" s="123" t="str">
        <f t="shared" si="113"/>
        <v/>
      </c>
      <c r="AF354" s="32" t="s">
        <v>744</v>
      </c>
    </row>
    <row r="355" spans="1:32" s="32" customFormat="1" ht="13.35" customHeight="1" outlineLevel="1">
      <c r="A355" s="72" t="s">
        <v>441</v>
      </c>
      <c r="B355" s="11" t="s">
        <v>630</v>
      </c>
      <c r="C355" s="78" t="s">
        <v>70</v>
      </c>
      <c r="D355" s="73">
        <v>0.04</v>
      </c>
      <c r="E355" s="74">
        <v>47588</v>
      </c>
      <c r="F355" s="79">
        <v>2965000</v>
      </c>
      <c r="G355" s="74">
        <v>46858</v>
      </c>
      <c r="H355" s="69">
        <f>IF(OR(($G355=("Non Callable")),$G355=("Make Whole"),Inputs!$S$6&gt;E355),"Non Callable",MAX(Inputs!$S$6,G355))</f>
        <v>46858</v>
      </c>
      <c r="I355" s="70">
        <f t="shared" si="114"/>
        <v>2</v>
      </c>
      <c r="J355" s="67">
        <f>IF($I355="NA","NA",VLOOKUP(ROUNDUP(I355,0),Inputs!$N$6:$P$26,3,TRUE))</f>
        <v>0.05</v>
      </c>
      <c r="K355" s="3">
        <f>IF($I355="NA","NA",VLOOKUP(ROUNDUP(I355,0),Inputs!$N$6:$O$26,2))</f>
        <v>2.93E-2</v>
      </c>
      <c r="L355" s="3">
        <f t="shared" si="115"/>
        <v>1.0206299999999999</v>
      </c>
      <c r="M355" s="5">
        <f t="shared" si="116"/>
        <v>2905068.4381215526</v>
      </c>
      <c r="N355" s="5">
        <f t="shared" si="117"/>
        <v>59931.561878447421</v>
      </c>
      <c r="O355" s="5">
        <f>IF($I355= "NA","NA",(F355-N355)*Inputs!$S$7)</f>
        <v>29050.684381215528</v>
      </c>
      <c r="P355" s="123">
        <f t="shared" si="118"/>
        <v>30880.877497231893</v>
      </c>
      <c r="Q355" s="124">
        <f t="shared" si="119"/>
        <v>1.0415135749487991E-2</v>
      </c>
      <c r="R355" s="7" t="str">
        <f t="shared" si="105"/>
        <v>YES</v>
      </c>
      <c r="S355" s="69">
        <f>IF(OR(($G355=("Non Callable")),$G355=("Make Whole"),Inputs!$S$6&gt;E355,R355="No"),"NA",Inputs!$S$6)</f>
        <v>45266</v>
      </c>
      <c r="T355" s="70">
        <f t="shared" si="106"/>
        <v>4.3583333333333334</v>
      </c>
      <c r="U355" s="67">
        <f>IF(S355="NA","NA",IF(T355&gt;0,T355*(Inputs!$S$11*12),0))</f>
        <v>2.0920000000000001E-2</v>
      </c>
      <c r="V355" s="70">
        <f t="shared" si="107"/>
        <v>2</v>
      </c>
      <c r="W355" s="67">
        <f>IF($V355="NA","NA",VLOOKUP(ROUNDUP(V355,0),Inputs!$N$6:$P$26,3,TRUE))</f>
        <v>0.05</v>
      </c>
      <c r="X355" s="3">
        <f>IF($U355="NA","NA",VLOOKUP(ROUNDUP(V355,0),Inputs!$N$6:$O$26,2)+U355)</f>
        <v>5.0220000000000001E-2</v>
      </c>
      <c r="Y355" s="3">
        <f t="shared" si="108"/>
        <v>0.98077999999999999</v>
      </c>
      <c r="Z355" s="5">
        <f t="shared" si="109"/>
        <v>3023104.0600338508</v>
      </c>
      <c r="AA355" s="5">
        <f t="shared" si="110"/>
        <v>-58104.060033850837</v>
      </c>
      <c r="AB355" s="5">
        <f>IF($U355= "NA","NA",(F355-AA355)*Inputs!$S$7)</f>
        <v>30231.040600338511</v>
      </c>
      <c r="AC355" s="123">
        <f t="shared" si="111"/>
        <v>-88335.100634189352</v>
      </c>
      <c r="AD355" s="124">
        <f t="shared" si="112"/>
        <v>-2.9792614041885108E-2</v>
      </c>
      <c r="AE355" s="123">
        <f t="shared" si="113"/>
        <v>119215.97813142125</v>
      </c>
      <c r="AF355" s="32" t="s">
        <v>744</v>
      </c>
    </row>
    <row r="356" spans="1:32" s="32" customFormat="1" ht="13.35" customHeight="1" outlineLevel="1">
      <c r="A356" s="72" t="s">
        <v>441</v>
      </c>
      <c r="B356" s="11" t="s">
        <v>631</v>
      </c>
      <c r="C356" s="78" t="s">
        <v>70</v>
      </c>
      <c r="D356" s="73">
        <v>0.04</v>
      </c>
      <c r="E356" s="74">
        <v>47953</v>
      </c>
      <c r="F356" s="79">
        <v>3050000</v>
      </c>
      <c r="G356" s="74">
        <v>46858</v>
      </c>
      <c r="H356" s="69">
        <f>IF(OR(($G356=("Non Callable")),$G356=("Make Whole"),Inputs!$S$6&gt;E356),"Non Callable",MAX(Inputs!$S$6,G356))</f>
        <v>46858</v>
      </c>
      <c r="I356" s="70">
        <f t="shared" si="114"/>
        <v>3</v>
      </c>
      <c r="J356" s="67">
        <f>IF($I356="NA","NA",VLOOKUP(ROUNDUP(I356,0),Inputs!$N$6:$P$26,3,TRUE))</f>
        <v>0.05</v>
      </c>
      <c r="K356" s="3">
        <f>IF($I356="NA","NA",VLOOKUP(ROUNDUP(I356,0),Inputs!$N$6:$O$26,2))</f>
        <v>2.8899999999999999E-2</v>
      </c>
      <c r="L356" s="3">
        <f t="shared" si="115"/>
        <v>1.0316700000000001</v>
      </c>
      <c r="M356" s="5">
        <f t="shared" si="116"/>
        <v>2956371.708007405</v>
      </c>
      <c r="N356" s="5">
        <f t="shared" si="117"/>
        <v>93628.291992594954</v>
      </c>
      <c r="O356" s="5">
        <f>IF($I356= "NA","NA",(F356-N356)*Inputs!$S$7)</f>
        <v>29563.71708007405</v>
      </c>
      <c r="P356" s="123">
        <f t="shared" si="118"/>
        <v>64064.574912520904</v>
      </c>
      <c r="Q356" s="124">
        <f t="shared" si="119"/>
        <v>2.1004778659842918E-2</v>
      </c>
      <c r="R356" s="7" t="str">
        <f t="shared" si="105"/>
        <v>YES</v>
      </c>
      <c r="S356" s="69">
        <f>IF(OR(($G356=("Non Callable")),$G356=("Make Whole"),Inputs!$S$6&gt;E356,R356="No"),"NA",Inputs!$S$6)</f>
        <v>45266</v>
      </c>
      <c r="T356" s="70">
        <f t="shared" si="106"/>
        <v>4.3583333333333334</v>
      </c>
      <c r="U356" s="67">
        <f>IF(S356="NA","NA",IF(T356&gt;0,T356*(Inputs!$S$11*12),0))</f>
        <v>2.0920000000000001E-2</v>
      </c>
      <c r="V356" s="70">
        <f t="shared" si="107"/>
        <v>3</v>
      </c>
      <c r="W356" s="67">
        <f>IF($V356="NA","NA",VLOOKUP(ROUNDUP(V356,0),Inputs!$N$6:$P$26,3,TRUE))</f>
        <v>0.05</v>
      </c>
      <c r="X356" s="3">
        <f>IF($U356="NA","NA",VLOOKUP(ROUNDUP(V356,0),Inputs!$N$6:$O$26,2)+U356)</f>
        <v>4.9820000000000003E-2</v>
      </c>
      <c r="Y356" s="3">
        <f t="shared" si="108"/>
        <v>0.97294000000000003</v>
      </c>
      <c r="Z356" s="5">
        <f t="shared" si="109"/>
        <v>3134828.4580755234</v>
      </c>
      <c r="AA356" s="5">
        <f t="shared" si="110"/>
        <v>-84828.458075523376</v>
      </c>
      <c r="AB356" s="5">
        <f>IF($U356= "NA","NA",(F356-AA356)*Inputs!$S$7)</f>
        <v>31348.284580755233</v>
      </c>
      <c r="AC356" s="123">
        <f t="shared" si="111"/>
        <v>-116176.74265627861</v>
      </c>
      <c r="AD356" s="124">
        <f t="shared" si="112"/>
        <v>-3.8090735297140528E-2</v>
      </c>
      <c r="AE356" s="123">
        <f t="shared" si="113"/>
        <v>180241.31756879951</v>
      </c>
      <c r="AF356" s="32">
        <v>98.998000000000005</v>
      </c>
    </row>
    <row r="357" spans="1:32" s="32" customFormat="1" ht="13.35" customHeight="1" outlineLevel="1">
      <c r="A357" s="72" t="s">
        <v>441</v>
      </c>
      <c r="B357" s="11" t="s">
        <v>632</v>
      </c>
      <c r="C357" s="78" t="s">
        <v>70</v>
      </c>
      <c r="D357" s="73">
        <v>3.5000000000000003E-2</v>
      </c>
      <c r="E357" s="74">
        <v>48319</v>
      </c>
      <c r="F357" s="79">
        <v>3145000</v>
      </c>
      <c r="G357" s="74">
        <v>46858</v>
      </c>
      <c r="H357" s="69">
        <f>IF(OR(($G357=("Non Callable")),$G357=("Make Whole"),Inputs!$S$6&gt;E357),"Non Callable",MAX(Inputs!$S$6,G357))</f>
        <v>46858</v>
      </c>
      <c r="I357" s="70">
        <f t="shared" si="114"/>
        <v>4</v>
      </c>
      <c r="J357" s="67">
        <f>IF($I357="NA","NA",VLOOKUP(ROUNDUP(I357,0),Inputs!$N$6:$P$26,3,TRUE))</f>
        <v>0.05</v>
      </c>
      <c r="K357" s="3">
        <f>IF($I357="NA","NA",VLOOKUP(ROUNDUP(I357,0),Inputs!$N$6:$O$26,2))</f>
        <v>2.86E-2</v>
      </c>
      <c r="L357" s="3">
        <f t="shared" si="115"/>
        <v>1.0240199999999999</v>
      </c>
      <c r="M357" s="5">
        <f t="shared" si="116"/>
        <v>3071229.077557079</v>
      </c>
      <c r="N357" s="5">
        <f t="shared" si="117"/>
        <v>73770.922442920972</v>
      </c>
      <c r="O357" s="5">
        <f>IF($I357= "NA","NA",(F357-N357)*Inputs!$S$7)</f>
        <v>30712.290775570789</v>
      </c>
      <c r="P357" s="123">
        <f t="shared" si="118"/>
        <v>43058.631667350186</v>
      </c>
      <c r="Q357" s="124">
        <f t="shared" si="119"/>
        <v>1.3691138844944415E-2</v>
      </c>
      <c r="R357" s="7" t="str">
        <f t="shared" si="105"/>
        <v>YES</v>
      </c>
      <c r="S357" s="69">
        <f>IF(OR(($G357=("Non Callable")),$G357=("Make Whole"),Inputs!$S$6&gt;E357,R357="No"),"NA",Inputs!$S$6)</f>
        <v>45266</v>
      </c>
      <c r="T357" s="70">
        <f t="shared" si="106"/>
        <v>4.3583333333333334</v>
      </c>
      <c r="U357" s="67">
        <f>IF(S357="NA","NA",IF(T357&gt;0,T357*(Inputs!$S$11*12),0))</f>
        <v>2.0920000000000001E-2</v>
      </c>
      <c r="V357" s="70">
        <f t="shared" si="107"/>
        <v>4</v>
      </c>
      <c r="W357" s="67">
        <f>IF($V357="NA","NA",VLOOKUP(ROUNDUP(V357,0),Inputs!$N$6:$P$26,3,TRUE))</f>
        <v>0.05</v>
      </c>
      <c r="X357" s="3">
        <f>IF($U357="NA","NA",VLOOKUP(ROUNDUP(V357,0),Inputs!$N$6:$O$26,2)+U357)</f>
        <v>4.9520000000000002E-2</v>
      </c>
      <c r="Y357" s="3">
        <f t="shared" si="108"/>
        <v>0.94789000000000001</v>
      </c>
      <c r="Z357" s="5">
        <f t="shared" si="109"/>
        <v>3317895.5364019033</v>
      </c>
      <c r="AA357" s="5">
        <f t="shared" si="110"/>
        <v>-172895.53640190326</v>
      </c>
      <c r="AB357" s="5">
        <f>IF($U357= "NA","NA",(F357-AA357)*Inputs!$S$7)</f>
        <v>33178.955364019035</v>
      </c>
      <c r="AC357" s="123">
        <f t="shared" si="111"/>
        <v>-206074.49176592228</v>
      </c>
      <c r="AD357" s="124">
        <f t="shared" si="112"/>
        <v>-6.5524480688687534E-2</v>
      </c>
      <c r="AE357" s="123">
        <f t="shared" si="113"/>
        <v>249133.12343327247</v>
      </c>
      <c r="AF357" s="32" t="s">
        <v>744</v>
      </c>
    </row>
    <row r="358" spans="1:32" s="32" customFormat="1" ht="13.35" customHeight="1" outlineLevel="1">
      <c r="A358" s="72" t="s">
        <v>441</v>
      </c>
      <c r="B358" s="11" t="s">
        <v>633</v>
      </c>
      <c r="C358" s="78" t="s">
        <v>70</v>
      </c>
      <c r="D358" s="73">
        <v>3.5000000000000003E-2</v>
      </c>
      <c r="E358" s="74">
        <v>48684</v>
      </c>
      <c r="F358" s="79">
        <v>3220000</v>
      </c>
      <c r="G358" s="74">
        <v>46858</v>
      </c>
      <c r="H358" s="69">
        <f>IF(OR(($G358=("Non Callable")),$G358=("Make Whole"),Inputs!$S$6&gt;E358),"Non Callable",MAX(Inputs!$S$6,G358))</f>
        <v>46858</v>
      </c>
      <c r="I358" s="70">
        <f t="shared" si="114"/>
        <v>5</v>
      </c>
      <c r="J358" s="67">
        <f>IF($I358="NA","NA",VLOOKUP(ROUNDUP(I358,0),Inputs!$N$6:$P$26,3,TRUE))</f>
        <v>0.05</v>
      </c>
      <c r="K358" s="3">
        <f>IF($I358="NA","NA",VLOOKUP(ROUNDUP(I358,0),Inputs!$N$6:$O$26,2))</f>
        <v>2.8300000000000002E-2</v>
      </c>
      <c r="L358" s="3">
        <f t="shared" si="115"/>
        <v>1.0310299999999999</v>
      </c>
      <c r="M358" s="5">
        <f t="shared" si="116"/>
        <v>3123090.5017312788</v>
      </c>
      <c r="N358" s="5">
        <f t="shared" si="117"/>
        <v>96909.49826872116</v>
      </c>
      <c r="O358" s="5">
        <f>IF($I358= "NA","NA",(F358-N358)*Inputs!$S$7)</f>
        <v>31230.905017312791</v>
      </c>
      <c r="P358" s="123">
        <f t="shared" si="118"/>
        <v>65678.593251408369</v>
      </c>
      <c r="Q358" s="124">
        <f t="shared" si="119"/>
        <v>2.0397078649505705E-2</v>
      </c>
      <c r="R358" s="7" t="str">
        <f t="shared" si="105"/>
        <v>YES</v>
      </c>
      <c r="S358" s="69">
        <f>IF(OR(($G358=("Non Callable")),$G358=("Make Whole"),Inputs!$S$6&gt;E358,R358="No"),"NA",Inputs!$S$6)</f>
        <v>45266</v>
      </c>
      <c r="T358" s="70">
        <f t="shared" si="106"/>
        <v>4.3583333333333334</v>
      </c>
      <c r="U358" s="67">
        <f>IF(S358="NA","NA",IF(T358&gt;0,T358*(Inputs!$S$11*12),0))</f>
        <v>2.0920000000000001E-2</v>
      </c>
      <c r="V358" s="70">
        <f t="shared" si="107"/>
        <v>5</v>
      </c>
      <c r="W358" s="67">
        <f>IF($V358="NA","NA",VLOOKUP(ROUNDUP(V358,0),Inputs!$N$6:$P$26,3,TRUE))</f>
        <v>0.05</v>
      </c>
      <c r="X358" s="3">
        <f>IF($U358="NA","NA",VLOOKUP(ROUNDUP(V358,0),Inputs!$N$6:$O$26,2)+U358)</f>
        <v>4.922E-2</v>
      </c>
      <c r="Y358" s="3">
        <f t="shared" si="108"/>
        <v>0.93764000000000003</v>
      </c>
      <c r="Z358" s="5">
        <f t="shared" si="109"/>
        <v>3434153.8330276012</v>
      </c>
      <c r="AA358" s="5">
        <f t="shared" si="110"/>
        <v>-214153.83302760124</v>
      </c>
      <c r="AB358" s="5">
        <f>IF($U358= "NA","NA",(F358-AA358)*Inputs!$S$7)</f>
        <v>34341.538330276016</v>
      </c>
      <c r="AC358" s="123">
        <f t="shared" si="111"/>
        <v>-248495.37135787727</v>
      </c>
      <c r="AD358" s="124">
        <f t="shared" si="112"/>
        <v>-7.7172475576980523E-2</v>
      </c>
      <c r="AE358" s="123">
        <f t="shared" si="113"/>
        <v>314173.96460928564</v>
      </c>
      <c r="AF358" s="32" t="s">
        <v>744</v>
      </c>
    </row>
    <row r="359" spans="1:32" s="32" customFormat="1" ht="13.35" customHeight="1" outlineLevel="1">
      <c r="A359" s="72" t="s">
        <v>441</v>
      </c>
      <c r="B359" s="11" t="s">
        <v>634</v>
      </c>
      <c r="C359" s="78" t="s">
        <v>70</v>
      </c>
      <c r="D359" s="73">
        <v>3.7499999999999999E-2</v>
      </c>
      <c r="E359" s="74">
        <v>50875</v>
      </c>
      <c r="F359" s="79">
        <v>4015000</v>
      </c>
      <c r="G359" s="74">
        <v>46858</v>
      </c>
      <c r="H359" s="69">
        <f>IF(OR(($G359=("Non Callable")),$G359=("Make Whole"),Inputs!$S$6&gt;E359),"Non Callable",MAX(Inputs!$S$6,G359))</f>
        <v>46858</v>
      </c>
      <c r="I359" s="70">
        <f t="shared" si="114"/>
        <v>11</v>
      </c>
      <c r="J359" s="67">
        <f>IF($I359="NA","NA",VLOOKUP(ROUNDUP(I359,0),Inputs!$N$6:$P$26,3,TRUE))</f>
        <v>0.05</v>
      </c>
      <c r="K359" s="3">
        <f>IF($I359="NA","NA",VLOOKUP(ROUNDUP(I359,0),Inputs!$N$6:$O$26,2))</f>
        <v>3.0800000000000001E-2</v>
      </c>
      <c r="L359" s="3">
        <f t="shared" si="115"/>
        <v>1.0621100000000001</v>
      </c>
      <c r="M359" s="5">
        <f t="shared" si="116"/>
        <v>3780211.0892468761</v>
      </c>
      <c r="N359" s="5">
        <f t="shared" si="117"/>
        <v>234788.91075312393</v>
      </c>
      <c r="O359" s="5">
        <f>IF($I359= "NA","NA",(F359-N359)*Inputs!$S$7)</f>
        <v>37802.110892468765</v>
      </c>
      <c r="P359" s="123">
        <f t="shared" si="118"/>
        <v>196986.79986065516</v>
      </c>
      <c r="Q359" s="124">
        <f t="shared" si="119"/>
        <v>4.9062714784721087E-2</v>
      </c>
      <c r="R359" s="7" t="str">
        <f t="shared" si="105"/>
        <v>YES</v>
      </c>
      <c r="S359" s="69">
        <f>IF(OR(($G359=("Non Callable")),$G359=("Make Whole"),Inputs!$S$6&gt;E359,R359="No"),"NA",Inputs!$S$6)</f>
        <v>45266</v>
      </c>
      <c r="T359" s="70">
        <f t="shared" si="106"/>
        <v>4.3583333333333334</v>
      </c>
      <c r="U359" s="67">
        <f>IF(S359="NA","NA",IF(T359&gt;0,T359*(Inputs!$S$11*12),0))</f>
        <v>2.0920000000000001E-2</v>
      </c>
      <c r="V359" s="70">
        <f t="shared" si="107"/>
        <v>11</v>
      </c>
      <c r="W359" s="67">
        <f>IF($V359="NA","NA",VLOOKUP(ROUNDUP(V359,0),Inputs!$N$6:$P$26,3,TRUE))</f>
        <v>0.05</v>
      </c>
      <c r="X359" s="3">
        <f>IF($U359="NA","NA",VLOOKUP(ROUNDUP(V359,0),Inputs!$N$6:$O$26,2)+U359)</f>
        <v>5.1720000000000002E-2</v>
      </c>
      <c r="Y359" s="3">
        <f t="shared" si="108"/>
        <v>0.88183999999999996</v>
      </c>
      <c r="Z359" s="5">
        <f t="shared" si="109"/>
        <v>4552980.132450331</v>
      </c>
      <c r="AA359" s="5">
        <f t="shared" si="110"/>
        <v>-537980.132450331</v>
      </c>
      <c r="AB359" s="5">
        <f>IF($U359= "NA","NA",(F359-AA359)*Inputs!$S$7)</f>
        <v>45529.801324503314</v>
      </c>
      <c r="AC359" s="123">
        <f t="shared" si="111"/>
        <v>-583509.93377483427</v>
      </c>
      <c r="AD359" s="124">
        <f t="shared" si="112"/>
        <v>-0.14533248661888773</v>
      </c>
      <c r="AE359" s="123">
        <f t="shared" si="113"/>
        <v>780496.73363548936</v>
      </c>
      <c r="AF359" s="32" t="s">
        <v>744</v>
      </c>
    </row>
    <row r="360" spans="1:32" s="32" customFormat="1" ht="13.35" customHeight="1" outlineLevel="1">
      <c r="A360" s="72" t="s">
        <v>441</v>
      </c>
      <c r="B360" s="11" t="s">
        <v>635</v>
      </c>
      <c r="C360" s="78" t="s">
        <v>70</v>
      </c>
      <c r="D360" s="73">
        <v>3.7499999999999999E-2</v>
      </c>
      <c r="E360" s="74">
        <v>51241</v>
      </c>
      <c r="F360" s="79">
        <v>4130000</v>
      </c>
      <c r="G360" s="74">
        <v>46858</v>
      </c>
      <c r="H360" s="69">
        <f>IF(OR(($G360=("Non Callable")),$G360=("Make Whole"),Inputs!$S$6&gt;E360),"Non Callable",MAX(Inputs!$S$6,G360))</f>
        <v>46858</v>
      </c>
      <c r="I360" s="70">
        <f t="shared" si="114"/>
        <v>12</v>
      </c>
      <c r="J360" s="67">
        <f>IF($I360="NA","NA",VLOOKUP(ROUNDUP(I360,0),Inputs!$N$6:$P$26,3,TRUE))</f>
        <v>0.05</v>
      </c>
      <c r="K360" s="3">
        <f>IF($I360="NA","NA",VLOOKUP(ROUNDUP(I360,0),Inputs!$N$6:$O$26,2))</f>
        <v>3.1800000000000002E-2</v>
      </c>
      <c r="L360" s="3">
        <f t="shared" si="115"/>
        <v>1.0564899999999999</v>
      </c>
      <c r="M360" s="5">
        <f t="shared" si="116"/>
        <v>3909170.9339416372</v>
      </c>
      <c r="N360" s="5">
        <f t="shared" si="117"/>
        <v>220829.06605836283</v>
      </c>
      <c r="O360" s="5">
        <f>IF($I360= "NA","NA",(F360-N360)*Inputs!$S$7)</f>
        <v>39091.709339416375</v>
      </c>
      <c r="P360" s="123">
        <f t="shared" si="118"/>
        <v>181737.35671894645</v>
      </c>
      <c r="Q360" s="124">
        <f t="shared" si="119"/>
        <v>4.4004202595386552E-2</v>
      </c>
      <c r="R360" s="7" t="str">
        <f t="shared" si="105"/>
        <v>YES</v>
      </c>
      <c r="S360" s="69">
        <f>IF(OR(($G360=("Non Callable")),$G360=("Make Whole"),Inputs!$S$6&gt;E360,R360="No"),"NA",Inputs!$S$6)</f>
        <v>45266</v>
      </c>
      <c r="T360" s="70">
        <f t="shared" si="106"/>
        <v>4.3583333333333334</v>
      </c>
      <c r="U360" s="67">
        <f>IF(S360="NA","NA",IF(T360&gt;0,T360*(Inputs!$S$11*12),0))</f>
        <v>2.0920000000000001E-2</v>
      </c>
      <c r="V360" s="70">
        <f t="shared" si="107"/>
        <v>12</v>
      </c>
      <c r="W360" s="67">
        <f>IF($V360="NA","NA",VLOOKUP(ROUNDUP(V360,0),Inputs!$N$6:$P$26,3,TRUE))</f>
        <v>0.05</v>
      </c>
      <c r="X360" s="3">
        <f>IF($U360="NA","NA",VLOOKUP(ROUNDUP(V360,0),Inputs!$N$6:$O$26,2)+U360)</f>
        <v>5.2720000000000003E-2</v>
      </c>
      <c r="Y360" s="3">
        <f t="shared" si="108"/>
        <v>0.86590999999999996</v>
      </c>
      <c r="Z360" s="5">
        <f t="shared" si="109"/>
        <v>4769548.7983739655</v>
      </c>
      <c r="AA360" s="5">
        <f t="shared" si="110"/>
        <v>-639548.79837396555</v>
      </c>
      <c r="AB360" s="5">
        <f>IF($U360= "NA","NA",(F360-AA360)*Inputs!$S$7)</f>
        <v>47695.487983739658</v>
      </c>
      <c r="AC360" s="123">
        <f t="shared" si="111"/>
        <v>-687244.28635770525</v>
      </c>
      <c r="AD360" s="124">
        <f t="shared" si="112"/>
        <v>-0.16640297490501338</v>
      </c>
      <c r="AE360" s="123">
        <f t="shared" si="113"/>
        <v>868981.64307665173</v>
      </c>
      <c r="AF360" s="32" t="s">
        <v>744</v>
      </c>
    </row>
    <row r="361" spans="1:32" s="32" customFormat="1" ht="13.35" customHeight="1" outlineLevel="1">
      <c r="A361" s="72" t="s">
        <v>441</v>
      </c>
      <c r="B361" s="11" t="s">
        <v>636</v>
      </c>
      <c r="C361" s="78" t="s">
        <v>70</v>
      </c>
      <c r="D361" s="73">
        <v>0.05</v>
      </c>
      <c r="E361" s="74">
        <v>49049</v>
      </c>
      <c r="F361" s="79">
        <v>3300000</v>
      </c>
      <c r="G361" s="74">
        <v>46858</v>
      </c>
      <c r="H361" s="69">
        <f>IF(OR(($G361=("Non Callable")),$G361=("Make Whole"),Inputs!$S$6&gt;E361),"Non Callable",MAX(Inputs!$S$6,G361))</f>
        <v>46858</v>
      </c>
      <c r="I361" s="70">
        <f t="shared" si="114"/>
        <v>6</v>
      </c>
      <c r="J361" s="67">
        <f>IF($I361="NA","NA",VLOOKUP(ROUNDUP(I361,0),Inputs!$N$6:$P$26,3,TRUE))</f>
        <v>0.05</v>
      </c>
      <c r="K361" s="3">
        <f>IF($I361="NA","NA",VLOOKUP(ROUNDUP(I361,0),Inputs!$N$6:$O$26,2))</f>
        <v>2.8699999999999996E-2</v>
      </c>
      <c r="L361" s="3">
        <f t="shared" si="115"/>
        <v>1.11663</v>
      </c>
      <c r="M361" s="5">
        <f t="shared" si="116"/>
        <v>2955320.9209854649</v>
      </c>
      <c r="N361" s="5">
        <f t="shared" si="117"/>
        <v>344679.07901453506</v>
      </c>
      <c r="O361" s="5">
        <f>IF($I361= "NA","NA",(F361-N361)*Inputs!$S$7)</f>
        <v>29553.209209854649</v>
      </c>
      <c r="P361" s="123">
        <f t="shared" si="118"/>
        <v>315125.86980468041</v>
      </c>
      <c r="Q361" s="124">
        <f t="shared" si="119"/>
        <v>9.5492687819600117E-2</v>
      </c>
      <c r="R361" s="7" t="str">
        <f t="shared" si="105"/>
        <v>YES</v>
      </c>
      <c r="S361" s="69">
        <f>IF(OR(($G361=("Non Callable")),$G361=("Make Whole"),Inputs!$S$6&gt;E361,R361="No"),"NA",Inputs!$S$6)</f>
        <v>45266</v>
      </c>
      <c r="T361" s="70">
        <f t="shared" si="106"/>
        <v>4.3583333333333334</v>
      </c>
      <c r="U361" s="67">
        <f>IF(S361="NA","NA",IF(T361&gt;0,T361*(Inputs!$S$11*12),0))</f>
        <v>2.0920000000000001E-2</v>
      </c>
      <c r="V361" s="70">
        <f t="shared" si="107"/>
        <v>6</v>
      </c>
      <c r="W361" s="67">
        <f>IF($V361="NA","NA",VLOOKUP(ROUNDUP(V361,0),Inputs!$N$6:$P$26,3,TRUE))</f>
        <v>0.05</v>
      </c>
      <c r="X361" s="3">
        <f>IF($U361="NA","NA",VLOOKUP(ROUNDUP(V361,0),Inputs!$N$6:$O$26,2)+U361)</f>
        <v>4.9619999999999997E-2</v>
      </c>
      <c r="Y361" s="3">
        <f t="shared" si="108"/>
        <v>1.0019499999999999</v>
      </c>
      <c r="Z361" s="5">
        <f t="shared" si="109"/>
        <v>3293577.5238285349</v>
      </c>
      <c r="AA361" s="5">
        <f t="shared" si="110"/>
        <v>6422.4761714651249</v>
      </c>
      <c r="AB361" s="5">
        <f>IF($U361= "NA","NA",(F361-AA361)*Inputs!$S$7)</f>
        <v>32935.77523828535</v>
      </c>
      <c r="AC361" s="123">
        <f t="shared" si="111"/>
        <v>-26513.299066820226</v>
      </c>
      <c r="AD361" s="124">
        <f t="shared" si="112"/>
        <v>-8.0343330505515832E-3</v>
      </c>
      <c r="AE361" s="123">
        <f t="shared" si="113"/>
        <v>341639.16887150065</v>
      </c>
      <c r="AF361" s="32" t="s">
        <v>744</v>
      </c>
    </row>
    <row r="362" spans="1:32" s="32" customFormat="1" ht="13.35" customHeight="1" outlineLevel="1">
      <c r="A362" s="72" t="s">
        <v>441</v>
      </c>
      <c r="B362" s="11" t="s">
        <v>636</v>
      </c>
      <c r="C362" s="78" t="s">
        <v>70</v>
      </c>
      <c r="D362" s="73">
        <v>0.05</v>
      </c>
      <c r="E362" s="74">
        <v>49414</v>
      </c>
      <c r="F362" s="79">
        <v>3430000</v>
      </c>
      <c r="G362" s="74">
        <v>46858</v>
      </c>
      <c r="H362" s="69">
        <f>IF(OR(($G362=("Non Callable")),$G362=("Make Whole"),Inputs!$S$6&gt;E362),"Non Callable",MAX(Inputs!$S$6,G362))</f>
        <v>46858</v>
      </c>
      <c r="I362" s="70">
        <f t="shared" si="114"/>
        <v>7</v>
      </c>
      <c r="J362" s="67">
        <f>IF($I362="NA","NA",VLOOKUP(ROUNDUP(I362,0),Inputs!$N$6:$P$26,3,TRUE))</f>
        <v>0.05</v>
      </c>
      <c r="K362" s="3">
        <f>IF($I362="NA","NA",VLOOKUP(ROUNDUP(I362,0),Inputs!$N$6:$O$26,2))</f>
        <v>2.8799999999999999E-2</v>
      </c>
      <c r="L362" s="3">
        <f t="shared" si="115"/>
        <v>1.1335299999999999</v>
      </c>
      <c r="M362" s="5">
        <f t="shared" si="116"/>
        <v>3025945.4976930474</v>
      </c>
      <c r="N362" s="5">
        <f t="shared" si="117"/>
        <v>404054.50230695261</v>
      </c>
      <c r="O362" s="5">
        <f>IF($I362= "NA","NA",(F362-N362)*Inputs!$S$7)</f>
        <v>30259.454976930476</v>
      </c>
      <c r="P362" s="123">
        <f t="shared" si="118"/>
        <v>373795.04733002215</v>
      </c>
      <c r="Q362" s="124">
        <f t="shared" si="119"/>
        <v>0.10897814790962745</v>
      </c>
      <c r="R362" s="7" t="str">
        <f t="shared" si="105"/>
        <v>YES</v>
      </c>
      <c r="S362" s="69">
        <f>IF(OR(($G362=("Non Callable")),$G362=("Make Whole"),Inputs!$S$6&gt;E362,R362="No"),"NA",Inputs!$S$6)</f>
        <v>45266</v>
      </c>
      <c r="T362" s="70">
        <f t="shared" si="106"/>
        <v>4.3583333333333334</v>
      </c>
      <c r="U362" s="67">
        <f>IF(S362="NA","NA",IF(T362&gt;0,T362*(Inputs!$S$11*12),0))</f>
        <v>2.0920000000000001E-2</v>
      </c>
      <c r="V362" s="70">
        <f t="shared" si="107"/>
        <v>7</v>
      </c>
      <c r="W362" s="67">
        <f>IF($V362="NA","NA",VLOOKUP(ROUNDUP(V362,0),Inputs!$N$6:$P$26,3,TRUE))</f>
        <v>0.05</v>
      </c>
      <c r="X362" s="3">
        <f>IF($U362="NA","NA",VLOOKUP(ROUNDUP(V362,0),Inputs!$N$6:$O$26,2)+U362)</f>
        <v>4.972E-2</v>
      </c>
      <c r="Y362" s="3">
        <f t="shared" si="108"/>
        <v>1.00163</v>
      </c>
      <c r="Z362" s="5">
        <f t="shared" si="109"/>
        <v>3424418.1983367112</v>
      </c>
      <c r="AA362" s="5">
        <f t="shared" si="110"/>
        <v>5581.8016632888466</v>
      </c>
      <c r="AB362" s="5">
        <f>IF($U362= "NA","NA",(F362-AA362)*Inputs!$S$7)</f>
        <v>34244.181983367111</v>
      </c>
      <c r="AC362" s="123">
        <f t="shared" si="111"/>
        <v>-28662.380320078264</v>
      </c>
      <c r="AD362" s="124">
        <f t="shared" si="112"/>
        <v>-8.3563791020636342E-3</v>
      </c>
      <c r="AE362" s="123">
        <f t="shared" si="113"/>
        <v>402457.42765010044</v>
      </c>
      <c r="AF362" s="32" t="s">
        <v>744</v>
      </c>
    </row>
    <row r="363" spans="1:32" s="32" customFormat="1" ht="13.35" customHeight="1" outlineLevel="1">
      <c r="A363" s="72" t="s">
        <v>441</v>
      </c>
      <c r="B363" s="11" t="s">
        <v>636</v>
      </c>
      <c r="C363" s="78" t="s">
        <v>70</v>
      </c>
      <c r="D363" s="73">
        <v>0.05</v>
      </c>
      <c r="E363" s="74">
        <v>49780</v>
      </c>
      <c r="F363" s="79">
        <v>3570000</v>
      </c>
      <c r="G363" s="74">
        <v>46858</v>
      </c>
      <c r="H363" s="69">
        <f>IF(OR(($G363=("Non Callable")),$G363=("Make Whole"),Inputs!$S$6&gt;E363),"Non Callable",MAX(Inputs!$S$6,G363))</f>
        <v>46858</v>
      </c>
      <c r="I363" s="70">
        <f t="shared" si="114"/>
        <v>8</v>
      </c>
      <c r="J363" s="67">
        <f>IF($I363="NA","NA",VLOOKUP(ROUNDUP(I363,0),Inputs!$N$6:$P$26,3,TRUE))</f>
        <v>0.05</v>
      </c>
      <c r="K363" s="3">
        <f>IF($I363="NA","NA",VLOOKUP(ROUNDUP(I363,0),Inputs!$N$6:$O$26,2))</f>
        <v>2.8899999999999995E-2</v>
      </c>
      <c r="L363" s="3">
        <f t="shared" si="115"/>
        <v>1.14974</v>
      </c>
      <c r="M363" s="5">
        <f t="shared" si="116"/>
        <v>3105049.8373545324</v>
      </c>
      <c r="N363" s="5">
        <f t="shared" si="117"/>
        <v>464950.16264546756</v>
      </c>
      <c r="O363" s="5">
        <f>IF($I363= "NA","NA",(F363-N363)*Inputs!$S$7)</f>
        <v>31050.498373545324</v>
      </c>
      <c r="P363" s="123">
        <f t="shared" si="118"/>
        <v>433899.66427192226</v>
      </c>
      <c r="Q363" s="124">
        <f t="shared" si="119"/>
        <v>0.12154052220502023</v>
      </c>
      <c r="R363" s="7" t="str">
        <f t="shared" si="105"/>
        <v>YES</v>
      </c>
      <c r="S363" s="69">
        <f>IF(OR(($G363=("Non Callable")),$G363=("Make Whole"),Inputs!$S$6&gt;E363,R363="No"),"NA",Inputs!$S$6)</f>
        <v>45266</v>
      </c>
      <c r="T363" s="70">
        <f t="shared" si="106"/>
        <v>4.3583333333333334</v>
      </c>
      <c r="U363" s="67">
        <f>IF(S363="NA","NA",IF(T363&gt;0,T363*(Inputs!$S$11*12),0))</f>
        <v>2.0920000000000001E-2</v>
      </c>
      <c r="V363" s="70">
        <f t="shared" si="107"/>
        <v>8</v>
      </c>
      <c r="W363" s="67">
        <f>IF($V363="NA","NA",VLOOKUP(ROUNDUP(V363,0),Inputs!$N$6:$P$26,3,TRUE))</f>
        <v>0.05</v>
      </c>
      <c r="X363" s="3">
        <f>IF($U363="NA","NA",VLOOKUP(ROUNDUP(V363,0),Inputs!$N$6:$O$26,2)+U363)</f>
        <v>4.9819999999999996E-2</v>
      </c>
      <c r="Y363" s="3">
        <f t="shared" si="108"/>
        <v>1.0011699999999999</v>
      </c>
      <c r="Z363" s="5">
        <f t="shared" si="109"/>
        <v>3565827.9812619239</v>
      </c>
      <c r="AA363" s="5">
        <f t="shared" si="110"/>
        <v>4172.0187380760908</v>
      </c>
      <c r="AB363" s="5">
        <f>IF($U363= "NA","NA",(F363-AA363)*Inputs!$S$7)</f>
        <v>35658.279812619243</v>
      </c>
      <c r="AC363" s="123">
        <f t="shared" si="111"/>
        <v>-31486.261074543152</v>
      </c>
      <c r="AD363" s="124">
        <f t="shared" si="112"/>
        <v>-8.8196809732613863E-3</v>
      </c>
      <c r="AE363" s="123">
        <f t="shared" si="113"/>
        <v>465385.92534646543</v>
      </c>
      <c r="AF363" s="32" t="s">
        <v>744</v>
      </c>
    </row>
    <row r="364" spans="1:32" s="32" customFormat="1" ht="13.35" customHeight="1" outlineLevel="1">
      <c r="A364" s="72" t="s">
        <v>441</v>
      </c>
      <c r="B364" s="11" t="s">
        <v>636</v>
      </c>
      <c r="C364" s="78" t="s">
        <v>70</v>
      </c>
      <c r="D364" s="73">
        <v>0.05</v>
      </c>
      <c r="E364" s="74">
        <v>50145</v>
      </c>
      <c r="F364" s="79">
        <v>3710000</v>
      </c>
      <c r="G364" s="74">
        <v>46858</v>
      </c>
      <c r="H364" s="69">
        <f>IF(OR(($G364=("Non Callable")),$G364=("Make Whole"),Inputs!$S$6&gt;E364),"Non Callable",MAX(Inputs!$S$6,G364))</f>
        <v>46858</v>
      </c>
      <c r="I364" s="70">
        <f t="shared" si="114"/>
        <v>9</v>
      </c>
      <c r="J364" s="67">
        <f>IF($I364="NA","NA",VLOOKUP(ROUNDUP(I364,0),Inputs!$N$6:$P$26,3,TRUE))</f>
        <v>0.05</v>
      </c>
      <c r="K364" s="3">
        <f>IF($I364="NA","NA",VLOOKUP(ROUNDUP(I364,0),Inputs!$N$6:$O$26,2))</f>
        <v>2.9600000000000001E-2</v>
      </c>
      <c r="L364" s="3">
        <f t="shared" si="115"/>
        <v>1.1601399999999999</v>
      </c>
      <c r="M364" s="5">
        <f t="shared" si="116"/>
        <v>3197889.9098384678</v>
      </c>
      <c r="N364" s="5">
        <f t="shared" si="117"/>
        <v>512110.09016153216</v>
      </c>
      <c r="O364" s="5">
        <f>IF($I364= "NA","NA",(F364-N364)*Inputs!$S$7)</f>
        <v>31978.899098384678</v>
      </c>
      <c r="P364" s="123">
        <f t="shared" si="118"/>
        <v>480131.1910631475</v>
      </c>
      <c r="Q364" s="124">
        <f t="shared" si="119"/>
        <v>0.12941541538090229</v>
      </c>
      <c r="R364" s="7" t="str">
        <f t="shared" si="105"/>
        <v>YES</v>
      </c>
      <c r="S364" s="69">
        <f>IF(OR(($G364=("Non Callable")),$G364=("Make Whole"),Inputs!$S$6&gt;E364,R364="No"),"NA",Inputs!$S$6)</f>
        <v>45266</v>
      </c>
      <c r="T364" s="70">
        <f t="shared" si="106"/>
        <v>4.3583333333333334</v>
      </c>
      <c r="U364" s="67">
        <f>IF(S364="NA","NA",IF(T364&gt;0,T364*(Inputs!$S$11*12),0))</f>
        <v>2.0920000000000001E-2</v>
      </c>
      <c r="V364" s="70">
        <f t="shared" si="107"/>
        <v>9</v>
      </c>
      <c r="W364" s="67">
        <f>IF($V364="NA","NA",VLOOKUP(ROUNDUP(V364,0),Inputs!$N$6:$P$26,3,TRUE))</f>
        <v>0.05</v>
      </c>
      <c r="X364" s="3">
        <f>IF($U364="NA","NA",VLOOKUP(ROUNDUP(V364,0),Inputs!$N$6:$O$26,2)+U364)</f>
        <v>5.0520000000000002E-2</v>
      </c>
      <c r="Y364" s="3">
        <f t="shared" si="108"/>
        <v>0.99626999999999999</v>
      </c>
      <c r="Z364" s="5">
        <f t="shared" si="109"/>
        <v>3723890.1101107132</v>
      </c>
      <c r="AA364" s="5">
        <f t="shared" si="110"/>
        <v>-13890.110110713169</v>
      </c>
      <c r="AB364" s="5">
        <f>IF($U364= "NA","NA",(F364-AA364)*Inputs!$S$7)</f>
        <v>37238.901101107134</v>
      </c>
      <c r="AC364" s="123">
        <f t="shared" si="111"/>
        <v>-51129.011211820303</v>
      </c>
      <c r="AD364" s="124">
        <f t="shared" si="112"/>
        <v>-1.3781404639304664E-2</v>
      </c>
      <c r="AE364" s="123">
        <f t="shared" si="113"/>
        <v>531260.2022749678</v>
      </c>
      <c r="AF364" s="32" t="s">
        <v>744</v>
      </c>
    </row>
    <row r="365" spans="1:32" s="32" customFormat="1" ht="13.35" customHeight="1" outlineLevel="1">
      <c r="A365" s="72" t="s">
        <v>441</v>
      </c>
      <c r="B365" s="11" t="s">
        <v>636</v>
      </c>
      <c r="C365" s="78" t="s">
        <v>70</v>
      </c>
      <c r="D365" s="73">
        <v>0.05</v>
      </c>
      <c r="E365" s="74">
        <v>50510</v>
      </c>
      <c r="F365" s="79">
        <v>3860000</v>
      </c>
      <c r="G365" s="74">
        <v>46858</v>
      </c>
      <c r="H365" s="69">
        <f>IF(OR(($G365=("Non Callable")),$G365=("Make Whole"),Inputs!$S$6&gt;E365),"Non Callable",MAX(Inputs!$S$6,G365))</f>
        <v>46858</v>
      </c>
      <c r="I365" s="70">
        <f t="shared" si="114"/>
        <v>10</v>
      </c>
      <c r="J365" s="67">
        <f>IF($I365="NA","NA",VLOOKUP(ROUNDUP(I365,0),Inputs!$N$6:$P$26,3,TRUE))</f>
        <v>0.05</v>
      </c>
      <c r="K365" s="3">
        <f>IF($I365="NA","NA",VLOOKUP(ROUNDUP(I365,0),Inputs!$N$6:$O$26,2))</f>
        <v>2.9600000000000001E-2</v>
      </c>
      <c r="L365" s="3">
        <f t="shared" si="115"/>
        <v>1.1754599999999999</v>
      </c>
      <c r="M365" s="5">
        <f t="shared" si="116"/>
        <v>3283820.8020689776</v>
      </c>
      <c r="N365" s="5">
        <f t="shared" si="117"/>
        <v>576179.19793102238</v>
      </c>
      <c r="O365" s="5">
        <f>IF($I365= "NA","NA",(F365-N365)*Inputs!$S$7)</f>
        <v>32838.208020689774</v>
      </c>
      <c r="P365" s="123">
        <f t="shared" si="118"/>
        <v>543340.9899103326</v>
      </c>
      <c r="Q365" s="124">
        <f t="shared" si="119"/>
        <v>0.14076191448454212</v>
      </c>
      <c r="R365" s="7" t="str">
        <f t="shared" si="105"/>
        <v>YES</v>
      </c>
      <c r="S365" s="69">
        <f>IF(OR(($G365=("Non Callable")),$G365=("Make Whole"),Inputs!$S$6&gt;E365,R365="No"),"NA",Inputs!$S$6)</f>
        <v>45266</v>
      </c>
      <c r="T365" s="70">
        <f t="shared" si="106"/>
        <v>4.3583333333333334</v>
      </c>
      <c r="U365" s="67">
        <f>IF(S365="NA","NA",IF(T365&gt;0,T365*(Inputs!$S$11*12),0))</f>
        <v>2.0920000000000001E-2</v>
      </c>
      <c r="V365" s="70">
        <f t="shared" si="107"/>
        <v>10</v>
      </c>
      <c r="W365" s="67">
        <f>IF($V365="NA","NA",VLOOKUP(ROUNDUP(V365,0),Inputs!$N$6:$P$26,3,TRUE))</f>
        <v>0.05</v>
      </c>
      <c r="X365" s="3">
        <f>IF($U365="NA","NA",VLOOKUP(ROUNDUP(V365,0),Inputs!$N$6:$O$26,2)+U365)</f>
        <v>5.0520000000000002E-2</v>
      </c>
      <c r="Y365" s="3">
        <f t="shared" si="108"/>
        <v>0.99595</v>
      </c>
      <c r="Z365" s="5">
        <f t="shared" si="109"/>
        <v>3875696.5711130076</v>
      </c>
      <c r="AA365" s="5">
        <f t="shared" si="110"/>
        <v>-15696.571113007609</v>
      </c>
      <c r="AB365" s="5">
        <f>IF($U365= "NA","NA",(F365-AA365)*Inputs!$S$7)</f>
        <v>38756.965711130077</v>
      </c>
      <c r="AC365" s="123">
        <f t="shared" si="111"/>
        <v>-54453.536824137685</v>
      </c>
      <c r="AD365" s="124">
        <f t="shared" si="112"/>
        <v>-1.4107133892263649E-2</v>
      </c>
      <c r="AE365" s="123">
        <f t="shared" si="113"/>
        <v>597794.52673447027</v>
      </c>
      <c r="AF365" s="32" t="s">
        <v>744</v>
      </c>
    </row>
    <row r="366" spans="1:32" s="32" customFormat="1" ht="13.35" customHeight="1" outlineLevel="1">
      <c r="A366" s="72" t="s">
        <v>441</v>
      </c>
      <c r="B366" s="11" t="s">
        <v>637</v>
      </c>
      <c r="C366" s="78" t="s">
        <v>70</v>
      </c>
      <c r="D366" s="73">
        <v>0.04</v>
      </c>
      <c r="E366" s="74">
        <v>51606</v>
      </c>
      <c r="F366" s="79">
        <v>4240000</v>
      </c>
      <c r="G366" s="74">
        <v>46858</v>
      </c>
      <c r="H366" s="69">
        <f>IF(OR(($G366=("Non Callable")),$G366=("Make Whole"),Inputs!$S$6&gt;E366),"Non Callable",MAX(Inputs!$S$6,G366))</f>
        <v>46858</v>
      </c>
      <c r="I366" s="70">
        <f t="shared" si="114"/>
        <v>13</v>
      </c>
      <c r="J366" s="67">
        <f>IF($I366="NA","NA",VLOOKUP(ROUNDUP(I366,0),Inputs!$N$6:$P$26,3,TRUE))</f>
        <v>0.05</v>
      </c>
      <c r="K366" s="3">
        <f>IF($I366="NA","NA",VLOOKUP(ROUNDUP(I366,0),Inputs!$N$6:$O$26,2))</f>
        <v>3.3100000000000004E-2</v>
      </c>
      <c r="L366" s="3">
        <f t="shared" si="115"/>
        <v>1.0724100000000001</v>
      </c>
      <c r="M366" s="5">
        <f t="shared" si="116"/>
        <v>3953711.7333855517</v>
      </c>
      <c r="N366" s="5">
        <f t="shared" si="117"/>
        <v>286288.26661444828</v>
      </c>
      <c r="O366" s="5">
        <f>IF($I366= "NA","NA",(F366-N366)*Inputs!$S$7)</f>
        <v>39537.117333855516</v>
      </c>
      <c r="P366" s="123">
        <f t="shared" si="118"/>
        <v>246751.14928059277</v>
      </c>
      <c r="Q366" s="124">
        <f t="shared" si="119"/>
        <v>5.8196025773724708E-2</v>
      </c>
      <c r="R366" s="7" t="str">
        <f t="shared" si="105"/>
        <v>YES</v>
      </c>
      <c r="S366" s="69">
        <f>IF(OR(($G366=("Non Callable")),$G366=("Make Whole"),Inputs!$S$6&gt;E366,R366="No"),"NA",Inputs!$S$6)</f>
        <v>45266</v>
      </c>
      <c r="T366" s="70">
        <f t="shared" si="106"/>
        <v>4.3583333333333334</v>
      </c>
      <c r="U366" s="67">
        <f>IF(S366="NA","NA",IF(T366&gt;0,T366*(Inputs!$S$11*12),0))</f>
        <v>2.0920000000000001E-2</v>
      </c>
      <c r="V366" s="70">
        <f t="shared" si="107"/>
        <v>13</v>
      </c>
      <c r="W366" s="67">
        <f>IF($V366="NA","NA",VLOOKUP(ROUNDUP(V366,0),Inputs!$N$6:$P$26,3,TRUE))</f>
        <v>0.05</v>
      </c>
      <c r="X366" s="3">
        <f>IF($U366="NA","NA",VLOOKUP(ROUNDUP(V366,0),Inputs!$N$6:$O$26,2)+U366)</f>
        <v>5.4020000000000006E-2</v>
      </c>
      <c r="Y366" s="3">
        <f t="shared" si="108"/>
        <v>0.87024999999999997</v>
      </c>
      <c r="Z366" s="5">
        <f t="shared" si="109"/>
        <v>4872163.1715024421</v>
      </c>
      <c r="AA366" s="5">
        <f t="shared" si="110"/>
        <v>-632163.1715024421</v>
      </c>
      <c r="AB366" s="5">
        <f>IF($U366= "NA","NA",(F366-AA366)*Inputs!$S$7)</f>
        <v>48721.631715024421</v>
      </c>
      <c r="AC366" s="123">
        <f t="shared" si="111"/>
        <v>-680884.80321746657</v>
      </c>
      <c r="AD366" s="124">
        <f t="shared" si="112"/>
        <v>-0.1605860384946855</v>
      </c>
      <c r="AE366" s="123">
        <f t="shared" si="113"/>
        <v>927635.95249805937</v>
      </c>
      <c r="AF366" s="32" t="s">
        <v>744</v>
      </c>
    </row>
    <row r="367" spans="1:32" s="32" customFormat="1" ht="13.35" customHeight="1" outlineLevel="1">
      <c r="A367" s="72" t="s">
        <v>441</v>
      </c>
      <c r="B367" s="11" t="s">
        <v>637</v>
      </c>
      <c r="C367" s="78" t="s">
        <v>70</v>
      </c>
      <c r="D367" s="73">
        <v>0.04</v>
      </c>
      <c r="E367" s="74">
        <v>51971</v>
      </c>
      <c r="F367" s="79">
        <v>4370000</v>
      </c>
      <c r="G367" s="74">
        <v>46858</v>
      </c>
      <c r="H367" s="69">
        <f>IF(OR(($G367=("Non Callable")),$G367=("Make Whole"),Inputs!$S$6&gt;E367),"Non Callable",MAX(Inputs!$S$6,G367))</f>
        <v>46858</v>
      </c>
      <c r="I367" s="70">
        <f t="shared" si="114"/>
        <v>14</v>
      </c>
      <c r="J367" s="67">
        <f>IF($I367="NA","NA",VLOOKUP(ROUNDUP(I367,0),Inputs!$N$6:$P$26,3,TRUE))</f>
        <v>0.05</v>
      </c>
      <c r="K367" s="3">
        <f>IF($I367="NA","NA",VLOOKUP(ROUNDUP(I367,0),Inputs!$N$6:$O$26,2))</f>
        <v>3.44E-2</v>
      </c>
      <c r="L367" s="3">
        <f t="shared" si="115"/>
        <v>1.0618000000000001</v>
      </c>
      <c r="M367" s="5">
        <f t="shared" si="116"/>
        <v>4115652.6652853643</v>
      </c>
      <c r="N367" s="5">
        <f t="shared" si="117"/>
        <v>254347.33471463574</v>
      </c>
      <c r="O367" s="5">
        <f>IF($I367= "NA","NA",(F367-N367)*Inputs!$S$7)</f>
        <v>41156.526652853645</v>
      </c>
      <c r="P367" s="123">
        <f t="shared" si="118"/>
        <v>213190.8080617821</v>
      </c>
      <c r="Q367" s="124">
        <f t="shared" si="119"/>
        <v>4.8785081936334573E-2</v>
      </c>
      <c r="R367" s="7" t="str">
        <f t="shared" si="105"/>
        <v>YES</v>
      </c>
      <c r="S367" s="69">
        <f>IF(OR(($G367=("Non Callable")),$G367=("Make Whole"),Inputs!$S$6&gt;E367,R367="No"),"NA",Inputs!$S$6)</f>
        <v>45266</v>
      </c>
      <c r="T367" s="70">
        <f t="shared" si="106"/>
        <v>4.3583333333333334</v>
      </c>
      <c r="U367" s="67">
        <f>IF(S367="NA","NA",IF(T367&gt;0,T367*(Inputs!$S$11*12),0))</f>
        <v>2.0920000000000001E-2</v>
      </c>
      <c r="V367" s="70">
        <f t="shared" si="107"/>
        <v>14</v>
      </c>
      <c r="W367" s="67">
        <f>IF($V367="NA","NA",VLOOKUP(ROUNDUP(V367,0),Inputs!$N$6:$P$26,3,TRUE))</f>
        <v>0.05</v>
      </c>
      <c r="X367" s="3">
        <f>IF($U367="NA","NA",VLOOKUP(ROUNDUP(V367,0),Inputs!$N$6:$O$26,2)+U367)</f>
        <v>5.5320000000000001E-2</v>
      </c>
      <c r="Y367" s="3">
        <f t="shared" si="108"/>
        <v>0.85206000000000004</v>
      </c>
      <c r="Z367" s="5">
        <f t="shared" si="109"/>
        <v>5128746.8018684126</v>
      </c>
      <c r="AA367" s="5">
        <f t="shared" si="110"/>
        <v>-758746.80186841264</v>
      </c>
      <c r="AB367" s="5">
        <f>IF($U367= "NA","NA",(F367-AA367)*Inputs!$S$7)</f>
        <v>51287.468018684129</v>
      </c>
      <c r="AC367" s="123">
        <f t="shared" si="111"/>
        <v>-810034.26988709671</v>
      </c>
      <c r="AD367" s="124">
        <f t="shared" si="112"/>
        <v>-0.18536253315494203</v>
      </c>
      <c r="AE367" s="123">
        <f t="shared" si="113"/>
        <v>1023225.0779488788</v>
      </c>
      <c r="AF367" s="32" t="s">
        <v>744</v>
      </c>
    </row>
    <row r="368" spans="1:32" s="32" customFormat="1" ht="13.35" customHeight="1" outlineLevel="1">
      <c r="A368" s="72" t="s">
        <v>441</v>
      </c>
      <c r="B368" s="11" t="s">
        <v>637</v>
      </c>
      <c r="C368" s="78" t="s">
        <v>70</v>
      </c>
      <c r="D368" s="73">
        <v>0.04</v>
      </c>
      <c r="E368" s="74">
        <v>52336</v>
      </c>
      <c r="F368" s="79">
        <v>4505000</v>
      </c>
      <c r="G368" s="74">
        <v>46858</v>
      </c>
      <c r="H368" s="69">
        <f>IF(OR(($G368=("Non Callable")),$G368=("Make Whole"),Inputs!$S$6&gt;E368),"Non Callable",MAX(Inputs!$S$6,G368))</f>
        <v>46858</v>
      </c>
      <c r="I368" s="70">
        <f t="shared" si="114"/>
        <v>15</v>
      </c>
      <c r="J368" s="67">
        <f>IF($I368="NA","NA",VLOOKUP(ROUNDUP(I368,0),Inputs!$N$6:$P$26,3,TRUE))</f>
        <v>0.05</v>
      </c>
      <c r="K368" s="3">
        <f>IF($I368="NA","NA",VLOOKUP(ROUNDUP(I368,0),Inputs!$N$6:$O$26,2))</f>
        <v>3.5900000000000001E-2</v>
      </c>
      <c r="L368" s="3">
        <f t="shared" si="115"/>
        <v>1.0472300000000001</v>
      </c>
      <c r="M368" s="5">
        <f t="shared" si="116"/>
        <v>4301824.8140332112</v>
      </c>
      <c r="N368" s="5">
        <f t="shared" si="117"/>
        <v>203175.18596678879</v>
      </c>
      <c r="O368" s="5">
        <f>IF($I368= "NA","NA",(F368-N368)*Inputs!$S$7)</f>
        <v>43018.248140332114</v>
      </c>
      <c r="P368" s="123">
        <f t="shared" si="118"/>
        <v>160156.93782645668</v>
      </c>
      <c r="Q368" s="124">
        <f t="shared" si="119"/>
        <v>3.5550929595217912E-2</v>
      </c>
      <c r="R368" s="7" t="str">
        <f t="shared" si="105"/>
        <v>YES</v>
      </c>
      <c r="S368" s="69">
        <f>IF(OR(($G368=("Non Callable")),$G368=("Make Whole"),Inputs!$S$6&gt;E368,R368="No"),"NA",Inputs!$S$6)</f>
        <v>45266</v>
      </c>
      <c r="T368" s="70">
        <f t="shared" si="106"/>
        <v>4.3583333333333334</v>
      </c>
      <c r="U368" s="67">
        <f>IF(S368="NA","NA",IF(T368&gt;0,T368*(Inputs!$S$11*12),0))</f>
        <v>2.0920000000000001E-2</v>
      </c>
      <c r="V368" s="70">
        <f t="shared" si="107"/>
        <v>15</v>
      </c>
      <c r="W368" s="67">
        <f>IF($V368="NA","NA",VLOOKUP(ROUNDUP(V368,0),Inputs!$N$6:$P$26,3,TRUE))</f>
        <v>0.05</v>
      </c>
      <c r="X368" s="3">
        <f>IF($U368="NA","NA",VLOOKUP(ROUNDUP(V368,0),Inputs!$N$6:$O$26,2)+U368)</f>
        <v>5.6820000000000002E-2</v>
      </c>
      <c r="Y368" s="3">
        <f t="shared" si="108"/>
        <v>0.83172000000000001</v>
      </c>
      <c r="Z368" s="5">
        <f t="shared" si="109"/>
        <v>5416486.3175107008</v>
      </c>
      <c r="AA368" s="5">
        <f t="shared" si="110"/>
        <v>-911486.31751070078</v>
      </c>
      <c r="AB368" s="5">
        <f>IF($U368= "NA","NA",(F368-AA368)*Inputs!$S$7)</f>
        <v>54164.863175107006</v>
      </c>
      <c r="AC368" s="123">
        <f t="shared" si="111"/>
        <v>-965651.18068580783</v>
      </c>
      <c r="AD368" s="124">
        <f t="shared" si="112"/>
        <v>-0.2143509835040639</v>
      </c>
      <c r="AE368" s="123">
        <f t="shared" si="113"/>
        <v>1125808.1185122645</v>
      </c>
      <c r="AF368" s="32" t="s">
        <v>744</v>
      </c>
    </row>
    <row r="369" spans="1:32" s="32" customFormat="1" ht="13.35" customHeight="1" outlineLevel="1">
      <c r="A369" s="72" t="s">
        <v>441</v>
      </c>
      <c r="B369" s="11" t="s">
        <v>637</v>
      </c>
      <c r="C369" s="78" t="s">
        <v>70</v>
      </c>
      <c r="D369" s="73">
        <v>0.04</v>
      </c>
      <c r="E369" s="74">
        <v>52702</v>
      </c>
      <c r="F369" s="79">
        <v>4640000</v>
      </c>
      <c r="G369" s="74">
        <v>46858</v>
      </c>
      <c r="H369" s="69">
        <f>IF(OR(($G369=("Non Callable")),$G369=("Make Whole"),Inputs!$S$6&gt;E369),"Non Callable",MAX(Inputs!$S$6,G369))</f>
        <v>46858</v>
      </c>
      <c r="I369" s="70">
        <f t="shared" si="114"/>
        <v>16</v>
      </c>
      <c r="J369" s="67">
        <f>IF($I369="NA","NA",VLOOKUP(ROUNDUP(I369,0),Inputs!$N$6:$P$26,3,TRUE))</f>
        <v>0.05</v>
      </c>
      <c r="K369" s="3">
        <f>IF($I369="NA","NA",VLOOKUP(ROUNDUP(I369,0),Inputs!$N$6:$O$26,2))</f>
        <v>3.7199999999999997E-2</v>
      </c>
      <c r="L369" s="3">
        <f t="shared" si="115"/>
        <v>1.0335300000000001</v>
      </c>
      <c r="M369" s="5">
        <f t="shared" si="116"/>
        <v>4489468.1334842723</v>
      </c>
      <c r="N369" s="5">
        <f t="shared" si="117"/>
        <v>150531.86651572771</v>
      </c>
      <c r="O369" s="5">
        <f>IF($I369= "NA","NA",(F369-N369)*Inputs!$S$7)</f>
        <v>44894.681334842724</v>
      </c>
      <c r="P369" s="123">
        <f t="shared" si="118"/>
        <v>105637.18518088499</v>
      </c>
      <c r="Q369" s="124">
        <f t="shared" si="119"/>
        <v>2.2766634737259695E-2</v>
      </c>
      <c r="R369" s="7" t="str">
        <f t="shared" si="105"/>
        <v>YES</v>
      </c>
      <c r="S369" s="69">
        <f>IF(OR(($G369=("Non Callable")),$G369=("Make Whole"),Inputs!$S$6&gt;E369,R369="No"),"NA",Inputs!$S$6)</f>
        <v>45266</v>
      </c>
      <c r="T369" s="70">
        <f t="shared" si="106"/>
        <v>4.3583333333333334</v>
      </c>
      <c r="U369" s="67">
        <f>IF(S369="NA","NA",IF(T369&gt;0,T369*(Inputs!$S$11*12),0))</f>
        <v>2.0920000000000001E-2</v>
      </c>
      <c r="V369" s="70">
        <f t="shared" si="107"/>
        <v>16</v>
      </c>
      <c r="W369" s="67">
        <f>IF($V369="NA","NA",VLOOKUP(ROUNDUP(V369,0),Inputs!$N$6:$P$26,3,TRUE))</f>
        <v>0.05</v>
      </c>
      <c r="X369" s="3">
        <f>IF($U369="NA","NA",VLOOKUP(ROUNDUP(V369,0),Inputs!$N$6:$O$26,2)+U369)</f>
        <v>5.8119999999999998E-2</v>
      </c>
      <c r="Y369" s="3">
        <f t="shared" si="108"/>
        <v>0.81289</v>
      </c>
      <c r="Z369" s="5">
        <f t="shared" si="109"/>
        <v>5708029.3766684299</v>
      </c>
      <c r="AA369" s="5">
        <f t="shared" si="110"/>
        <v>-1068029.3766684299</v>
      </c>
      <c r="AB369" s="5">
        <f>IF($U369= "NA","NA",(F369-AA369)*Inputs!$S$7)</f>
        <v>57080.293766684299</v>
      </c>
      <c r="AC369" s="123">
        <f t="shared" si="111"/>
        <v>-1125109.6704351143</v>
      </c>
      <c r="AD369" s="124">
        <f t="shared" si="112"/>
        <v>-0.24248053242136083</v>
      </c>
      <c r="AE369" s="123">
        <f t="shared" si="113"/>
        <v>1230746.8556159993</v>
      </c>
      <c r="AF369" s="32" t="s">
        <v>744</v>
      </c>
    </row>
    <row r="370" spans="1:32" s="32" customFormat="1" ht="13.35" customHeight="1" outlineLevel="1">
      <c r="A370" s="72" t="s">
        <v>441</v>
      </c>
      <c r="B370" s="11" t="s">
        <v>637</v>
      </c>
      <c r="C370" s="78" t="s">
        <v>70</v>
      </c>
      <c r="D370" s="73">
        <v>0.04</v>
      </c>
      <c r="E370" s="74">
        <v>53067</v>
      </c>
      <c r="F370" s="79">
        <v>4780000</v>
      </c>
      <c r="G370" s="74">
        <v>46858</v>
      </c>
      <c r="H370" s="69">
        <f>IF(OR(($G370=("Non Callable")),$G370=("Make Whole"),Inputs!$S$6&gt;E370),"Non Callable",MAX(Inputs!$S$6,G370))</f>
        <v>46858</v>
      </c>
      <c r="I370" s="70">
        <f t="shared" si="114"/>
        <v>17</v>
      </c>
      <c r="J370" s="67">
        <f>IF($I370="NA","NA",VLOOKUP(ROUNDUP(I370,0),Inputs!$N$6:$P$26,3,TRUE))</f>
        <v>0.05</v>
      </c>
      <c r="K370" s="3">
        <f>IF($I370="NA","NA",VLOOKUP(ROUNDUP(I370,0),Inputs!$N$6:$O$26,2))</f>
        <v>3.78E-2</v>
      </c>
      <c r="L370" s="3">
        <f t="shared" si="115"/>
        <v>1.0274000000000001</v>
      </c>
      <c r="M370" s="5">
        <f t="shared" si="116"/>
        <v>4652520.9266108619</v>
      </c>
      <c r="N370" s="5">
        <f t="shared" si="117"/>
        <v>127479.0733891381</v>
      </c>
      <c r="O370" s="5">
        <f>IF($I370= "NA","NA",(F370-N370)*Inputs!$S$7)</f>
        <v>46525.209266108621</v>
      </c>
      <c r="P370" s="123">
        <f t="shared" si="118"/>
        <v>80953.864123029474</v>
      </c>
      <c r="Q370" s="124">
        <f t="shared" si="119"/>
        <v>1.6935954837453866E-2</v>
      </c>
      <c r="R370" s="7" t="str">
        <f t="shared" si="105"/>
        <v>YES</v>
      </c>
      <c r="S370" s="69">
        <f>IF(OR(($G370=("Non Callable")),$G370=("Make Whole"),Inputs!$S$6&gt;E370,R370="No"),"NA",Inputs!$S$6)</f>
        <v>45266</v>
      </c>
      <c r="T370" s="70">
        <f t="shared" si="106"/>
        <v>4.3583333333333334</v>
      </c>
      <c r="U370" s="67">
        <f>IF(S370="NA","NA",IF(T370&gt;0,T370*(Inputs!$S$11*12),0))</f>
        <v>2.0920000000000001E-2</v>
      </c>
      <c r="V370" s="70">
        <f t="shared" si="107"/>
        <v>17</v>
      </c>
      <c r="W370" s="67">
        <f>IF($V370="NA","NA",VLOOKUP(ROUNDUP(V370,0),Inputs!$N$6:$P$26,3,TRUE))</f>
        <v>0.05</v>
      </c>
      <c r="X370" s="3">
        <f>IF($U370="NA","NA",VLOOKUP(ROUNDUP(V370,0),Inputs!$N$6:$O$26,2)+U370)</f>
        <v>5.8720000000000001E-2</v>
      </c>
      <c r="Y370" s="3">
        <f t="shared" si="108"/>
        <v>0.80037999999999998</v>
      </c>
      <c r="Z370" s="5">
        <f t="shared" si="109"/>
        <v>5972163.222469327</v>
      </c>
      <c r="AA370" s="5">
        <f t="shared" si="110"/>
        <v>-1192163.222469327</v>
      </c>
      <c r="AB370" s="5">
        <f>IF($U370= "NA","NA",(F370-AA370)*Inputs!$S$7)</f>
        <v>59721.632224693269</v>
      </c>
      <c r="AC370" s="123">
        <f t="shared" si="111"/>
        <v>-1251884.8546940202</v>
      </c>
      <c r="AD370" s="124">
        <f t="shared" si="112"/>
        <v>-0.26190059721632225</v>
      </c>
      <c r="AE370" s="123">
        <f t="shared" si="113"/>
        <v>1332838.7188170496</v>
      </c>
      <c r="AF370" s="32" t="s">
        <v>744</v>
      </c>
    </row>
    <row r="371" spans="1:32" s="32" customFormat="1" ht="13.35" customHeight="1" outlineLevel="1">
      <c r="A371" s="72" t="s">
        <v>441</v>
      </c>
      <c r="B371" s="11" t="s">
        <v>637</v>
      </c>
      <c r="C371" s="78" t="s">
        <v>70</v>
      </c>
      <c r="D371" s="73">
        <v>0.04</v>
      </c>
      <c r="E371" s="74">
        <v>53432</v>
      </c>
      <c r="F371" s="79">
        <v>4925000</v>
      </c>
      <c r="G371" s="74">
        <v>46858</v>
      </c>
      <c r="H371" s="69">
        <f>IF(OR(($G371=("Non Callable")),$G371=("Make Whole"),Inputs!$S$6&gt;E371),"Non Callable",MAX(Inputs!$S$6,G371))</f>
        <v>46858</v>
      </c>
      <c r="I371" s="70">
        <f t="shared" si="114"/>
        <v>18</v>
      </c>
      <c r="J371" s="67">
        <f>IF($I371="NA","NA",VLOOKUP(ROUNDUP(I371,0),Inputs!$N$6:$P$26,3,TRUE))</f>
        <v>0.05</v>
      </c>
      <c r="K371" s="3">
        <f>IF($I371="NA","NA",VLOOKUP(ROUNDUP(I371,0),Inputs!$N$6:$O$26,2))</f>
        <v>3.8300000000000001E-2</v>
      </c>
      <c r="L371" s="3">
        <f t="shared" si="115"/>
        <v>1.02196</v>
      </c>
      <c r="M371" s="5">
        <f t="shared" si="116"/>
        <v>4819171.0047359979</v>
      </c>
      <c r="N371" s="5">
        <f t="shared" si="117"/>
        <v>105828.99526400212</v>
      </c>
      <c r="O371" s="5">
        <f>IF($I371= "NA","NA",(F371-N371)*Inputs!$S$7)</f>
        <v>48191.710047359978</v>
      </c>
      <c r="P371" s="123">
        <f t="shared" si="118"/>
        <v>57637.285216642143</v>
      </c>
      <c r="Q371" s="124">
        <f t="shared" si="119"/>
        <v>1.1703002074445105E-2</v>
      </c>
      <c r="R371" s="7" t="str">
        <f t="shared" si="105"/>
        <v>YES</v>
      </c>
      <c r="S371" s="69">
        <f>IF(OR(($G371=("Non Callable")),$G371=("Make Whole"),Inputs!$S$6&gt;E371,R371="No"),"NA",Inputs!$S$6)</f>
        <v>45266</v>
      </c>
      <c r="T371" s="70">
        <f t="shared" si="106"/>
        <v>4.3583333333333334</v>
      </c>
      <c r="U371" s="67">
        <f>IF(S371="NA","NA",IF(T371&gt;0,T371*(Inputs!$S$11*12),0))</f>
        <v>2.0920000000000001E-2</v>
      </c>
      <c r="V371" s="70">
        <f t="shared" si="107"/>
        <v>18</v>
      </c>
      <c r="W371" s="67">
        <f>IF($V371="NA","NA",VLOOKUP(ROUNDUP(V371,0),Inputs!$N$6:$P$26,3,TRUE))</f>
        <v>0.05</v>
      </c>
      <c r="X371" s="3">
        <f>IF($U371="NA","NA",VLOOKUP(ROUNDUP(V371,0),Inputs!$N$6:$O$26,2)+U371)</f>
        <v>5.9220000000000002E-2</v>
      </c>
      <c r="Y371" s="3">
        <f t="shared" si="108"/>
        <v>0.78895999999999999</v>
      </c>
      <c r="Z371" s="5">
        <f t="shared" si="109"/>
        <v>6242395.0517136483</v>
      </c>
      <c r="AA371" s="5">
        <f t="shared" si="110"/>
        <v>-1317395.0517136483</v>
      </c>
      <c r="AB371" s="5">
        <f>IF($U371= "NA","NA",(F371-AA371)*Inputs!$S$7)</f>
        <v>62423.950517136487</v>
      </c>
      <c r="AC371" s="123">
        <f t="shared" si="111"/>
        <v>-1379819.0022307849</v>
      </c>
      <c r="AD371" s="124">
        <f t="shared" si="112"/>
        <v>-0.28016629486919492</v>
      </c>
      <c r="AE371" s="123">
        <f t="shared" si="113"/>
        <v>1437456.2874474269</v>
      </c>
      <c r="AF371" s="32" t="s">
        <v>744</v>
      </c>
    </row>
    <row r="372" spans="1:32" s="32" customFormat="1" ht="13.35" customHeight="1" outlineLevel="1">
      <c r="A372" s="72" t="s">
        <v>441</v>
      </c>
      <c r="B372" s="11" t="s">
        <v>637</v>
      </c>
      <c r="C372" s="78" t="s">
        <v>70</v>
      </c>
      <c r="D372" s="73">
        <v>0.04</v>
      </c>
      <c r="E372" s="74">
        <v>53797</v>
      </c>
      <c r="F372" s="79">
        <v>5075000</v>
      </c>
      <c r="G372" s="74">
        <v>46858</v>
      </c>
      <c r="H372" s="69">
        <f>IF(OR(($G372=("Non Callable")),$G372=("Make Whole"),Inputs!$S$6&gt;E372),"Non Callable",MAX(Inputs!$S$6,G372))</f>
        <v>46858</v>
      </c>
      <c r="I372" s="70">
        <f t="shared" si="114"/>
        <v>19</v>
      </c>
      <c r="J372" s="67">
        <f>IF($I372="NA","NA",VLOOKUP(ROUNDUP(I372,0),Inputs!$N$6:$P$26,3,TRUE))</f>
        <v>0.05</v>
      </c>
      <c r="K372" s="3">
        <f>IF($I372="NA","NA",VLOOKUP(ROUNDUP(I372,0),Inputs!$N$6:$O$26,2))</f>
        <v>3.9E-2</v>
      </c>
      <c r="L372" s="3">
        <f t="shared" si="115"/>
        <v>1.0133300000000001</v>
      </c>
      <c r="M372" s="5">
        <f t="shared" si="116"/>
        <v>5008240.1586847324</v>
      </c>
      <c r="N372" s="5">
        <f t="shared" si="117"/>
        <v>66759.841315267608</v>
      </c>
      <c r="O372" s="5">
        <f>IF($I372= "NA","NA",(F372-N372)*Inputs!$S$7)</f>
        <v>50082.401586847322</v>
      </c>
      <c r="P372" s="123">
        <f t="shared" si="118"/>
        <v>16677.439728420286</v>
      </c>
      <c r="Q372" s="124">
        <f t="shared" si="119"/>
        <v>3.2861950203783813E-3</v>
      </c>
      <c r="R372" s="7" t="str">
        <f t="shared" si="105"/>
        <v>YES</v>
      </c>
      <c r="S372" s="69">
        <f>IF(OR(($G372=("Non Callable")),$G372=("Make Whole"),Inputs!$S$6&gt;E372,R372="No"),"NA",Inputs!$S$6)</f>
        <v>45266</v>
      </c>
      <c r="T372" s="70">
        <f t="shared" si="106"/>
        <v>4.3583333333333334</v>
      </c>
      <c r="U372" s="67">
        <f>IF(S372="NA","NA",IF(T372&gt;0,T372*(Inputs!$S$11*12),0))</f>
        <v>2.0920000000000001E-2</v>
      </c>
      <c r="V372" s="70">
        <f t="shared" si="107"/>
        <v>19</v>
      </c>
      <c r="W372" s="67">
        <f>IF($V372="NA","NA",VLOOKUP(ROUNDUP(V372,0),Inputs!$N$6:$P$26,3,TRUE))</f>
        <v>0.05</v>
      </c>
      <c r="X372" s="3">
        <f>IF($U372="NA","NA",VLOOKUP(ROUNDUP(V372,0),Inputs!$N$6:$O$26,2)+U372)</f>
        <v>5.9920000000000001E-2</v>
      </c>
      <c r="Y372" s="3">
        <f t="shared" si="108"/>
        <v>0.77583000000000002</v>
      </c>
      <c r="Z372" s="5">
        <f t="shared" si="109"/>
        <v>6541381.4882126236</v>
      </c>
      <c r="AA372" s="5">
        <f t="shared" si="110"/>
        <v>-1466381.4882126236</v>
      </c>
      <c r="AB372" s="5">
        <f>IF($U372= "NA","NA",(F372-AA372)*Inputs!$S$7)</f>
        <v>65413.814882126237</v>
      </c>
      <c r="AC372" s="123">
        <f t="shared" si="111"/>
        <v>-1531795.3030947498</v>
      </c>
      <c r="AD372" s="124">
        <f t="shared" si="112"/>
        <v>-0.30183158681669947</v>
      </c>
      <c r="AE372" s="123">
        <f t="shared" si="113"/>
        <v>1548472.74282317</v>
      </c>
      <c r="AF372" s="32" t="s">
        <v>744</v>
      </c>
    </row>
    <row r="373" spans="1:32" s="32" customFormat="1" ht="13.35" customHeight="1" outlineLevel="1">
      <c r="A373" s="72" t="s">
        <v>441</v>
      </c>
      <c r="B373" s="11" t="s">
        <v>637</v>
      </c>
      <c r="C373" s="78" t="s">
        <v>70</v>
      </c>
      <c r="D373" s="73">
        <v>0.04</v>
      </c>
      <c r="E373" s="74">
        <v>54163</v>
      </c>
      <c r="F373" s="79">
        <v>5225000</v>
      </c>
      <c r="G373" s="74">
        <v>46858</v>
      </c>
      <c r="H373" s="69">
        <f>IF(OR(($G373=("Non Callable")),$G373=("Make Whole"),Inputs!$S$6&gt;E373),"Non Callable",MAX(Inputs!$S$6,G373))</f>
        <v>46858</v>
      </c>
      <c r="I373" s="70">
        <f t="shared" si="114"/>
        <v>20</v>
      </c>
      <c r="J373" s="67">
        <f>IF($I373="NA","NA",VLOOKUP(ROUNDUP(I373,0),Inputs!$N$6:$P$26,3,TRUE))</f>
        <v>0.05</v>
      </c>
      <c r="K373" s="3">
        <f>IF($I373="NA","NA",VLOOKUP(ROUNDUP(I373,0),Inputs!$N$6:$O$26,2))</f>
        <v>3.95E-2</v>
      </c>
      <c r="L373" s="3">
        <f t="shared" si="115"/>
        <v>1.0068600000000001</v>
      </c>
      <c r="M373" s="5">
        <f t="shared" si="116"/>
        <v>5189400.7111217044</v>
      </c>
      <c r="N373" s="5">
        <f t="shared" si="117"/>
        <v>35599.288878295571</v>
      </c>
      <c r="O373" s="5">
        <f>IF($I373= "NA","NA",(F373-N373)*Inputs!$S$7)</f>
        <v>51894.007111217048</v>
      </c>
      <c r="P373" s="123">
        <f t="shared" si="118"/>
        <v>-16294.718232921477</v>
      </c>
      <c r="Q373" s="124">
        <f t="shared" si="119"/>
        <v>-3.1186063603677468E-3</v>
      </c>
      <c r="R373" s="7" t="str">
        <f t="shared" si="105"/>
        <v>YES</v>
      </c>
      <c r="S373" s="69">
        <f>IF(OR(($G373=("Non Callable")),$G373=("Make Whole"),Inputs!$S$6&gt;E373,R373="No"),"NA",Inputs!$S$6)</f>
        <v>45266</v>
      </c>
      <c r="T373" s="70">
        <f t="shared" si="106"/>
        <v>4.3583333333333334</v>
      </c>
      <c r="U373" s="67">
        <f>IF(S373="NA","NA",IF(T373&gt;0,T373*(Inputs!$S$11*12),0))</f>
        <v>2.0920000000000001E-2</v>
      </c>
      <c r="V373" s="70">
        <f t="shared" si="107"/>
        <v>20</v>
      </c>
      <c r="W373" s="67">
        <f>IF($V373="NA","NA",VLOOKUP(ROUNDUP(V373,0),Inputs!$N$6:$P$26,3,TRUE))</f>
        <v>0.05</v>
      </c>
      <c r="X373" s="3">
        <f>IF($U373="NA","NA",VLOOKUP(ROUNDUP(V373,0),Inputs!$N$6:$O$26,2)+U373)</f>
        <v>6.0420000000000001E-2</v>
      </c>
      <c r="Y373" s="3">
        <f t="shared" si="108"/>
        <v>0.76478999999999997</v>
      </c>
      <c r="Z373" s="5">
        <f t="shared" si="109"/>
        <v>6831940.7942049457</v>
      </c>
      <c r="AA373" s="5">
        <f t="shared" si="110"/>
        <v>-1606940.7942049457</v>
      </c>
      <c r="AB373" s="5">
        <f>IF($U373= "NA","NA",(F373-AA373)*Inputs!$S$7)</f>
        <v>68319.407942049453</v>
      </c>
      <c r="AC373" s="123">
        <f t="shared" si="111"/>
        <v>-1675260.2021469951</v>
      </c>
      <c r="AD373" s="124">
        <f t="shared" si="112"/>
        <v>-0.32062396213339617</v>
      </c>
      <c r="AE373" s="123" t="str">
        <f t="shared" si="113"/>
        <v/>
      </c>
      <c r="AF373" s="32">
        <v>101.432</v>
      </c>
    </row>
    <row r="374" spans="1:32" s="32" customFormat="1" ht="13.35" customHeight="1" outlineLevel="1">
      <c r="A374" s="72" t="s">
        <v>441</v>
      </c>
      <c r="B374" s="11" t="s">
        <v>638</v>
      </c>
      <c r="C374" s="78" t="s">
        <v>70</v>
      </c>
      <c r="D374" s="73">
        <v>0.04</v>
      </c>
      <c r="E374" s="74">
        <v>54528</v>
      </c>
      <c r="F374" s="79">
        <v>5385000</v>
      </c>
      <c r="G374" s="74">
        <v>46858</v>
      </c>
      <c r="H374" s="69">
        <f>IF(OR(($G374=("Non Callable")),$G374=("Make Whole"),Inputs!$S$6&gt;E374),"Non Callable",MAX(Inputs!$S$6,G374))</f>
        <v>46858</v>
      </c>
      <c r="I374" s="70">
        <f t="shared" si="114"/>
        <v>21</v>
      </c>
      <c r="J374" s="67">
        <f>IF($I374="NA","NA",VLOOKUP(ROUNDUP(I374,0),Inputs!$N$6:$P$26,3,TRUE))</f>
        <v>0.05</v>
      </c>
      <c r="K374" s="3">
        <f>IF($I374="NA","NA",VLOOKUP(ROUNDUP(I374,0),Inputs!$N$6:$O$26,2))</f>
        <v>3.95E-2</v>
      </c>
      <c r="L374" s="3">
        <f t="shared" si="115"/>
        <v>1.00709</v>
      </c>
      <c r="M374" s="5">
        <f t="shared" si="116"/>
        <v>5347089.1380114984</v>
      </c>
      <c r="N374" s="5">
        <f t="shared" si="117"/>
        <v>37910.861988501623</v>
      </c>
      <c r="O374" s="5">
        <f>IF($I374= "NA","NA",(F374-N374)*Inputs!$S$7)</f>
        <v>53470.891380114983</v>
      </c>
      <c r="P374" s="123">
        <f t="shared" si="118"/>
        <v>-15560.02939161336</v>
      </c>
      <c r="Q374" s="124">
        <f t="shared" si="119"/>
        <v>-2.8895133503460276E-3</v>
      </c>
      <c r="R374" s="7" t="str">
        <f t="shared" si="105"/>
        <v>YES</v>
      </c>
      <c r="S374" s="69">
        <f>IF(OR(($G374=("Non Callable")),$G374=("Make Whole"),Inputs!$S$6&gt;E374,R374="No"),"NA",Inputs!$S$6)</f>
        <v>45266</v>
      </c>
      <c r="T374" s="70">
        <f t="shared" si="106"/>
        <v>4.3583333333333334</v>
      </c>
      <c r="U374" s="67">
        <f>IF(S374="NA","NA",IF(T374&gt;0,T374*(Inputs!$S$11*12),0))</f>
        <v>2.0920000000000001E-2</v>
      </c>
      <c r="V374" s="70">
        <f t="shared" si="107"/>
        <v>21</v>
      </c>
      <c r="W374" s="67">
        <f>IF($V374="NA","NA",VLOOKUP(ROUNDUP(V374,0),Inputs!$N$6:$P$26,3,TRUE))</f>
        <v>0.05</v>
      </c>
      <c r="X374" s="3">
        <f>IF($U374="NA","NA",VLOOKUP(ROUNDUP(V374,0),Inputs!$N$6:$O$26,2)+U374)</f>
        <v>6.0420000000000001E-2</v>
      </c>
      <c r="Y374" s="3">
        <f t="shared" si="108"/>
        <v>0.75885000000000002</v>
      </c>
      <c r="Z374" s="5">
        <f t="shared" si="109"/>
        <v>7096264.0838110298</v>
      </c>
      <c r="AA374" s="5">
        <f t="shared" si="110"/>
        <v>-1711264.0838110298</v>
      </c>
      <c r="AB374" s="5">
        <f>IF($U374= "NA","NA",(F374-AA374)*Inputs!$S$7)</f>
        <v>70962.640838110296</v>
      </c>
      <c r="AC374" s="123">
        <f t="shared" si="111"/>
        <v>-1782226.7246491401</v>
      </c>
      <c r="AD374" s="124">
        <f t="shared" si="112"/>
        <v>-0.33096132305462211</v>
      </c>
      <c r="AE374" s="123" t="str">
        <f t="shared" si="113"/>
        <v/>
      </c>
      <c r="AF374" s="32">
        <v>103.58</v>
      </c>
    </row>
    <row r="375" spans="1:32" s="32" customFormat="1" ht="13.35" customHeight="1" outlineLevel="1">
      <c r="A375" s="72" t="s">
        <v>441</v>
      </c>
      <c r="B375" s="11" t="s">
        <v>638</v>
      </c>
      <c r="C375" s="78" t="s">
        <v>70</v>
      </c>
      <c r="D375" s="73">
        <v>0.04</v>
      </c>
      <c r="E375" s="74">
        <v>54893</v>
      </c>
      <c r="F375" s="79">
        <v>1020000</v>
      </c>
      <c r="G375" s="74">
        <v>46858</v>
      </c>
      <c r="H375" s="69">
        <f>IF(OR(($G375=("Non Callable")),$G375=("Make Whole"),Inputs!$S$6&gt;E375),"Non Callable",MAX(Inputs!$S$6,G375))</f>
        <v>46858</v>
      </c>
      <c r="I375" s="70">
        <f t="shared" si="114"/>
        <v>22</v>
      </c>
      <c r="J375" s="67">
        <f>IF($I375="NA","NA",VLOOKUP(ROUNDUP(I375,0),Inputs!$N$6:$P$26,3,TRUE))</f>
        <v>0.05</v>
      </c>
      <c r="K375" s="3">
        <f>IF($I375="NA","NA",VLOOKUP(ROUNDUP(I375,0),Inputs!$N$6:$O$26,2))</f>
        <v>3.95E-2</v>
      </c>
      <c r="L375" s="3">
        <f t="shared" si="115"/>
        <v>1.0073000000000001</v>
      </c>
      <c r="M375" s="5">
        <f t="shared" si="116"/>
        <v>1012607.9618782884</v>
      </c>
      <c r="N375" s="5">
        <f t="shared" si="117"/>
        <v>7392.0381217115792</v>
      </c>
      <c r="O375" s="5">
        <f>IF($I375= "NA","NA",(F375-N375)*Inputs!$S$7)</f>
        <v>10126.079618782884</v>
      </c>
      <c r="P375" s="123">
        <f t="shared" si="118"/>
        <v>-2734.0414970713045</v>
      </c>
      <c r="Q375" s="124">
        <f t="shared" si="119"/>
        <v>-2.6804328402659848E-3</v>
      </c>
      <c r="R375" s="7" t="str">
        <f t="shared" si="105"/>
        <v>YES</v>
      </c>
      <c r="S375" s="69">
        <f>IF(OR(($G375=("Non Callable")),$G375=("Make Whole"),Inputs!$S$6&gt;E375,R375="No"),"NA",Inputs!$S$6)</f>
        <v>45266</v>
      </c>
      <c r="T375" s="70">
        <f t="shared" si="106"/>
        <v>4.3583333333333334</v>
      </c>
      <c r="U375" s="67">
        <f>IF(S375="NA","NA",IF(T375&gt;0,T375*(Inputs!$S$11*12),0))</f>
        <v>2.0920000000000001E-2</v>
      </c>
      <c r="V375" s="70">
        <f t="shared" si="107"/>
        <v>22</v>
      </c>
      <c r="W375" s="67">
        <f>IF($V375="NA","NA",VLOOKUP(ROUNDUP(V375,0),Inputs!$N$6:$P$26,3,TRUE))</f>
        <v>0.05</v>
      </c>
      <c r="X375" s="3">
        <f>IF($U375="NA","NA",VLOOKUP(ROUNDUP(V375,0),Inputs!$N$6:$O$26,2)+U375)</f>
        <v>6.0420000000000001E-2</v>
      </c>
      <c r="Y375" s="3">
        <f t="shared" si="108"/>
        <v>0.75326000000000004</v>
      </c>
      <c r="Z375" s="5">
        <f t="shared" si="109"/>
        <v>1354114.1173034543</v>
      </c>
      <c r="AA375" s="5">
        <f t="shared" si="110"/>
        <v>-334114.11730345432</v>
      </c>
      <c r="AB375" s="5">
        <f>IF($U375= "NA","NA",(F375-AA375)*Inputs!$S$7)</f>
        <v>13541.141173034543</v>
      </c>
      <c r="AC375" s="123">
        <f t="shared" si="111"/>
        <v>-347655.25847648887</v>
      </c>
      <c r="AD375" s="124">
        <f t="shared" si="112"/>
        <v>-0.34083848870244005</v>
      </c>
      <c r="AE375" s="123" t="str">
        <f t="shared" si="113"/>
        <v/>
      </c>
      <c r="AF375" s="32">
        <v>105.917</v>
      </c>
    </row>
    <row r="376" spans="1:32" s="32" customFormat="1" ht="13.35" customHeight="1">
      <c r="A376" s="10" t="s">
        <v>710</v>
      </c>
      <c r="B376" s="37"/>
      <c r="C376" s="37"/>
      <c r="D376" s="38"/>
      <c r="E376" s="38"/>
      <c r="F376" s="38"/>
      <c r="G376" s="38"/>
      <c r="H376" s="38"/>
      <c r="I376" s="38"/>
      <c r="J376" s="38"/>
      <c r="K376" s="38"/>
      <c r="L376" s="40"/>
      <c r="M376" s="42"/>
      <c r="N376" s="38"/>
      <c r="O376" s="43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32">
        <v>108.32899999999999</v>
      </c>
    </row>
    <row r="377" spans="1:32" s="32" customFormat="1" ht="13.35" customHeight="1" outlineLevel="1">
      <c r="A377" s="72" t="s">
        <v>710</v>
      </c>
      <c r="B377" s="11" t="s">
        <v>488</v>
      </c>
      <c r="C377" s="78">
        <v>2019</v>
      </c>
      <c r="D377" s="73">
        <v>0.05</v>
      </c>
      <c r="E377" s="74">
        <v>45536</v>
      </c>
      <c r="F377" s="84">
        <v>1865000</v>
      </c>
      <c r="G377" s="11" t="s">
        <v>2</v>
      </c>
      <c r="H377" s="69" t="str">
        <f>IF(OR(($G377=("Non Callable")),$G377=("Make Whole"),Inputs!$S$6&gt;E377),"Non Callable",MAX(Inputs!$S$6,G377))</f>
        <v>Non Callable</v>
      </c>
      <c r="I377" s="70" t="str">
        <f t="shared" ref="I377:I394" si="120">IF(OR(H377="Non Callable",H377=E377),"NA",DAYS360(H377,E377)/360)</f>
        <v>NA</v>
      </c>
      <c r="J377" s="67" t="str">
        <f>IF($I377="NA","NA",VLOOKUP(ROUNDUP(I377,0),Inputs!$N$6:$P$26,3,TRUE))</f>
        <v>NA</v>
      </c>
      <c r="K377" s="3" t="str">
        <f>IF($I377="NA","NA",VLOOKUP(ROUNDUP(I377,0),Inputs!$N$6:$O$26,2))</f>
        <v>NA</v>
      </c>
      <c r="L377" s="3" t="str">
        <f t="shared" ref="L377:L394" si="121">IF($I377="NA","NA",ROUNDDOWN(-PV(K377/2,I377*2,(F377*D377)/2,F377)/F377,5))</f>
        <v>NA</v>
      </c>
      <c r="M377" s="5" t="str">
        <f t="shared" ref="M377:M394" si="122">IF($I377="NA","NA",F377/L377)</f>
        <v>NA</v>
      </c>
      <c r="N377" s="5" t="str">
        <f t="shared" ref="N377:N394" si="123">IF($I377="NA","NA",F377-M377)</f>
        <v>NA</v>
      </c>
      <c r="O377" s="5" t="str">
        <f>IF($I377= "NA","NA",(F377-N377)*Inputs!$S$7)</f>
        <v>NA</v>
      </c>
      <c r="P377" s="123" t="str">
        <f t="shared" ref="P377:P394" si="124">IF($I377= "NA","NA",N377-O377)</f>
        <v>NA</v>
      </c>
      <c r="Q377" s="124" t="str">
        <f t="shared" ref="Q377:Q394" si="125">IF($I377= "NA","NA",P377/F377)</f>
        <v>NA</v>
      </c>
      <c r="R377" s="7" t="str">
        <f t="shared" si="105"/>
        <v>YES</v>
      </c>
      <c r="S377" s="69" t="str">
        <f>IF(OR(($G377=("Non Callable")),$G377=("Make Whole"),Inputs!$S$6&gt;E377,R377="No"),"NA",Inputs!$S$6)</f>
        <v>NA</v>
      </c>
      <c r="T377" s="70" t="str">
        <f t="shared" si="106"/>
        <v>NA</v>
      </c>
      <c r="U377" s="67" t="str">
        <f>IF(S377="NA","NA",IF(T377&gt;0,T377*(Inputs!$S$11*12),0))</f>
        <v>NA</v>
      </c>
      <c r="V377" s="70" t="str">
        <f t="shared" si="107"/>
        <v>NA</v>
      </c>
      <c r="W377" s="67" t="str">
        <f>IF($V377="NA","NA",VLOOKUP(ROUNDUP(V377,0),Inputs!$N$6:$P$26,3,TRUE))</f>
        <v>NA</v>
      </c>
      <c r="X377" s="3" t="str">
        <f>IF($U377="NA","NA",VLOOKUP(ROUNDUP(V377,0),Inputs!$N$6:$O$26,2)+U377)</f>
        <v>NA</v>
      </c>
      <c r="Y377" s="3" t="str">
        <f t="shared" si="108"/>
        <v>NA</v>
      </c>
      <c r="Z377" s="5" t="str">
        <f t="shared" si="109"/>
        <v>NA</v>
      </c>
      <c r="AA377" s="5" t="str">
        <f t="shared" si="110"/>
        <v>NA</v>
      </c>
      <c r="AB377" s="5" t="str">
        <f>IF($U377= "NA","NA",(F377-AA377)*Inputs!$S$7)</f>
        <v>NA</v>
      </c>
      <c r="AC377" s="123" t="str">
        <f t="shared" si="111"/>
        <v>NA</v>
      </c>
      <c r="AD377" s="124" t="str">
        <f t="shared" si="112"/>
        <v>NA</v>
      </c>
      <c r="AE377" s="123" t="str">
        <f t="shared" si="113"/>
        <v/>
      </c>
      <c r="AF377" s="32">
        <v>110.587</v>
      </c>
    </row>
    <row r="378" spans="1:32" s="32" customFormat="1" ht="13.35" customHeight="1" outlineLevel="1">
      <c r="A378" s="72" t="s">
        <v>710</v>
      </c>
      <c r="B378" s="11" t="s">
        <v>489</v>
      </c>
      <c r="C378" s="78">
        <v>2019</v>
      </c>
      <c r="D378" s="73">
        <v>0.05</v>
      </c>
      <c r="E378" s="74">
        <v>45901</v>
      </c>
      <c r="F378" s="84">
        <v>1960000</v>
      </c>
      <c r="G378" s="11" t="s">
        <v>2</v>
      </c>
      <c r="H378" s="69" t="str">
        <f>IF(OR(($G378=("Non Callable")),$G378=("Make Whole"),Inputs!$S$6&gt;E378),"Non Callable",MAX(Inputs!$S$6,G378))</f>
        <v>Non Callable</v>
      </c>
      <c r="I378" s="70" t="str">
        <f t="shared" si="120"/>
        <v>NA</v>
      </c>
      <c r="J378" s="67" t="str">
        <f>IF($I378="NA","NA",VLOOKUP(ROUNDUP(I378,0),Inputs!$N$6:$P$26,3,TRUE))</f>
        <v>NA</v>
      </c>
      <c r="K378" s="3" t="str">
        <f>IF($I378="NA","NA",VLOOKUP(ROUNDUP(I378,0),Inputs!$N$6:$O$26,2))</f>
        <v>NA</v>
      </c>
      <c r="L378" s="3" t="str">
        <f t="shared" si="121"/>
        <v>NA</v>
      </c>
      <c r="M378" s="5" t="str">
        <f t="shared" si="122"/>
        <v>NA</v>
      </c>
      <c r="N378" s="5" t="str">
        <f t="shared" si="123"/>
        <v>NA</v>
      </c>
      <c r="O378" s="5" t="str">
        <f>IF($I378= "NA","NA",(F378-N378)*Inputs!$S$7)</f>
        <v>NA</v>
      </c>
      <c r="P378" s="123" t="str">
        <f t="shared" si="124"/>
        <v>NA</v>
      </c>
      <c r="Q378" s="124" t="str">
        <f t="shared" si="125"/>
        <v>NA</v>
      </c>
      <c r="R378" s="7" t="str">
        <f t="shared" si="105"/>
        <v>YES</v>
      </c>
      <c r="S378" s="69" t="str">
        <f>IF(OR(($G378=("Non Callable")),$G378=("Make Whole"),Inputs!$S$6&gt;E378,R378="No"),"NA",Inputs!$S$6)</f>
        <v>NA</v>
      </c>
      <c r="T378" s="70" t="str">
        <f t="shared" si="106"/>
        <v>NA</v>
      </c>
      <c r="U378" s="67" t="str">
        <f>IF(S378="NA","NA",IF(T378&gt;0,T378*(Inputs!$S$11*12),0))</f>
        <v>NA</v>
      </c>
      <c r="V378" s="70" t="str">
        <f t="shared" si="107"/>
        <v>NA</v>
      </c>
      <c r="W378" s="67" t="str">
        <f>IF($V378="NA","NA",VLOOKUP(ROUNDUP(V378,0),Inputs!$N$6:$P$26,3,TRUE))</f>
        <v>NA</v>
      </c>
      <c r="X378" s="3" t="str">
        <f>IF($U378="NA","NA",VLOOKUP(ROUNDUP(V378,0),Inputs!$N$6:$O$26,2)+U378)</f>
        <v>NA</v>
      </c>
      <c r="Y378" s="3" t="str">
        <f t="shared" si="108"/>
        <v>NA</v>
      </c>
      <c r="Z378" s="5" t="str">
        <f t="shared" si="109"/>
        <v>NA</v>
      </c>
      <c r="AA378" s="5" t="str">
        <f t="shared" si="110"/>
        <v>NA</v>
      </c>
      <c r="AB378" s="5" t="str">
        <f>IF($U378= "NA","NA",(F378-AA378)*Inputs!$S$7)</f>
        <v>NA</v>
      </c>
      <c r="AC378" s="123" t="str">
        <f t="shared" si="111"/>
        <v>NA</v>
      </c>
      <c r="AD378" s="124" t="str">
        <f t="shared" si="112"/>
        <v>NA</v>
      </c>
      <c r="AE378" s="123" t="str">
        <f t="shared" si="113"/>
        <v/>
      </c>
      <c r="AF378" s="32">
        <v>112.626</v>
      </c>
    </row>
    <row r="379" spans="1:32" s="32" customFormat="1" ht="13.35" customHeight="1" outlineLevel="1">
      <c r="A379" s="72" t="s">
        <v>710</v>
      </c>
      <c r="B379" s="11" t="s">
        <v>490</v>
      </c>
      <c r="C379" s="78">
        <v>2019</v>
      </c>
      <c r="D379" s="73">
        <v>0.05</v>
      </c>
      <c r="E379" s="74">
        <v>46266</v>
      </c>
      <c r="F379" s="84">
        <v>2060000</v>
      </c>
      <c r="G379" s="11" t="s">
        <v>2</v>
      </c>
      <c r="H379" s="69" t="str">
        <f>IF(OR(($G379=("Non Callable")),$G379=("Make Whole"),Inputs!$S$6&gt;E379),"Non Callable",MAX(Inputs!$S$6,G379))</f>
        <v>Non Callable</v>
      </c>
      <c r="I379" s="70" t="str">
        <f t="shared" si="120"/>
        <v>NA</v>
      </c>
      <c r="J379" s="67" t="str">
        <f>IF($I379="NA","NA",VLOOKUP(ROUNDUP(I379,0),Inputs!$N$6:$P$26,3,TRUE))</f>
        <v>NA</v>
      </c>
      <c r="K379" s="3" t="str">
        <f>IF($I379="NA","NA",VLOOKUP(ROUNDUP(I379,0),Inputs!$N$6:$O$26,2))</f>
        <v>NA</v>
      </c>
      <c r="L379" s="3" t="str">
        <f t="shared" si="121"/>
        <v>NA</v>
      </c>
      <c r="M379" s="5" t="str">
        <f t="shared" si="122"/>
        <v>NA</v>
      </c>
      <c r="N379" s="5" t="str">
        <f t="shared" si="123"/>
        <v>NA</v>
      </c>
      <c r="O379" s="5" t="str">
        <f>IF($I379= "NA","NA",(F379-N379)*Inputs!$S$7)</f>
        <v>NA</v>
      </c>
      <c r="P379" s="123" t="str">
        <f t="shared" si="124"/>
        <v>NA</v>
      </c>
      <c r="Q379" s="124" t="str">
        <f t="shared" si="125"/>
        <v>NA</v>
      </c>
      <c r="R379" s="7" t="str">
        <f t="shared" si="105"/>
        <v>YES</v>
      </c>
      <c r="S379" s="69" t="str">
        <f>IF(OR(($G379=("Non Callable")),$G379=("Make Whole"),Inputs!$S$6&gt;E379,R379="No"),"NA",Inputs!$S$6)</f>
        <v>NA</v>
      </c>
      <c r="T379" s="70" t="str">
        <f t="shared" si="106"/>
        <v>NA</v>
      </c>
      <c r="U379" s="67" t="str">
        <f>IF(S379="NA","NA",IF(T379&gt;0,T379*(Inputs!$S$11*12),0))</f>
        <v>NA</v>
      </c>
      <c r="V379" s="70" t="str">
        <f t="shared" si="107"/>
        <v>NA</v>
      </c>
      <c r="W379" s="67" t="str">
        <f>IF($V379="NA","NA",VLOOKUP(ROUNDUP(V379,0),Inputs!$N$6:$P$26,3,TRUE))</f>
        <v>NA</v>
      </c>
      <c r="X379" s="3" t="str">
        <f>IF($U379="NA","NA",VLOOKUP(ROUNDUP(V379,0),Inputs!$N$6:$O$26,2)+U379)</f>
        <v>NA</v>
      </c>
      <c r="Y379" s="3" t="str">
        <f t="shared" si="108"/>
        <v>NA</v>
      </c>
      <c r="Z379" s="5" t="str">
        <f t="shared" si="109"/>
        <v>NA</v>
      </c>
      <c r="AA379" s="5" t="str">
        <f t="shared" si="110"/>
        <v>NA</v>
      </c>
      <c r="AB379" s="5" t="str">
        <f>IF($U379= "NA","NA",(F379-AA379)*Inputs!$S$7)</f>
        <v>NA</v>
      </c>
      <c r="AC379" s="123" t="str">
        <f t="shared" si="111"/>
        <v>NA</v>
      </c>
      <c r="AD379" s="124" t="str">
        <f t="shared" si="112"/>
        <v>NA</v>
      </c>
      <c r="AE379" s="123" t="str">
        <f t="shared" si="113"/>
        <v/>
      </c>
      <c r="AF379" s="32" t="s">
        <v>744</v>
      </c>
    </row>
    <row r="380" spans="1:32" s="32" customFormat="1" ht="13.35" customHeight="1" outlineLevel="1">
      <c r="A380" s="72" t="s">
        <v>710</v>
      </c>
      <c r="B380" s="11" t="s">
        <v>491</v>
      </c>
      <c r="C380" s="78">
        <v>2019</v>
      </c>
      <c r="D380" s="73">
        <v>0.05</v>
      </c>
      <c r="E380" s="74">
        <v>46631</v>
      </c>
      <c r="F380" s="84">
        <v>2165000</v>
      </c>
      <c r="G380" s="11" t="s">
        <v>2</v>
      </c>
      <c r="H380" s="69" t="str">
        <f>IF(OR(($G380=("Non Callable")),$G380=("Make Whole"),Inputs!$S$6&gt;E380),"Non Callable",MAX(Inputs!$S$6,G380))</f>
        <v>Non Callable</v>
      </c>
      <c r="I380" s="70" t="str">
        <f t="shared" si="120"/>
        <v>NA</v>
      </c>
      <c r="J380" s="67" t="str">
        <f>IF($I380="NA","NA",VLOOKUP(ROUNDUP(I380,0),Inputs!$N$6:$P$26,3,TRUE))</f>
        <v>NA</v>
      </c>
      <c r="K380" s="3" t="str">
        <f>IF($I380="NA","NA",VLOOKUP(ROUNDUP(I380,0),Inputs!$N$6:$O$26,2))</f>
        <v>NA</v>
      </c>
      <c r="L380" s="3" t="str">
        <f t="shared" si="121"/>
        <v>NA</v>
      </c>
      <c r="M380" s="5" t="str">
        <f t="shared" si="122"/>
        <v>NA</v>
      </c>
      <c r="N380" s="5" t="str">
        <f t="shared" si="123"/>
        <v>NA</v>
      </c>
      <c r="O380" s="5" t="str">
        <f>IF($I380= "NA","NA",(F380-N380)*Inputs!$S$7)</f>
        <v>NA</v>
      </c>
      <c r="P380" s="123" t="str">
        <f t="shared" si="124"/>
        <v>NA</v>
      </c>
      <c r="Q380" s="124" t="str">
        <f t="shared" si="125"/>
        <v>NA</v>
      </c>
      <c r="R380" s="7" t="str">
        <f t="shared" si="105"/>
        <v>YES</v>
      </c>
      <c r="S380" s="69" t="str">
        <f>IF(OR(($G380=("Non Callable")),$G380=("Make Whole"),Inputs!$S$6&gt;E380,R380="No"),"NA",Inputs!$S$6)</f>
        <v>NA</v>
      </c>
      <c r="T380" s="70" t="str">
        <f t="shared" si="106"/>
        <v>NA</v>
      </c>
      <c r="U380" s="67" t="str">
        <f>IF(S380="NA","NA",IF(T380&gt;0,T380*(Inputs!$S$11*12),0))</f>
        <v>NA</v>
      </c>
      <c r="V380" s="70" t="str">
        <f t="shared" si="107"/>
        <v>NA</v>
      </c>
      <c r="W380" s="67" t="str">
        <f>IF($V380="NA","NA",VLOOKUP(ROUNDUP(V380,0),Inputs!$N$6:$P$26,3,TRUE))</f>
        <v>NA</v>
      </c>
      <c r="X380" s="3" t="str">
        <f>IF($U380="NA","NA",VLOOKUP(ROUNDUP(V380,0),Inputs!$N$6:$O$26,2)+U380)</f>
        <v>NA</v>
      </c>
      <c r="Y380" s="3" t="str">
        <f t="shared" si="108"/>
        <v>NA</v>
      </c>
      <c r="Z380" s="5" t="str">
        <f t="shared" si="109"/>
        <v>NA</v>
      </c>
      <c r="AA380" s="5" t="str">
        <f t="shared" si="110"/>
        <v>NA</v>
      </c>
      <c r="AB380" s="5" t="str">
        <f>IF($U380= "NA","NA",(F380-AA380)*Inputs!$S$7)</f>
        <v>NA</v>
      </c>
      <c r="AC380" s="123" t="str">
        <f t="shared" si="111"/>
        <v>NA</v>
      </c>
      <c r="AD380" s="124" t="str">
        <f t="shared" si="112"/>
        <v>NA</v>
      </c>
      <c r="AE380" s="123" t="str">
        <f t="shared" si="113"/>
        <v/>
      </c>
      <c r="AF380" s="32">
        <v>112.401</v>
      </c>
    </row>
    <row r="381" spans="1:32" s="32" customFormat="1" ht="13.35" customHeight="1" outlineLevel="1">
      <c r="A381" s="72" t="s">
        <v>710</v>
      </c>
      <c r="B381" s="11" t="s">
        <v>492</v>
      </c>
      <c r="C381" s="78">
        <v>2019</v>
      </c>
      <c r="D381" s="73">
        <v>0.05</v>
      </c>
      <c r="E381" s="74">
        <v>46997</v>
      </c>
      <c r="F381" s="84">
        <v>2275000</v>
      </c>
      <c r="G381" s="11" t="s">
        <v>2</v>
      </c>
      <c r="H381" s="69" t="str">
        <f>IF(OR(($G381=("Non Callable")),$G381=("Make Whole"),Inputs!$S$6&gt;E381),"Non Callable",MAX(Inputs!$S$6,G381))</f>
        <v>Non Callable</v>
      </c>
      <c r="I381" s="70" t="str">
        <f t="shared" si="120"/>
        <v>NA</v>
      </c>
      <c r="J381" s="67" t="str">
        <f>IF($I381="NA","NA",VLOOKUP(ROUNDUP(I381,0),Inputs!$N$6:$P$26,3,TRUE))</f>
        <v>NA</v>
      </c>
      <c r="K381" s="3" t="str">
        <f>IF($I381="NA","NA",VLOOKUP(ROUNDUP(I381,0),Inputs!$N$6:$O$26,2))</f>
        <v>NA</v>
      </c>
      <c r="L381" s="3" t="str">
        <f t="shared" si="121"/>
        <v>NA</v>
      </c>
      <c r="M381" s="5" t="str">
        <f t="shared" si="122"/>
        <v>NA</v>
      </c>
      <c r="N381" s="5" t="str">
        <f t="shared" si="123"/>
        <v>NA</v>
      </c>
      <c r="O381" s="5" t="str">
        <f>IF($I381= "NA","NA",(F381-N381)*Inputs!$S$7)</f>
        <v>NA</v>
      </c>
      <c r="P381" s="123" t="str">
        <f t="shared" si="124"/>
        <v>NA</v>
      </c>
      <c r="Q381" s="124" t="str">
        <f t="shared" si="125"/>
        <v>NA</v>
      </c>
      <c r="R381" s="7" t="str">
        <f t="shared" si="105"/>
        <v>YES</v>
      </c>
      <c r="S381" s="69" t="str">
        <f>IF(OR(($G381=("Non Callable")),$G381=("Make Whole"),Inputs!$S$6&gt;E381,R381="No"),"NA",Inputs!$S$6)</f>
        <v>NA</v>
      </c>
      <c r="T381" s="70" t="str">
        <f t="shared" si="106"/>
        <v>NA</v>
      </c>
      <c r="U381" s="67" t="str">
        <f>IF(S381="NA","NA",IF(T381&gt;0,T381*(Inputs!$S$11*12),0))</f>
        <v>NA</v>
      </c>
      <c r="V381" s="70" t="str">
        <f t="shared" si="107"/>
        <v>NA</v>
      </c>
      <c r="W381" s="67" t="str">
        <f>IF($V381="NA","NA",VLOOKUP(ROUNDUP(V381,0),Inputs!$N$6:$P$26,3,TRUE))</f>
        <v>NA</v>
      </c>
      <c r="X381" s="3" t="str">
        <f>IF($U381="NA","NA",VLOOKUP(ROUNDUP(V381,0),Inputs!$N$6:$O$26,2)+U381)</f>
        <v>NA</v>
      </c>
      <c r="Y381" s="3" t="str">
        <f t="shared" si="108"/>
        <v>NA</v>
      </c>
      <c r="Z381" s="5" t="str">
        <f t="shared" si="109"/>
        <v>NA</v>
      </c>
      <c r="AA381" s="5" t="str">
        <f t="shared" si="110"/>
        <v>NA</v>
      </c>
      <c r="AB381" s="5" t="str">
        <f>IF($U381= "NA","NA",(F381-AA381)*Inputs!$S$7)</f>
        <v>NA</v>
      </c>
      <c r="AC381" s="123" t="str">
        <f t="shared" si="111"/>
        <v>NA</v>
      </c>
      <c r="AD381" s="124" t="str">
        <f t="shared" si="112"/>
        <v>NA</v>
      </c>
      <c r="AE381" s="123" t="str">
        <f t="shared" si="113"/>
        <v/>
      </c>
      <c r="AF381" s="32">
        <v>113.464</v>
      </c>
    </row>
    <row r="382" spans="1:32" s="32" customFormat="1" ht="13.35" customHeight="1" outlineLevel="1">
      <c r="A382" s="72" t="s">
        <v>710</v>
      </c>
      <c r="B382" s="11" t="s">
        <v>493</v>
      </c>
      <c r="C382" s="78">
        <v>2019</v>
      </c>
      <c r="D382" s="73">
        <v>0.05</v>
      </c>
      <c r="E382" s="74">
        <v>47362</v>
      </c>
      <c r="F382" s="84">
        <v>2395000</v>
      </c>
      <c r="G382" s="11" t="s">
        <v>2</v>
      </c>
      <c r="H382" s="69" t="str">
        <f>IF(OR(($G382=("Non Callable")),$G382=("Make Whole"),Inputs!$S$6&gt;E382),"Non Callable",MAX(Inputs!$S$6,G382))</f>
        <v>Non Callable</v>
      </c>
      <c r="I382" s="70" t="str">
        <f t="shared" si="120"/>
        <v>NA</v>
      </c>
      <c r="J382" s="67" t="str">
        <f>IF($I382="NA","NA",VLOOKUP(ROUNDUP(I382,0),Inputs!$N$6:$P$26,3,TRUE))</f>
        <v>NA</v>
      </c>
      <c r="K382" s="3" t="str">
        <f>IF($I382="NA","NA",VLOOKUP(ROUNDUP(I382,0),Inputs!$N$6:$O$26,2))</f>
        <v>NA</v>
      </c>
      <c r="L382" s="3" t="str">
        <f t="shared" si="121"/>
        <v>NA</v>
      </c>
      <c r="M382" s="5" t="str">
        <f t="shared" si="122"/>
        <v>NA</v>
      </c>
      <c r="N382" s="5" t="str">
        <f t="shared" si="123"/>
        <v>NA</v>
      </c>
      <c r="O382" s="5" t="str">
        <f>IF($I382= "NA","NA",(F382-N382)*Inputs!$S$7)</f>
        <v>NA</v>
      </c>
      <c r="P382" s="123" t="str">
        <f t="shared" si="124"/>
        <v>NA</v>
      </c>
      <c r="Q382" s="124" t="str">
        <f t="shared" si="125"/>
        <v>NA</v>
      </c>
      <c r="R382" s="7" t="str">
        <f t="shared" si="105"/>
        <v>YES</v>
      </c>
      <c r="S382" s="69" t="str">
        <f>IF(OR(($G382=("Non Callable")),$G382=("Make Whole"),Inputs!$S$6&gt;E382,R382="No"),"NA",Inputs!$S$6)</f>
        <v>NA</v>
      </c>
      <c r="T382" s="70" t="str">
        <f t="shared" si="106"/>
        <v>NA</v>
      </c>
      <c r="U382" s="67" t="str">
        <f>IF(S382="NA","NA",IF(T382&gt;0,T382*(Inputs!$S$11*12),0))</f>
        <v>NA</v>
      </c>
      <c r="V382" s="70" t="str">
        <f t="shared" si="107"/>
        <v>NA</v>
      </c>
      <c r="W382" s="67" t="str">
        <f>IF($V382="NA","NA",VLOOKUP(ROUNDUP(V382,0),Inputs!$N$6:$P$26,3,TRUE))</f>
        <v>NA</v>
      </c>
      <c r="X382" s="3" t="str">
        <f>IF($U382="NA","NA",VLOOKUP(ROUNDUP(V382,0),Inputs!$N$6:$O$26,2)+U382)</f>
        <v>NA</v>
      </c>
      <c r="Y382" s="3" t="str">
        <f t="shared" si="108"/>
        <v>NA</v>
      </c>
      <c r="Z382" s="5" t="str">
        <f t="shared" si="109"/>
        <v>NA</v>
      </c>
      <c r="AA382" s="5" t="str">
        <f t="shared" si="110"/>
        <v>NA</v>
      </c>
      <c r="AB382" s="5" t="str">
        <f>IF($U382= "NA","NA",(F382-AA382)*Inputs!$S$7)</f>
        <v>NA</v>
      </c>
      <c r="AC382" s="123" t="str">
        <f t="shared" si="111"/>
        <v>NA</v>
      </c>
      <c r="AD382" s="124" t="str">
        <f t="shared" si="112"/>
        <v>NA</v>
      </c>
      <c r="AE382" s="123" t="str">
        <f t="shared" si="113"/>
        <v/>
      </c>
      <c r="AF382" s="32">
        <v>113.212</v>
      </c>
    </row>
    <row r="383" spans="1:32" s="32" customFormat="1" ht="13.35" customHeight="1" outlineLevel="1">
      <c r="A383" s="72" t="s">
        <v>710</v>
      </c>
      <c r="B383" s="11" t="s">
        <v>494</v>
      </c>
      <c r="C383" s="78">
        <v>2019</v>
      </c>
      <c r="D383" s="73">
        <v>0.05</v>
      </c>
      <c r="E383" s="74">
        <v>47727</v>
      </c>
      <c r="F383" s="84">
        <v>2515000</v>
      </c>
      <c r="G383" s="11" t="s">
        <v>2</v>
      </c>
      <c r="H383" s="69" t="str">
        <f>IF(OR(($G383=("Non Callable")),$G383=("Make Whole"),Inputs!$S$6&gt;E383),"Non Callable",MAX(Inputs!$S$6,G383))</f>
        <v>Non Callable</v>
      </c>
      <c r="I383" s="70" t="str">
        <f t="shared" si="120"/>
        <v>NA</v>
      </c>
      <c r="J383" s="67" t="str">
        <f>IF($I383="NA","NA",VLOOKUP(ROUNDUP(I383,0),Inputs!$N$6:$P$26,3,TRUE))</f>
        <v>NA</v>
      </c>
      <c r="K383" s="3" t="str">
        <f>IF($I383="NA","NA",VLOOKUP(ROUNDUP(I383,0),Inputs!$N$6:$O$26,2))</f>
        <v>NA</v>
      </c>
      <c r="L383" s="3" t="str">
        <f t="shared" si="121"/>
        <v>NA</v>
      </c>
      <c r="M383" s="5" t="str">
        <f t="shared" si="122"/>
        <v>NA</v>
      </c>
      <c r="N383" s="5" t="str">
        <f t="shared" si="123"/>
        <v>NA</v>
      </c>
      <c r="O383" s="5" t="str">
        <f>IF($I383= "NA","NA",(F383-N383)*Inputs!$S$7)</f>
        <v>NA</v>
      </c>
      <c r="P383" s="123" t="str">
        <f t="shared" si="124"/>
        <v>NA</v>
      </c>
      <c r="Q383" s="124" t="str">
        <f t="shared" si="125"/>
        <v>NA</v>
      </c>
      <c r="R383" s="7" t="str">
        <f t="shared" si="105"/>
        <v>YES</v>
      </c>
      <c r="S383" s="69" t="str">
        <f>IF(OR(($G383=("Non Callable")),$G383=("Make Whole"),Inputs!$S$6&gt;E383,R383="No"),"NA",Inputs!$S$6)</f>
        <v>NA</v>
      </c>
      <c r="T383" s="70" t="str">
        <f t="shared" si="106"/>
        <v>NA</v>
      </c>
      <c r="U383" s="67" t="str">
        <f>IF(S383="NA","NA",IF(T383&gt;0,T383*(Inputs!$S$11*12),0))</f>
        <v>NA</v>
      </c>
      <c r="V383" s="70" t="str">
        <f t="shared" si="107"/>
        <v>NA</v>
      </c>
      <c r="W383" s="67" t="str">
        <f>IF($V383="NA","NA",VLOOKUP(ROUNDUP(V383,0),Inputs!$N$6:$P$26,3,TRUE))</f>
        <v>NA</v>
      </c>
      <c r="X383" s="3" t="str">
        <f>IF($U383="NA","NA",VLOOKUP(ROUNDUP(V383,0),Inputs!$N$6:$O$26,2)+U383)</f>
        <v>NA</v>
      </c>
      <c r="Y383" s="3" t="str">
        <f t="shared" si="108"/>
        <v>NA</v>
      </c>
      <c r="Z383" s="5" t="str">
        <f t="shared" si="109"/>
        <v>NA</v>
      </c>
      <c r="AA383" s="5" t="str">
        <f t="shared" si="110"/>
        <v>NA</v>
      </c>
      <c r="AB383" s="5" t="str">
        <f>IF($U383= "NA","NA",(F383-AA383)*Inputs!$S$7)</f>
        <v>NA</v>
      </c>
      <c r="AC383" s="123" t="str">
        <f t="shared" si="111"/>
        <v>NA</v>
      </c>
      <c r="AD383" s="124" t="str">
        <f t="shared" si="112"/>
        <v>NA</v>
      </c>
      <c r="AE383" s="123" t="str">
        <f t="shared" si="113"/>
        <v/>
      </c>
      <c r="AF383" s="32">
        <v>112.703</v>
      </c>
    </row>
    <row r="384" spans="1:32" s="32" customFormat="1" ht="13.35" customHeight="1" outlineLevel="1">
      <c r="A384" s="72" t="s">
        <v>710</v>
      </c>
      <c r="B384" s="11" t="s">
        <v>495</v>
      </c>
      <c r="C384" s="78">
        <v>2019</v>
      </c>
      <c r="D384" s="73">
        <v>0.05</v>
      </c>
      <c r="E384" s="74">
        <v>48092</v>
      </c>
      <c r="F384" s="84">
        <v>2645000</v>
      </c>
      <c r="G384" s="75">
        <v>47543</v>
      </c>
      <c r="H384" s="69">
        <f>IF(OR(($G384=("Non Callable")),$G384=("Make Whole"),Inputs!$S$6&gt;E384),"Non Callable",MAX(Inputs!$S$6,G384))</f>
        <v>47543</v>
      </c>
      <c r="I384" s="70">
        <f t="shared" si="120"/>
        <v>1.5</v>
      </c>
      <c r="J384" s="67">
        <f>IF($I384="NA","NA",VLOOKUP(ROUNDUP(I384,0),Inputs!$N$6:$P$26,3,TRUE))</f>
        <v>0.05</v>
      </c>
      <c r="K384" s="3">
        <f>IF($I384="NA","NA",VLOOKUP(ROUNDUP(I384,0),Inputs!$N$6:$O$26,2))</f>
        <v>2.93E-2</v>
      </c>
      <c r="L384" s="3">
        <f t="shared" si="121"/>
        <v>1.03016</v>
      </c>
      <c r="M384" s="5">
        <f t="shared" si="122"/>
        <v>2567562.3204162461</v>
      </c>
      <c r="N384" s="5">
        <f t="shared" si="123"/>
        <v>77437.679583753925</v>
      </c>
      <c r="O384" s="5">
        <f>IF($I384= "NA","NA",(F384-N384)*Inputs!$S$7)</f>
        <v>25675.623204162461</v>
      </c>
      <c r="P384" s="123">
        <f t="shared" si="124"/>
        <v>51762.056379591464</v>
      </c>
      <c r="Q384" s="124">
        <f t="shared" si="125"/>
        <v>1.9569775568843654E-2</v>
      </c>
      <c r="R384" s="7" t="str">
        <f t="shared" si="105"/>
        <v>YES</v>
      </c>
      <c r="S384" s="69">
        <f>IF(OR(($G384=("Non Callable")),$G384=("Make Whole"),Inputs!$S$6&gt;E384,R384="No"),"NA",Inputs!$S$6)</f>
        <v>45266</v>
      </c>
      <c r="T384" s="70">
        <f t="shared" si="106"/>
        <v>6.2361111111111107</v>
      </c>
      <c r="U384" s="67">
        <f>IF(S384="NA","NA",IF(T384&gt;0,T384*(Inputs!$S$11*12),0))</f>
        <v>2.9933333333333333E-2</v>
      </c>
      <c r="V384" s="70">
        <f t="shared" si="107"/>
        <v>1.5</v>
      </c>
      <c r="W384" s="67">
        <f>IF($V384="NA","NA",VLOOKUP(ROUNDUP(V384,0),Inputs!$N$6:$P$26,3,TRUE))</f>
        <v>0.05</v>
      </c>
      <c r="X384" s="3">
        <f>IF($U384="NA","NA",VLOOKUP(ROUNDUP(V384,0),Inputs!$N$6:$O$26,2)+U384)</f>
        <v>5.9233333333333332E-2</v>
      </c>
      <c r="Y384" s="3">
        <f t="shared" si="108"/>
        <v>0.98692999999999997</v>
      </c>
      <c r="Z384" s="5">
        <f t="shared" si="109"/>
        <v>2680027.9655092056</v>
      </c>
      <c r="AA384" s="5">
        <f t="shared" si="110"/>
        <v>-35027.965509205591</v>
      </c>
      <c r="AB384" s="5">
        <f>IF($U384= "NA","NA",(F384-AA384)*Inputs!$S$7)</f>
        <v>26800.279655092058</v>
      </c>
      <c r="AC384" s="123">
        <f t="shared" si="111"/>
        <v>-61828.245164297652</v>
      </c>
      <c r="AD384" s="124">
        <f t="shared" si="112"/>
        <v>-2.3375518020528414E-2</v>
      </c>
      <c r="AE384" s="123">
        <f t="shared" si="113"/>
        <v>113590.30154388912</v>
      </c>
      <c r="AF384" s="32">
        <v>111.94799999999999</v>
      </c>
    </row>
    <row r="385" spans="1:32" s="32" customFormat="1" ht="13.35" customHeight="1" outlineLevel="1">
      <c r="A385" s="72" t="s">
        <v>710</v>
      </c>
      <c r="B385" s="11" t="s">
        <v>496</v>
      </c>
      <c r="C385" s="78">
        <v>2019</v>
      </c>
      <c r="D385" s="73">
        <v>0.05</v>
      </c>
      <c r="E385" s="74">
        <v>48458</v>
      </c>
      <c r="F385" s="84">
        <v>2780000</v>
      </c>
      <c r="G385" s="75">
        <v>47543</v>
      </c>
      <c r="H385" s="69">
        <f>IF(OR(($G385=("Non Callable")),$G385=("Make Whole"),Inputs!$S$6&gt;E385),"Non Callable",MAX(Inputs!$S$6,G385))</f>
        <v>47543</v>
      </c>
      <c r="I385" s="70">
        <f t="shared" si="120"/>
        <v>2.5</v>
      </c>
      <c r="J385" s="67">
        <f>IF($I385="NA","NA",VLOOKUP(ROUNDUP(I385,0),Inputs!$N$6:$P$26,3,TRUE))</f>
        <v>0.05</v>
      </c>
      <c r="K385" s="3">
        <f>IF($I385="NA","NA",VLOOKUP(ROUNDUP(I385,0),Inputs!$N$6:$O$26,2))</f>
        <v>2.8899999999999999E-2</v>
      </c>
      <c r="L385" s="3">
        <f t="shared" si="121"/>
        <v>1.05053</v>
      </c>
      <c r="M385" s="5">
        <f t="shared" si="122"/>
        <v>2646283.3046176694</v>
      </c>
      <c r="N385" s="5">
        <f t="shared" si="123"/>
        <v>133716.69538233057</v>
      </c>
      <c r="O385" s="5">
        <f>IF($I385= "NA","NA",(F385-N385)*Inputs!$S$7)</f>
        <v>26462.833046176696</v>
      </c>
      <c r="P385" s="123">
        <f t="shared" si="124"/>
        <v>107253.86233615386</v>
      </c>
      <c r="Q385" s="124">
        <f t="shared" si="125"/>
        <v>3.8580526020199228E-2</v>
      </c>
      <c r="R385" s="7" t="str">
        <f t="shared" si="105"/>
        <v>YES</v>
      </c>
      <c r="S385" s="69">
        <f>IF(OR(($G385=("Non Callable")),$G385=("Make Whole"),Inputs!$S$6&gt;E385,R385="No"),"NA",Inputs!$S$6)</f>
        <v>45266</v>
      </c>
      <c r="T385" s="70">
        <f t="shared" si="106"/>
        <v>6.2361111111111107</v>
      </c>
      <c r="U385" s="67">
        <f>IF(S385="NA","NA",IF(T385&gt;0,T385*(Inputs!$S$11*12),0))</f>
        <v>2.9933333333333333E-2</v>
      </c>
      <c r="V385" s="70">
        <f t="shared" si="107"/>
        <v>2.5</v>
      </c>
      <c r="W385" s="67">
        <f>IF($V385="NA","NA",VLOOKUP(ROUNDUP(V385,0),Inputs!$N$6:$P$26,3,TRUE))</f>
        <v>0.05</v>
      </c>
      <c r="X385" s="3">
        <f>IF($U385="NA","NA",VLOOKUP(ROUNDUP(V385,0),Inputs!$N$6:$O$26,2)+U385)</f>
        <v>5.8833333333333335E-2</v>
      </c>
      <c r="Y385" s="3">
        <f t="shared" si="108"/>
        <v>0.97972999999999999</v>
      </c>
      <c r="Z385" s="5">
        <f t="shared" si="109"/>
        <v>2837516.4586161491</v>
      </c>
      <c r="AA385" s="5">
        <f t="shared" si="110"/>
        <v>-57516.458616149146</v>
      </c>
      <c r="AB385" s="5">
        <f>IF($U385= "NA","NA",(F385-AA385)*Inputs!$S$7)</f>
        <v>28375.164586161492</v>
      </c>
      <c r="AC385" s="123">
        <f t="shared" si="111"/>
        <v>-85891.623202310642</v>
      </c>
      <c r="AD385" s="124">
        <f t="shared" si="112"/>
        <v>-3.0896267338960663E-2</v>
      </c>
      <c r="AE385" s="123">
        <f t="shared" si="113"/>
        <v>193145.48553846451</v>
      </c>
      <c r="AF385" s="32">
        <v>110.97199999999999</v>
      </c>
    </row>
    <row r="386" spans="1:32" s="32" customFormat="1" ht="13.35" customHeight="1" outlineLevel="1">
      <c r="A386" s="72" t="s">
        <v>710</v>
      </c>
      <c r="B386" s="11" t="s">
        <v>497</v>
      </c>
      <c r="C386" s="78">
        <v>2019</v>
      </c>
      <c r="D386" s="73">
        <v>0.05</v>
      </c>
      <c r="E386" s="74">
        <v>48823</v>
      </c>
      <c r="F386" s="84">
        <v>2925000</v>
      </c>
      <c r="G386" s="75">
        <v>47543</v>
      </c>
      <c r="H386" s="69">
        <f>IF(OR(($G386=("Non Callable")),$G386=("Make Whole"),Inputs!$S$6&gt;E386),"Non Callable",MAX(Inputs!$S$6,G386))</f>
        <v>47543</v>
      </c>
      <c r="I386" s="70">
        <f t="shared" si="120"/>
        <v>3.5</v>
      </c>
      <c r="J386" s="67">
        <f>IF($I386="NA","NA",VLOOKUP(ROUNDUP(I386,0),Inputs!$N$6:$P$26,3,TRUE))</f>
        <v>0.05</v>
      </c>
      <c r="K386" s="3">
        <f>IF($I386="NA","NA",VLOOKUP(ROUNDUP(I386,0),Inputs!$N$6:$O$26,2))</f>
        <v>2.86E-2</v>
      </c>
      <c r="L386" s="3">
        <f t="shared" si="121"/>
        <v>1.0707899999999999</v>
      </c>
      <c r="M386" s="5">
        <f t="shared" si="122"/>
        <v>2731628.0503179897</v>
      </c>
      <c r="N386" s="5">
        <f t="shared" si="123"/>
        <v>193371.94968201034</v>
      </c>
      <c r="O386" s="5">
        <f>IF($I386= "NA","NA",(F386-N386)*Inputs!$S$7)</f>
        <v>27316.280503179896</v>
      </c>
      <c r="P386" s="123">
        <f t="shared" si="124"/>
        <v>166055.66917883043</v>
      </c>
      <c r="Q386" s="124">
        <f t="shared" si="125"/>
        <v>5.6771168950027498E-2</v>
      </c>
      <c r="R386" s="7" t="str">
        <f t="shared" si="105"/>
        <v>YES</v>
      </c>
      <c r="S386" s="69">
        <f>IF(OR(($G386=("Non Callable")),$G386=("Make Whole"),Inputs!$S$6&gt;E386,R386="No"),"NA",Inputs!$S$6)</f>
        <v>45266</v>
      </c>
      <c r="T386" s="70">
        <f t="shared" si="106"/>
        <v>6.2361111111111107</v>
      </c>
      <c r="U386" s="67">
        <f>IF(S386="NA","NA",IF(T386&gt;0,T386*(Inputs!$S$11*12),0))</f>
        <v>2.9933333333333333E-2</v>
      </c>
      <c r="V386" s="70">
        <f t="shared" si="107"/>
        <v>3.5</v>
      </c>
      <c r="W386" s="67">
        <f>IF($V386="NA","NA",VLOOKUP(ROUNDUP(V386,0),Inputs!$N$6:$P$26,3,TRUE))</f>
        <v>0.05</v>
      </c>
      <c r="X386" s="3">
        <f>IF($U386="NA","NA",VLOOKUP(ROUNDUP(V386,0),Inputs!$N$6:$O$26,2)+U386)</f>
        <v>5.8533333333333333E-2</v>
      </c>
      <c r="Y386" s="3">
        <f t="shared" si="108"/>
        <v>0.97333999999999998</v>
      </c>
      <c r="Z386" s="5">
        <f t="shared" si="109"/>
        <v>3005116.4033123059</v>
      </c>
      <c r="AA386" s="5">
        <f t="shared" si="110"/>
        <v>-80116.40331230592</v>
      </c>
      <c r="AB386" s="5">
        <f>IF($U386= "NA","NA",(F386-AA386)*Inputs!$S$7)</f>
        <v>30051.164033123059</v>
      </c>
      <c r="AC386" s="123">
        <f t="shared" si="111"/>
        <v>-110167.56734542898</v>
      </c>
      <c r="AD386" s="124">
        <f t="shared" si="112"/>
        <v>-3.7664125588180851E-2</v>
      </c>
      <c r="AE386" s="123">
        <f t="shared" si="113"/>
        <v>276223.23652425944</v>
      </c>
      <c r="AF386" s="32">
        <v>110.089</v>
      </c>
    </row>
    <row r="387" spans="1:32" s="32" customFormat="1" ht="13.35" customHeight="1" outlineLevel="1">
      <c r="A387" s="72" t="s">
        <v>710</v>
      </c>
      <c r="B387" s="11" t="s">
        <v>498</v>
      </c>
      <c r="C387" s="78">
        <v>2019</v>
      </c>
      <c r="D387" s="73">
        <v>0.05</v>
      </c>
      <c r="E387" s="74">
        <v>49188</v>
      </c>
      <c r="F387" s="84">
        <v>3070000</v>
      </c>
      <c r="G387" s="75">
        <v>47543</v>
      </c>
      <c r="H387" s="69">
        <f>IF(OR(($G387=("Non Callable")),$G387=("Make Whole"),Inputs!$S$6&gt;E387),"Non Callable",MAX(Inputs!$S$6,G387))</f>
        <v>47543</v>
      </c>
      <c r="I387" s="70">
        <f t="shared" si="120"/>
        <v>4.5</v>
      </c>
      <c r="J387" s="67">
        <f>IF($I387="NA","NA",VLOOKUP(ROUNDUP(I387,0),Inputs!$N$6:$P$26,3,TRUE))</f>
        <v>0.05</v>
      </c>
      <c r="K387" s="3">
        <f>IF($I387="NA","NA",VLOOKUP(ROUNDUP(I387,0),Inputs!$N$6:$O$26,2))</f>
        <v>2.8300000000000002E-2</v>
      </c>
      <c r="L387" s="3">
        <f t="shared" si="121"/>
        <v>1.09108</v>
      </c>
      <c r="M387" s="5">
        <f t="shared" si="122"/>
        <v>2813725.8496168931</v>
      </c>
      <c r="N387" s="5">
        <f t="shared" si="123"/>
        <v>256274.1503831069</v>
      </c>
      <c r="O387" s="5">
        <f>IF($I387= "NA","NA",(F387-N387)*Inputs!$S$7)</f>
        <v>28137.258496168932</v>
      </c>
      <c r="P387" s="123">
        <f t="shared" si="124"/>
        <v>228136.89188693796</v>
      </c>
      <c r="Q387" s="124">
        <f t="shared" si="125"/>
        <v>7.4311691168383695E-2</v>
      </c>
      <c r="R387" s="7" t="str">
        <f t="shared" si="105"/>
        <v>YES</v>
      </c>
      <c r="S387" s="69">
        <f>IF(OR(($G387=("Non Callable")),$G387=("Make Whole"),Inputs!$S$6&gt;E387,R387="No"),"NA",Inputs!$S$6)</f>
        <v>45266</v>
      </c>
      <c r="T387" s="70">
        <f t="shared" si="106"/>
        <v>6.2361111111111107</v>
      </c>
      <c r="U387" s="67">
        <f>IF(S387="NA","NA",IF(T387&gt;0,T387*(Inputs!$S$11*12),0))</f>
        <v>2.9933333333333333E-2</v>
      </c>
      <c r="V387" s="70">
        <f t="shared" si="107"/>
        <v>4.5</v>
      </c>
      <c r="W387" s="67">
        <f>IF($V387="NA","NA",VLOOKUP(ROUNDUP(V387,0),Inputs!$N$6:$P$26,3,TRUE))</f>
        <v>0.05</v>
      </c>
      <c r="X387" s="3">
        <f>IF($U387="NA","NA",VLOOKUP(ROUNDUP(V387,0),Inputs!$N$6:$O$26,2)+U387)</f>
        <v>5.8233333333333331E-2</v>
      </c>
      <c r="Y387" s="3">
        <f t="shared" si="108"/>
        <v>0.96780999999999995</v>
      </c>
      <c r="Z387" s="5">
        <f t="shared" si="109"/>
        <v>3172110.2282472802</v>
      </c>
      <c r="AA387" s="5">
        <f t="shared" si="110"/>
        <v>-102110.22824728023</v>
      </c>
      <c r="AB387" s="5">
        <f>IF($U387= "NA","NA",(F387-AA387)*Inputs!$S$7)</f>
        <v>31721.102282472802</v>
      </c>
      <c r="AC387" s="123">
        <f t="shared" si="111"/>
        <v>-133831.33052975303</v>
      </c>
      <c r="AD387" s="124">
        <f t="shared" si="112"/>
        <v>-4.3593267273535193E-2</v>
      </c>
      <c r="AE387" s="123">
        <f t="shared" si="113"/>
        <v>361968.22241669102</v>
      </c>
      <c r="AF387" s="32">
        <v>109.4</v>
      </c>
    </row>
    <row r="388" spans="1:32" s="32" customFormat="1" ht="13.35" customHeight="1" outlineLevel="1">
      <c r="A388" s="72" t="s">
        <v>710</v>
      </c>
      <c r="B388" s="11" t="s">
        <v>499</v>
      </c>
      <c r="C388" s="78">
        <v>2019</v>
      </c>
      <c r="D388" s="73">
        <v>0.05</v>
      </c>
      <c r="E388" s="74">
        <v>49553</v>
      </c>
      <c r="F388" s="84">
        <v>3230000</v>
      </c>
      <c r="G388" s="75">
        <v>47543</v>
      </c>
      <c r="H388" s="69">
        <f>IF(OR(($G388=("Non Callable")),$G388=("Make Whole"),Inputs!$S$6&gt;E388),"Non Callable",MAX(Inputs!$S$6,G388))</f>
        <v>47543</v>
      </c>
      <c r="I388" s="70">
        <f t="shared" si="120"/>
        <v>5.5</v>
      </c>
      <c r="J388" s="67">
        <f>IF($I388="NA","NA",VLOOKUP(ROUNDUP(I388,0),Inputs!$N$6:$P$26,3,TRUE))</f>
        <v>0.05</v>
      </c>
      <c r="K388" s="3">
        <f>IF($I388="NA","NA",VLOOKUP(ROUNDUP(I388,0),Inputs!$N$6:$O$26,2))</f>
        <v>2.8699999999999996E-2</v>
      </c>
      <c r="L388" s="3">
        <f t="shared" si="121"/>
        <v>1.1076600000000001</v>
      </c>
      <c r="M388" s="5">
        <f t="shared" si="122"/>
        <v>2916057.2738927105</v>
      </c>
      <c r="N388" s="5">
        <f t="shared" si="123"/>
        <v>313942.72610728955</v>
      </c>
      <c r="O388" s="5">
        <f>IF($I388= "NA","NA",(F388-N388)*Inputs!$S$7)</f>
        <v>29160.572738927105</v>
      </c>
      <c r="P388" s="123">
        <f t="shared" si="124"/>
        <v>284782.15336836246</v>
      </c>
      <c r="Q388" s="124">
        <f t="shared" si="125"/>
        <v>8.81678493400503E-2</v>
      </c>
      <c r="R388" s="7" t="str">
        <f t="shared" si="105"/>
        <v>YES</v>
      </c>
      <c r="S388" s="69">
        <f>IF(OR(($G388=("Non Callable")),$G388=("Make Whole"),Inputs!$S$6&gt;E388,R388="No"),"NA",Inputs!$S$6)</f>
        <v>45266</v>
      </c>
      <c r="T388" s="70">
        <f t="shared" si="106"/>
        <v>6.2361111111111107</v>
      </c>
      <c r="U388" s="67">
        <f>IF(S388="NA","NA",IF(T388&gt;0,T388*(Inputs!$S$11*12),0))</f>
        <v>2.9933333333333333E-2</v>
      </c>
      <c r="V388" s="70">
        <f t="shared" si="107"/>
        <v>5.5</v>
      </c>
      <c r="W388" s="67">
        <f>IF($V388="NA","NA",VLOOKUP(ROUNDUP(V388,0),Inputs!$N$6:$P$26,3,TRUE))</f>
        <v>0.05</v>
      </c>
      <c r="X388" s="3">
        <f>IF($U388="NA","NA",VLOOKUP(ROUNDUP(V388,0),Inputs!$N$6:$O$26,2)+U388)</f>
        <v>5.8633333333333329E-2</v>
      </c>
      <c r="Y388" s="3">
        <f t="shared" si="108"/>
        <v>0.95989999999999998</v>
      </c>
      <c r="Z388" s="5">
        <f t="shared" si="109"/>
        <v>3364933.8472757582</v>
      </c>
      <c r="AA388" s="5">
        <f t="shared" si="110"/>
        <v>-134933.84727575816</v>
      </c>
      <c r="AB388" s="5">
        <f>IF($U388= "NA","NA",(F388-AA388)*Inputs!$S$7)</f>
        <v>33649.338472757583</v>
      </c>
      <c r="AC388" s="123">
        <f t="shared" si="111"/>
        <v>-168583.18574851574</v>
      </c>
      <c r="AD388" s="124">
        <f t="shared" si="112"/>
        <v>-5.2192936764246356E-2</v>
      </c>
      <c r="AE388" s="123">
        <f t="shared" si="113"/>
        <v>453365.33911687823</v>
      </c>
      <c r="AF388" s="32">
        <v>108.93</v>
      </c>
    </row>
    <row r="389" spans="1:32" s="32" customFormat="1" ht="13.35" customHeight="1" outlineLevel="1">
      <c r="A389" s="72" t="s">
        <v>710</v>
      </c>
      <c r="B389" s="11" t="s">
        <v>500</v>
      </c>
      <c r="C389" s="78">
        <v>2019</v>
      </c>
      <c r="D389" s="73">
        <v>0.05</v>
      </c>
      <c r="E389" s="74">
        <v>49919</v>
      </c>
      <c r="F389" s="84">
        <v>3395000</v>
      </c>
      <c r="G389" s="75">
        <v>47543</v>
      </c>
      <c r="H389" s="69">
        <f>IF(OR(($G389=("Non Callable")),$G389=("Make Whole"),Inputs!$S$6&gt;E389),"Non Callable",MAX(Inputs!$S$6,G389))</f>
        <v>47543</v>
      </c>
      <c r="I389" s="70">
        <f t="shared" si="120"/>
        <v>6.5</v>
      </c>
      <c r="J389" s="67">
        <f>IF($I389="NA","NA",VLOOKUP(ROUNDUP(I389,0),Inputs!$N$6:$P$26,3,TRUE))</f>
        <v>0.05</v>
      </c>
      <c r="K389" s="3">
        <f>IF($I389="NA","NA",VLOOKUP(ROUNDUP(I389,0),Inputs!$N$6:$O$26,2))</f>
        <v>2.8799999999999999E-2</v>
      </c>
      <c r="L389" s="3">
        <f t="shared" si="121"/>
        <v>1.1248499999999999</v>
      </c>
      <c r="M389" s="5">
        <f t="shared" si="122"/>
        <v>3018180.2018046854</v>
      </c>
      <c r="N389" s="5">
        <f t="shared" si="123"/>
        <v>376819.79819531459</v>
      </c>
      <c r="O389" s="5">
        <f>IF($I389= "NA","NA",(F389-N389)*Inputs!$S$7)</f>
        <v>30181.802018046856</v>
      </c>
      <c r="P389" s="123">
        <f t="shared" si="124"/>
        <v>346637.99617726775</v>
      </c>
      <c r="Q389" s="124">
        <f t="shared" si="125"/>
        <v>0.10210250255589624</v>
      </c>
      <c r="R389" s="7" t="str">
        <f t="shared" si="105"/>
        <v>YES</v>
      </c>
      <c r="S389" s="69">
        <f>IF(OR(($G389=("Non Callable")),$G389=("Make Whole"),Inputs!$S$6&gt;E389,R389="No"),"NA",Inputs!$S$6)</f>
        <v>45266</v>
      </c>
      <c r="T389" s="70">
        <f t="shared" si="106"/>
        <v>6.2361111111111107</v>
      </c>
      <c r="U389" s="67">
        <f>IF(S389="NA","NA",IF(T389&gt;0,T389*(Inputs!$S$11*12),0))</f>
        <v>2.9933333333333333E-2</v>
      </c>
      <c r="V389" s="70">
        <f t="shared" si="107"/>
        <v>6.5</v>
      </c>
      <c r="W389" s="67">
        <f>IF($V389="NA","NA",VLOOKUP(ROUNDUP(V389,0),Inputs!$N$6:$P$26,3,TRUE))</f>
        <v>0.05</v>
      </c>
      <c r="X389" s="3">
        <f>IF($U389="NA","NA",VLOOKUP(ROUNDUP(V389,0),Inputs!$N$6:$O$26,2)+U389)</f>
        <v>5.8733333333333332E-2</v>
      </c>
      <c r="Y389" s="3">
        <f t="shared" si="108"/>
        <v>0.95337000000000005</v>
      </c>
      <c r="Z389" s="5">
        <f t="shared" si="109"/>
        <v>3561051.847656209</v>
      </c>
      <c r="AA389" s="5">
        <f t="shared" si="110"/>
        <v>-166051.84765620902</v>
      </c>
      <c r="AB389" s="5">
        <f>IF($U389= "NA","NA",(F389-AA389)*Inputs!$S$7)</f>
        <v>35610.518476562094</v>
      </c>
      <c r="AC389" s="123">
        <f t="shared" si="111"/>
        <v>-201662.36613277113</v>
      </c>
      <c r="AD389" s="124">
        <f t="shared" si="112"/>
        <v>-5.9399813293894294E-2</v>
      </c>
      <c r="AE389" s="123">
        <f t="shared" si="113"/>
        <v>548300.36231003888</v>
      </c>
      <c r="AF389" s="32">
        <v>107.143</v>
      </c>
    </row>
    <row r="390" spans="1:32" s="32" customFormat="1" ht="13.35" customHeight="1" outlineLevel="1">
      <c r="A390" s="72" t="s">
        <v>710</v>
      </c>
      <c r="B390" s="11" t="s">
        <v>501</v>
      </c>
      <c r="C390" s="78">
        <v>2019</v>
      </c>
      <c r="D390" s="73">
        <v>0.05</v>
      </c>
      <c r="E390" s="74">
        <v>50284</v>
      </c>
      <c r="F390" s="84">
        <v>3570000</v>
      </c>
      <c r="G390" s="75">
        <v>47543</v>
      </c>
      <c r="H390" s="69">
        <f>IF(OR(($G390=("Non Callable")),$G390=("Make Whole"),Inputs!$S$6&gt;E390),"Non Callable",MAX(Inputs!$S$6,G390))</f>
        <v>47543</v>
      </c>
      <c r="I390" s="70">
        <f t="shared" si="120"/>
        <v>7.5</v>
      </c>
      <c r="J390" s="67">
        <f>IF($I390="NA","NA",VLOOKUP(ROUNDUP(I390,0),Inputs!$N$6:$P$26,3,TRUE))</f>
        <v>0.05</v>
      </c>
      <c r="K390" s="3">
        <f>IF($I390="NA","NA",VLOOKUP(ROUNDUP(I390,0),Inputs!$N$6:$O$26,2))</f>
        <v>2.8899999999999995E-2</v>
      </c>
      <c r="L390" s="3">
        <f t="shared" si="121"/>
        <v>1.1413599999999999</v>
      </c>
      <c r="M390" s="5">
        <f t="shared" si="122"/>
        <v>3127847.4801990609</v>
      </c>
      <c r="N390" s="5">
        <f t="shared" si="123"/>
        <v>442152.51980093913</v>
      </c>
      <c r="O390" s="5">
        <f>IF($I390= "NA","NA",(F390-N390)*Inputs!$S$7)</f>
        <v>31278.474801990611</v>
      </c>
      <c r="P390" s="123">
        <f t="shared" si="124"/>
        <v>410874.04499894852</v>
      </c>
      <c r="Q390" s="124">
        <f t="shared" si="125"/>
        <v>0.11509076890726849</v>
      </c>
      <c r="R390" s="7" t="str">
        <f t="shared" si="105"/>
        <v>YES</v>
      </c>
      <c r="S390" s="69">
        <f>IF(OR(($G390=("Non Callable")),$G390=("Make Whole"),Inputs!$S$6&gt;E390,R390="No"),"NA",Inputs!$S$6)</f>
        <v>45266</v>
      </c>
      <c r="T390" s="70">
        <f t="shared" si="106"/>
        <v>6.2361111111111107</v>
      </c>
      <c r="U390" s="67">
        <f>IF(S390="NA","NA",IF(T390&gt;0,T390*(Inputs!$S$11*12),0))</f>
        <v>2.9933333333333333E-2</v>
      </c>
      <c r="V390" s="70">
        <f t="shared" si="107"/>
        <v>7.5</v>
      </c>
      <c r="W390" s="67">
        <f>IF($V390="NA","NA",VLOOKUP(ROUNDUP(V390,0),Inputs!$N$6:$P$26,3,TRUE))</f>
        <v>0.05</v>
      </c>
      <c r="X390" s="3">
        <f>IF($U390="NA","NA",VLOOKUP(ROUNDUP(V390,0),Inputs!$N$6:$O$26,2)+U390)</f>
        <v>5.8833333333333328E-2</v>
      </c>
      <c r="Y390" s="3">
        <f t="shared" si="108"/>
        <v>0.94704999999999995</v>
      </c>
      <c r="Z390" s="5">
        <f t="shared" si="109"/>
        <v>3769600.3378913472</v>
      </c>
      <c r="AA390" s="5">
        <f t="shared" si="110"/>
        <v>-199600.33789134724</v>
      </c>
      <c r="AB390" s="5">
        <f>IF($U390= "NA","NA",(F390-AA390)*Inputs!$S$7)</f>
        <v>37696.003378913476</v>
      </c>
      <c r="AC390" s="123">
        <f t="shared" si="111"/>
        <v>-237296.34127026072</v>
      </c>
      <c r="AD390" s="124">
        <f t="shared" si="112"/>
        <v>-6.6469563381025415E-2</v>
      </c>
      <c r="AE390" s="123">
        <f t="shared" si="113"/>
        <v>648170.38626920921</v>
      </c>
      <c r="AF390" s="32" t="s">
        <v>744</v>
      </c>
    </row>
    <row r="391" spans="1:32" s="32" customFormat="1" ht="13.35" customHeight="1" outlineLevel="1">
      <c r="A391" s="72" t="s">
        <v>710</v>
      </c>
      <c r="B391" s="11" t="s">
        <v>502</v>
      </c>
      <c r="C391" s="78">
        <v>2019</v>
      </c>
      <c r="D391" s="73">
        <v>0.05</v>
      </c>
      <c r="E391" s="74">
        <v>50649</v>
      </c>
      <c r="F391" s="84">
        <v>3755000</v>
      </c>
      <c r="G391" s="75">
        <v>47543</v>
      </c>
      <c r="H391" s="69">
        <f>IF(OR(($G391=("Non Callable")),$G391=("Make Whole"),Inputs!$S$6&gt;E391),"Non Callable",MAX(Inputs!$S$6,G391))</f>
        <v>47543</v>
      </c>
      <c r="I391" s="70">
        <f t="shared" si="120"/>
        <v>8.5</v>
      </c>
      <c r="J391" s="67">
        <f>IF($I391="NA","NA",VLOOKUP(ROUNDUP(I391,0),Inputs!$N$6:$P$26,3,TRUE))</f>
        <v>0.05</v>
      </c>
      <c r="K391" s="3">
        <f>IF($I391="NA","NA",VLOOKUP(ROUNDUP(I391,0),Inputs!$N$6:$O$26,2))</f>
        <v>2.9600000000000001E-2</v>
      </c>
      <c r="L391" s="3">
        <f t="shared" si="121"/>
        <v>1.1523099999999999</v>
      </c>
      <c r="M391" s="5">
        <f t="shared" si="122"/>
        <v>3258671.711605384</v>
      </c>
      <c r="N391" s="5">
        <f t="shared" si="123"/>
        <v>496328.28839461599</v>
      </c>
      <c r="O391" s="5">
        <f>IF($I391= "NA","NA",(F391-N391)*Inputs!$S$7)</f>
        <v>32586.717116053842</v>
      </c>
      <c r="P391" s="123">
        <f t="shared" si="124"/>
        <v>463741.57127856213</v>
      </c>
      <c r="Q391" s="124">
        <f t="shared" si="125"/>
        <v>0.12349975267072227</v>
      </c>
      <c r="R391" s="7" t="str">
        <f t="shared" si="105"/>
        <v>YES</v>
      </c>
      <c r="S391" s="69">
        <f>IF(OR(($G391=("Non Callable")),$G391=("Make Whole"),Inputs!$S$6&gt;E391,R391="No"),"NA",Inputs!$S$6)</f>
        <v>45266</v>
      </c>
      <c r="T391" s="70">
        <f t="shared" si="106"/>
        <v>6.2361111111111107</v>
      </c>
      <c r="U391" s="67">
        <f>IF(S391="NA","NA",IF(T391&gt;0,T391*(Inputs!$S$11*12),0))</f>
        <v>2.9933333333333333E-2</v>
      </c>
      <c r="V391" s="70">
        <f t="shared" si="107"/>
        <v>8.5</v>
      </c>
      <c r="W391" s="67">
        <f>IF($V391="NA","NA",VLOOKUP(ROUNDUP(V391,0),Inputs!$N$6:$P$26,3,TRUE))</f>
        <v>0.05</v>
      </c>
      <c r="X391" s="3">
        <f>IF($U391="NA","NA",VLOOKUP(ROUNDUP(V391,0),Inputs!$N$6:$O$26,2)+U391)</f>
        <v>5.9533333333333334E-2</v>
      </c>
      <c r="Y391" s="3">
        <f t="shared" si="108"/>
        <v>0.93711999999999995</v>
      </c>
      <c r="Z391" s="5">
        <f t="shared" si="109"/>
        <v>4006957.48676797</v>
      </c>
      <c r="AA391" s="5">
        <f t="shared" si="110"/>
        <v>-251957.48676797003</v>
      </c>
      <c r="AB391" s="5">
        <f>IF($U391= "NA","NA",(F391-AA391)*Inputs!$S$7)</f>
        <v>40069.574867679701</v>
      </c>
      <c r="AC391" s="123">
        <f t="shared" si="111"/>
        <v>-292027.0616356497</v>
      </c>
      <c r="AD391" s="124">
        <f t="shared" si="112"/>
        <v>-7.7770189516817495E-2</v>
      </c>
      <c r="AE391" s="123">
        <f t="shared" si="113"/>
        <v>755768.63291421183</v>
      </c>
    </row>
    <row r="392" spans="1:32" s="32" customFormat="1" ht="13.35" customHeight="1" outlineLevel="1">
      <c r="A392" s="72" t="s">
        <v>710</v>
      </c>
      <c r="B392" s="11" t="s">
        <v>503</v>
      </c>
      <c r="C392" s="78">
        <v>2019</v>
      </c>
      <c r="D392" s="73">
        <v>0.05</v>
      </c>
      <c r="E392" s="74">
        <v>51014</v>
      </c>
      <c r="F392" s="84">
        <v>3945000</v>
      </c>
      <c r="G392" s="75">
        <v>47543</v>
      </c>
      <c r="H392" s="69">
        <f>IF(OR(($G392=("Non Callable")),$G392=("Make Whole"),Inputs!$S$6&gt;E392),"Non Callable",MAX(Inputs!$S$6,G392))</f>
        <v>47543</v>
      </c>
      <c r="I392" s="70">
        <f t="shared" si="120"/>
        <v>9.5</v>
      </c>
      <c r="J392" s="67">
        <f>IF($I392="NA","NA",VLOOKUP(ROUNDUP(I392,0),Inputs!$N$6:$P$26,3,TRUE))</f>
        <v>0.05</v>
      </c>
      <c r="K392" s="3">
        <f>IF($I392="NA","NA",VLOOKUP(ROUNDUP(I392,0),Inputs!$N$6:$O$26,2))</f>
        <v>2.9600000000000001E-2</v>
      </c>
      <c r="L392" s="3">
        <f t="shared" si="121"/>
        <v>1.1678599999999999</v>
      </c>
      <c r="M392" s="5">
        <f t="shared" si="122"/>
        <v>3377973.3872210714</v>
      </c>
      <c r="N392" s="5">
        <f t="shared" si="123"/>
        <v>567026.6127789286</v>
      </c>
      <c r="O392" s="5">
        <f>IF($I392= "NA","NA",(F392-N392)*Inputs!$S$7)</f>
        <v>33779.733872210716</v>
      </c>
      <c r="P392" s="123">
        <f t="shared" si="124"/>
        <v>533246.87890671787</v>
      </c>
      <c r="Q392" s="124">
        <f t="shared" si="125"/>
        <v>0.13517031150994116</v>
      </c>
      <c r="R392" s="7" t="str">
        <f t="shared" si="105"/>
        <v>YES</v>
      </c>
      <c r="S392" s="69">
        <f>IF(OR(($G392=("Non Callable")),$G392=("Make Whole"),Inputs!$S$6&gt;E392,R392="No"),"NA",Inputs!$S$6)</f>
        <v>45266</v>
      </c>
      <c r="T392" s="70">
        <f t="shared" si="106"/>
        <v>6.2361111111111107</v>
      </c>
      <c r="U392" s="67">
        <f>IF(S392="NA","NA",IF(T392&gt;0,T392*(Inputs!$S$11*12),0))</f>
        <v>2.9933333333333333E-2</v>
      </c>
      <c r="V392" s="70">
        <f t="shared" si="107"/>
        <v>9.5</v>
      </c>
      <c r="W392" s="67">
        <f>IF($V392="NA","NA",VLOOKUP(ROUNDUP(V392,0),Inputs!$N$6:$P$26,3,TRUE))</f>
        <v>0.05</v>
      </c>
      <c r="X392" s="3">
        <f>IF($U392="NA","NA",VLOOKUP(ROUNDUP(V392,0),Inputs!$N$6:$O$26,2)+U392)</f>
        <v>5.9533333333333334E-2</v>
      </c>
      <c r="Y392" s="3">
        <f t="shared" si="108"/>
        <v>0.93157999999999996</v>
      </c>
      <c r="Z392" s="5">
        <f t="shared" si="109"/>
        <v>4234740.9776938111</v>
      </c>
      <c r="AA392" s="5">
        <f t="shared" si="110"/>
        <v>-289740.97769381106</v>
      </c>
      <c r="AB392" s="5">
        <f>IF($U392= "NA","NA",(F392-AA392)*Inputs!$S$7)</f>
        <v>42347.409776938111</v>
      </c>
      <c r="AC392" s="123">
        <f t="shared" si="111"/>
        <v>-332088.38747074915</v>
      </c>
      <c r="AD392" s="124">
        <f t="shared" si="112"/>
        <v>-8.417956589879573E-2</v>
      </c>
      <c r="AE392" s="123">
        <f t="shared" si="113"/>
        <v>865335.26637746696</v>
      </c>
    </row>
    <row r="393" spans="1:32" s="32" customFormat="1" ht="13.35" customHeight="1" outlineLevel="1">
      <c r="A393" s="72" t="s">
        <v>710</v>
      </c>
      <c r="B393" s="11" t="s">
        <v>504</v>
      </c>
      <c r="C393" s="78">
        <v>2019</v>
      </c>
      <c r="D393" s="73">
        <v>0.05</v>
      </c>
      <c r="E393" s="74">
        <v>52841</v>
      </c>
      <c r="F393" s="84">
        <v>22975000</v>
      </c>
      <c r="G393" s="75">
        <v>47543</v>
      </c>
      <c r="H393" s="69">
        <f>IF(OR(($G393=("Non Callable")),$G393=("Make Whole"),Inputs!$S$6&gt;E393),"Non Callable",MAX(Inputs!$S$6,G393))</f>
        <v>47543</v>
      </c>
      <c r="I393" s="70">
        <f t="shared" si="120"/>
        <v>14.5</v>
      </c>
      <c r="J393" s="67">
        <f>IF($I393="NA","NA",VLOOKUP(ROUNDUP(I393,0),Inputs!$N$6:$P$26,3,TRUE))</f>
        <v>0.05</v>
      </c>
      <c r="K393" s="3">
        <f>IF($I393="NA","NA",VLOOKUP(ROUNDUP(I393,0),Inputs!$N$6:$O$26,2))</f>
        <v>3.5900000000000001E-2</v>
      </c>
      <c r="L393" s="3">
        <f t="shared" si="121"/>
        <v>1.1583000000000001</v>
      </c>
      <c r="M393" s="5">
        <f t="shared" si="122"/>
        <v>19835103.168436501</v>
      </c>
      <c r="N393" s="5">
        <f t="shared" si="123"/>
        <v>3139896.8315634988</v>
      </c>
      <c r="O393" s="5">
        <f>IF($I393= "NA","NA",(F393-N393)*Inputs!$S$7)</f>
        <v>198351.03168436501</v>
      </c>
      <c r="P393" s="123">
        <f t="shared" si="124"/>
        <v>2941545.7998791337</v>
      </c>
      <c r="Q393" s="124">
        <f t="shared" si="125"/>
        <v>0.12803246136579471</v>
      </c>
      <c r="R393" s="7" t="str">
        <f t="shared" si="105"/>
        <v>YES</v>
      </c>
      <c r="S393" s="69">
        <f>IF(OR(($G393=("Non Callable")),$G393=("Make Whole"),Inputs!$S$6&gt;E393,R393="No"),"NA",Inputs!$S$6)</f>
        <v>45266</v>
      </c>
      <c r="T393" s="70">
        <f t="shared" si="106"/>
        <v>6.2361111111111107</v>
      </c>
      <c r="U393" s="67">
        <f>IF(S393="NA","NA",IF(T393&gt;0,T393*(Inputs!$S$11*12),0))</f>
        <v>2.9933333333333333E-2</v>
      </c>
      <c r="V393" s="70">
        <f t="shared" si="107"/>
        <v>14.5</v>
      </c>
      <c r="W393" s="67">
        <f>IF($V393="NA","NA",VLOOKUP(ROUNDUP(V393,0),Inputs!$N$6:$P$26,3,TRUE))</f>
        <v>0.05</v>
      </c>
      <c r="X393" s="3">
        <f>IF($U393="NA","NA",VLOOKUP(ROUNDUP(V393,0),Inputs!$N$6:$O$26,2)+U393)</f>
        <v>6.5833333333333327E-2</v>
      </c>
      <c r="Y393" s="3">
        <f t="shared" si="108"/>
        <v>0.85350999999999999</v>
      </c>
      <c r="Z393" s="5">
        <f t="shared" si="109"/>
        <v>26918255.204977095</v>
      </c>
      <c r="AA393" s="5">
        <f t="shared" si="110"/>
        <v>-3943255.2049770951</v>
      </c>
      <c r="AB393" s="5">
        <f>IF($U393= "NA","NA",(F393-AA393)*Inputs!$S$7)</f>
        <v>269182.55204977095</v>
      </c>
      <c r="AC393" s="123">
        <f t="shared" si="111"/>
        <v>-4212437.7570268661</v>
      </c>
      <c r="AD393" s="124">
        <f t="shared" si="112"/>
        <v>-0.18334875982706708</v>
      </c>
      <c r="AE393" s="123">
        <f t="shared" si="113"/>
        <v>7153983.5569059998</v>
      </c>
    </row>
    <row r="394" spans="1:32" s="32" customFormat="1" ht="13.35" customHeight="1" outlineLevel="1">
      <c r="A394" s="72" t="s">
        <v>710</v>
      </c>
      <c r="B394" s="11" t="s">
        <v>505</v>
      </c>
      <c r="C394" s="78">
        <v>2019</v>
      </c>
      <c r="D394" s="73">
        <v>0.05</v>
      </c>
      <c r="E394" s="74">
        <v>54667</v>
      </c>
      <c r="F394" s="84">
        <v>29505000</v>
      </c>
      <c r="G394" s="75">
        <v>47543</v>
      </c>
      <c r="H394" s="69">
        <f>IF(OR(($G394=("Non Callable")),$G394=("Make Whole"),Inputs!$S$6&gt;E394),"Non Callable",MAX(Inputs!$S$6,G394))</f>
        <v>47543</v>
      </c>
      <c r="I394" s="70">
        <f t="shared" si="120"/>
        <v>19.5</v>
      </c>
      <c r="J394" s="67">
        <f>IF($I394="NA","NA",VLOOKUP(ROUNDUP(I394,0),Inputs!$N$6:$P$26,3,TRUE))</f>
        <v>0.05</v>
      </c>
      <c r="K394" s="3">
        <f>IF($I394="NA","NA",VLOOKUP(ROUNDUP(I394,0),Inputs!$N$6:$O$26,2))</f>
        <v>3.95E-2</v>
      </c>
      <c r="L394" s="3">
        <f t="shared" si="121"/>
        <v>1.14184</v>
      </c>
      <c r="M394" s="5">
        <f t="shared" si="122"/>
        <v>25839872.486512996</v>
      </c>
      <c r="N394" s="5">
        <f t="shared" si="123"/>
        <v>3665127.5134870037</v>
      </c>
      <c r="O394" s="5">
        <f>IF($I394= "NA","NA",(F394-N394)*Inputs!$S$7)</f>
        <v>258398.72486512997</v>
      </c>
      <c r="P394" s="123">
        <f t="shared" si="124"/>
        <v>3406728.7886218736</v>
      </c>
      <c r="Q394" s="124">
        <f t="shared" si="125"/>
        <v>0.11546276185805367</v>
      </c>
      <c r="R394" s="7" t="str">
        <f t="shared" si="105"/>
        <v>YES</v>
      </c>
      <c r="S394" s="69">
        <f>IF(OR(($G394=("Non Callable")),$G394=("Make Whole"),Inputs!$S$6&gt;E394,R394="No"),"NA",Inputs!$S$6)</f>
        <v>45266</v>
      </c>
      <c r="T394" s="70">
        <f t="shared" si="106"/>
        <v>6.2361111111111107</v>
      </c>
      <c r="U394" s="67">
        <f>IF(S394="NA","NA",IF(T394&gt;0,T394*(Inputs!$S$11*12),0))</f>
        <v>2.9933333333333333E-2</v>
      </c>
      <c r="V394" s="70">
        <f t="shared" si="107"/>
        <v>19.5</v>
      </c>
      <c r="W394" s="67">
        <f>IF($V394="NA","NA",VLOOKUP(ROUNDUP(V394,0),Inputs!$N$6:$P$26,3,TRUE))</f>
        <v>0.05</v>
      </c>
      <c r="X394" s="3">
        <f>IF($U394="NA","NA",VLOOKUP(ROUNDUP(V394,0),Inputs!$N$6:$O$26,2)+U394)</f>
        <v>6.9433333333333333E-2</v>
      </c>
      <c r="Y394" s="3">
        <f t="shared" si="108"/>
        <v>0.79405999999999999</v>
      </c>
      <c r="Z394" s="5">
        <f t="shared" si="109"/>
        <v>37157141.777699418</v>
      </c>
      <c r="AA394" s="5">
        <f t="shared" si="110"/>
        <v>-7652141.7776994184</v>
      </c>
      <c r="AB394" s="5">
        <f>IF($U394= "NA","NA",(F394-AA394)*Inputs!$S$7)</f>
        <v>371571.41777699417</v>
      </c>
      <c r="AC394" s="123">
        <f t="shared" si="111"/>
        <v>-8023713.1954764128</v>
      </c>
      <c r="AD394" s="124">
        <f t="shared" si="112"/>
        <v>-0.27194418557791605</v>
      </c>
      <c r="AE394" s="123">
        <f t="shared" si="113"/>
        <v>11430441.984098285</v>
      </c>
    </row>
    <row r="395" spans="1:32">
      <c r="S395" s="61"/>
      <c r="T395" s="61"/>
      <c r="U395" s="61"/>
      <c r="V395" s="61"/>
      <c r="W395" s="61"/>
      <c r="X395" s="61"/>
      <c r="Y395" s="61"/>
      <c r="Z395" s="4"/>
      <c r="AA395" s="61"/>
      <c r="AB395" s="6"/>
      <c r="AC395" s="7"/>
    </row>
    <row r="396" spans="1:32">
      <c r="S396" s="61"/>
      <c r="T396" s="61"/>
      <c r="U396" s="61"/>
      <c r="V396" s="61"/>
      <c r="W396" s="61"/>
      <c r="X396" s="61"/>
      <c r="Y396" s="61"/>
      <c r="Z396" s="4"/>
      <c r="AA396" s="61"/>
      <c r="AB396" s="6"/>
      <c r="AC396" s="7"/>
    </row>
    <row r="397" spans="1:32">
      <c r="S397" s="61"/>
      <c r="T397" s="61"/>
      <c r="U397" s="61"/>
      <c r="V397" s="61"/>
      <c r="W397" s="61"/>
      <c r="X397" s="61"/>
      <c r="Y397" s="61"/>
      <c r="Z397" s="4"/>
      <c r="AA397" s="61"/>
      <c r="AB397" s="6"/>
      <c r="AC397" s="7"/>
    </row>
    <row r="398" spans="1:32">
      <c r="S398" s="61"/>
      <c r="T398" s="61"/>
      <c r="U398" s="61"/>
      <c r="V398" s="61"/>
      <c r="W398" s="61"/>
      <c r="X398" s="61"/>
      <c r="Y398" s="61"/>
      <c r="Z398" s="4"/>
      <c r="AA398" s="61"/>
      <c r="AB398" s="6"/>
      <c r="AC398" s="7"/>
    </row>
    <row r="399" spans="1:32">
      <c r="S399" s="61"/>
      <c r="T399" s="61"/>
      <c r="U399" s="61"/>
      <c r="V399" s="61"/>
      <c r="W399" s="61"/>
      <c r="X399" s="61"/>
      <c r="Y399" s="61"/>
      <c r="Z399" s="4"/>
      <c r="AA399" s="61"/>
      <c r="AB399" s="6"/>
      <c r="AC399" s="7"/>
    </row>
    <row r="400" spans="1:32">
      <c r="S400" s="61"/>
      <c r="T400" s="61"/>
      <c r="U400" s="61"/>
      <c r="V400" s="61"/>
      <c r="W400" s="61"/>
      <c r="X400" s="61"/>
      <c r="Y400" s="61"/>
      <c r="Z400" s="4"/>
      <c r="AA400" s="61"/>
      <c r="AB400" s="6"/>
      <c r="AC400" s="7"/>
    </row>
    <row r="401" spans="19:29">
      <c r="S401" s="61"/>
      <c r="T401" s="61"/>
      <c r="U401" s="61"/>
      <c r="V401" s="61"/>
      <c r="W401" s="61"/>
      <c r="X401" s="61"/>
      <c r="Y401" s="61"/>
      <c r="Z401" s="4"/>
      <c r="AA401" s="61"/>
      <c r="AB401" s="6"/>
      <c r="AC401" s="7"/>
    </row>
    <row r="402" spans="19:29">
      <c r="S402" s="61"/>
      <c r="T402" s="61"/>
      <c r="U402" s="61"/>
      <c r="V402" s="61"/>
      <c r="W402" s="61"/>
      <c r="X402" s="61"/>
      <c r="Y402" s="61"/>
      <c r="Z402" s="4"/>
      <c r="AA402" s="61"/>
      <c r="AB402" s="6"/>
      <c r="AC402" s="7"/>
    </row>
    <row r="403" spans="19:29">
      <c r="S403" s="61"/>
      <c r="T403" s="61"/>
      <c r="U403" s="61"/>
      <c r="V403" s="61"/>
      <c r="W403" s="61"/>
      <c r="X403" s="61"/>
      <c r="Y403" s="61"/>
      <c r="Z403" s="4"/>
      <c r="AA403" s="61"/>
      <c r="AB403" s="6"/>
      <c r="AC403" s="7"/>
    </row>
    <row r="404" spans="19:29">
      <c r="S404" s="61"/>
      <c r="T404" s="61"/>
      <c r="U404" s="61"/>
      <c r="V404" s="61"/>
      <c r="W404" s="61"/>
      <c r="X404" s="61"/>
      <c r="Y404" s="61"/>
      <c r="Z404" s="4"/>
      <c r="AA404" s="61"/>
      <c r="AB404" s="6"/>
      <c r="AC404" s="7"/>
    </row>
    <row r="405" spans="19:29">
      <c r="S405" s="61"/>
      <c r="T405" s="61"/>
      <c r="U405" s="61"/>
      <c r="V405" s="61"/>
      <c r="W405" s="61"/>
      <c r="X405" s="61"/>
      <c r="Y405" s="61"/>
      <c r="Z405" s="4"/>
      <c r="AA405" s="61"/>
      <c r="AB405" s="6"/>
      <c r="AC405" s="7"/>
    </row>
    <row r="406" spans="19:29">
      <c r="S406" s="61"/>
      <c r="T406" s="61"/>
      <c r="U406" s="61"/>
      <c r="V406" s="61"/>
      <c r="W406" s="61"/>
      <c r="X406" s="61"/>
      <c r="Y406" s="61"/>
      <c r="Z406" s="4"/>
      <c r="AA406" s="61"/>
      <c r="AB406" s="6"/>
      <c r="AC406" s="7"/>
    </row>
    <row r="407" spans="19:29">
      <c r="S407" s="61"/>
      <c r="T407" s="61"/>
      <c r="U407" s="61"/>
      <c r="V407" s="61"/>
      <c r="W407" s="61"/>
      <c r="X407" s="61"/>
      <c r="Y407" s="61"/>
      <c r="Z407" s="4"/>
      <c r="AA407" s="61"/>
      <c r="AB407" s="6"/>
      <c r="AC407" s="7"/>
    </row>
    <row r="408" spans="19:29">
      <c r="S408" s="61"/>
      <c r="T408" s="61"/>
      <c r="U408" s="61"/>
      <c r="V408" s="61"/>
      <c r="W408" s="61"/>
      <c r="X408" s="61"/>
      <c r="Y408" s="61"/>
      <c r="Z408" s="4"/>
      <c r="AA408" s="61"/>
      <c r="AB408" s="6"/>
      <c r="AC408" s="7"/>
    </row>
    <row r="409" spans="19:29">
      <c r="S409" s="61"/>
      <c r="T409" s="61"/>
      <c r="U409" s="61"/>
      <c r="V409" s="61"/>
      <c r="W409" s="61"/>
      <c r="X409" s="61"/>
      <c r="Y409" s="61"/>
      <c r="Z409" s="4"/>
      <c r="AA409" s="61"/>
      <c r="AB409" s="6"/>
      <c r="AC409" s="7"/>
    </row>
    <row r="410" spans="19:29">
      <c r="S410" s="61"/>
      <c r="T410" s="61"/>
      <c r="U410" s="61"/>
      <c r="V410" s="61"/>
      <c r="W410" s="61"/>
      <c r="X410" s="61"/>
      <c r="Y410" s="61"/>
      <c r="Z410" s="4"/>
      <c r="AA410" s="61"/>
      <c r="AB410" s="6"/>
      <c r="AC410" s="7"/>
    </row>
    <row r="411" spans="19:29">
      <c r="S411" s="61"/>
      <c r="T411" s="61"/>
      <c r="U411" s="61"/>
      <c r="V411" s="61"/>
      <c r="W411" s="61"/>
      <c r="X411" s="61"/>
      <c r="Y411" s="61"/>
      <c r="Z411" s="4"/>
      <c r="AA411" s="61"/>
      <c r="AB411" s="6"/>
      <c r="AC411" s="7"/>
    </row>
    <row r="412" spans="19:29">
      <c r="S412" s="61"/>
      <c r="T412" s="61"/>
      <c r="U412" s="61"/>
      <c r="V412" s="61"/>
      <c r="W412" s="61"/>
      <c r="X412" s="61"/>
      <c r="Y412" s="61"/>
      <c r="Z412" s="4"/>
      <c r="AA412" s="61"/>
      <c r="AB412" s="6"/>
      <c r="AC412" s="7"/>
    </row>
    <row r="413" spans="19:29">
      <c r="S413" s="61"/>
      <c r="T413" s="61"/>
      <c r="U413" s="61"/>
      <c r="V413" s="61"/>
      <c r="W413" s="61"/>
      <c r="X413" s="61"/>
      <c r="Y413" s="61"/>
      <c r="Z413" s="4"/>
      <c r="AA413" s="61"/>
      <c r="AB413" s="6"/>
      <c r="AC413" s="7"/>
    </row>
    <row r="414" spans="19:29">
      <c r="S414" s="61"/>
      <c r="T414" s="61"/>
      <c r="U414" s="61"/>
      <c r="V414" s="61"/>
      <c r="W414" s="61"/>
      <c r="X414" s="61"/>
      <c r="Y414" s="61"/>
      <c r="Z414" s="4"/>
      <c r="AA414" s="61"/>
      <c r="AB414" s="6"/>
      <c r="AC414" s="7"/>
    </row>
    <row r="415" spans="19:29">
      <c r="S415" s="61"/>
      <c r="T415" s="61"/>
      <c r="U415" s="61"/>
      <c r="V415" s="61"/>
      <c r="W415" s="61"/>
      <c r="X415" s="61"/>
      <c r="Y415" s="61"/>
      <c r="Z415" s="4"/>
      <c r="AA415" s="61"/>
      <c r="AB415" s="6"/>
      <c r="AC415" s="7"/>
    </row>
    <row r="416" spans="19:29">
      <c r="S416" s="61"/>
      <c r="T416" s="61"/>
      <c r="U416" s="61"/>
      <c r="V416" s="61"/>
      <c r="W416" s="61"/>
      <c r="X416" s="61"/>
      <c r="Y416" s="61"/>
      <c r="Z416" s="4"/>
      <c r="AA416" s="61"/>
      <c r="AB416" s="6"/>
      <c r="AC416" s="7"/>
    </row>
    <row r="417" spans="19:29">
      <c r="S417" s="61"/>
      <c r="T417" s="61"/>
      <c r="U417" s="61"/>
      <c r="V417" s="61"/>
      <c r="W417" s="61"/>
      <c r="X417" s="61"/>
      <c r="Y417" s="61"/>
      <c r="Z417" s="4"/>
      <c r="AA417" s="61"/>
      <c r="AB417" s="6"/>
      <c r="AC417" s="7"/>
    </row>
    <row r="418" spans="19:29">
      <c r="S418" s="61"/>
      <c r="T418" s="61"/>
      <c r="U418" s="61"/>
      <c r="V418" s="61"/>
      <c r="W418" s="61"/>
      <c r="X418" s="61"/>
      <c r="Y418" s="61"/>
      <c r="Z418" s="4"/>
      <c r="AA418" s="61"/>
      <c r="AB418" s="6"/>
      <c r="AC418" s="7"/>
    </row>
    <row r="419" spans="19:29">
      <c r="S419" s="61"/>
      <c r="T419" s="61"/>
      <c r="U419" s="61"/>
      <c r="V419" s="61"/>
      <c r="W419" s="61"/>
      <c r="X419" s="61"/>
      <c r="Y419" s="61"/>
      <c r="Z419" s="4"/>
      <c r="AA419" s="61"/>
      <c r="AB419" s="6"/>
      <c r="AC419" s="7"/>
    </row>
    <row r="420" spans="19:29">
      <c r="S420" s="61"/>
      <c r="T420" s="61"/>
      <c r="U420" s="61"/>
      <c r="V420" s="61"/>
      <c r="W420" s="61"/>
      <c r="X420" s="61"/>
      <c r="Y420" s="61"/>
      <c r="Z420" s="4"/>
      <c r="AA420" s="61"/>
      <c r="AB420" s="6"/>
      <c r="AC420" s="7"/>
    </row>
    <row r="421" spans="19:29">
      <c r="S421" s="61"/>
      <c r="T421" s="61"/>
      <c r="U421" s="61"/>
      <c r="V421" s="61"/>
      <c r="W421" s="61"/>
      <c r="X421" s="61"/>
      <c r="Y421" s="61"/>
      <c r="Z421" s="4"/>
      <c r="AA421" s="61"/>
      <c r="AB421" s="6"/>
      <c r="AC421" s="7"/>
    </row>
    <row r="422" spans="19:29">
      <c r="S422" s="61"/>
      <c r="T422" s="61"/>
      <c r="U422" s="61"/>
      <c r="V422" s="61"/>
      <c r="W422" s="61"/>
      <c r="X422" s="61"/>
      <c r="Y422" s="61"/>
      <c r="Z422" s="4"/>
      <c r="AA422" s="61"/>
      <c r="AB422" s="6"/>
      <c r="AC422" s="7"/>
    </row>
    <row r="423" spans="19:29">
      <c r="S423" s="61"/>
      <c r="T423" s="61"/>
      <c r="U423" s="61"/>
      <c r="V423" s="61"/>
      <c r="W423" s="61"/>
      <c r="X423" s="61"/>
      <c r="Y423" s="61"/>
      <c r="Z423" s="4"/>
      <c r="AA423" s="61"/>
      <c r="AB423" s="6"/>
      <c r="AC423" s="7"/>
    </row>
    <row r="424" spans="19:29">
      <c r="S424" s="61"/>
      <c r="T424" s="61"/>
      <c r="U424" s="61"/>
      <c r="V424" s="61"/>
      <c r="W424" s="61"/>
      <c r="X424" s="61"/>
      <c r="Y424" s="61"/>
      <c r="Z424" s="4"/>
      <c r="AA424" s="61"/>
      <c r="AB424" s="6"/>
      <c r="AC424" s="7"/>
    </row>
    <row r="425" spans="19:29">
      <c r="S425" s="61"/>
      <c r="T425" s="61"/>
      <c r="U425" s="61"/>
      <c r="V425" s="61"/>
      <c r="W425" s="61"/>
      <c r="X425" s="61"/>
      <c r="Y425" s="61"/>
      <c r="Z425" s="4"/>
      <c r="AA425" s="61"/>
      <c r="AB425" s="6"/>
      <c r="AC425" s="7"/>
    </row>
    <row r="426" spans="19:29">
      <c r="S426" s="61"/>
      <c r="T426" s="61"/>
      <c r="U426" s="61"/>
      <c r="V426" s="61"/>
      <c r="W426" s="61"/>
      <c r="X426" s="61"/>
      <c r="Y426" s="61"/>
      <c r="Z426" s="4"/>
      <c r="AA426" s="61"/>
      <c r="AB426" s="6"/>
      <c r="AC426" s="7"/>
    </row>
    <row r="427" spans="19:29">
      <c r="S427" s="61"/>
      <c r="T427" s="61"/>
      <c r="U427" s="61"/>
      <c r="V427" s="61"/>
      <c r="W427" s="61"/>
      <c r="X427" s="61"/>
      <c r="Y427" s="61"/>
      <c r="Z427" s="4"/>
      <c r="AA427" s="61"/>
      <c r="AB427" s="6"/>
      <c r="AC427" s="7"/>
    </row>
    <row r="428" spans="19:29">
      <c r="S428" s="61"/>
      <c r="T428" s="61"/>
      <c r="U428" s="61"/>
      <c r="V428" s="61"/>
      <c r="W428" s="61"/>
      <c r="X428" s="61"/>
      <c r="Y428" s="61"/>
      <c r="Z428" s="4"/>
      <c r="AA428" s="61"/>
      <c r="AB428" s="6"/>
      <c r="AC428" s="7"/>
    </row>
    <row r="429" spans="19:29">
      <c r="S429" s="61"/>
      <c r="T429" s="61"/>
      <c r="U429" s="61"/>
      <c r="V429" s="61"/>
      <c r="W429" s="61"/>
      <c r="X429" s="61"/>
      <c r="Y429" s="61"/>
      <c r="Z429" s="4"/>
      <c r="AA429" s="61"/>
      <c r="AB429" s="6"/>
      <c r="AC429" s="7"/>
    </row>
    <row r="430" spans="19:29">
      <c r="S430" s="61"/>
      <c r="T430" s="61"/>
      <c r="U430" s="61"/>
      <c r="V430" s="61"/>
      <c r="W430" s="61"/>
      <c r="X430" s="61"/>
      <c r="Y430" s="61"/>
      <c r="Z430" s="4"/>
      <c r="AA430" s="61"/>
      <c r="AB430" s="6"/>
      <c r="AC430" s="7"/>
    </row>
    <row r="431" spans="19:29">
      <c r="S431" s="61"/>
      <c r="T431" s="61"/>
      <c r="U431" s="61"/>
      <c r="V431" s="61"/>
      <c r="W431" s="61"/>
      <c r="X431" s="61"/>
      <c r="Y431" s="61"/>
      <c r="Z431" s="4"/>
      <c r="AA431" s="61"/>
      <c r="AB431" s="6"/>
      <c r="AC431" s="7"/>
    </row>
    <row r="432" spans="19:29">
      <c r="S432" s="61"/>
      <c r="T432" s="61"/>
      <c r="U432" s="61"/>
      <c r="V432" s="61"/>
      <c r="W432" s="61"/>
      <c r="X432" s="61"/>
      <c r="Y432" s="61"/>
      <c r="Z432" s="4"/>
      <c r="AA432" s="61"/>
      <c r="AB432" s="6"/>
      <c r="AC432" s="7"/>
    </row>
    <row r="433" spans="19:29">
      <c r="S433" s="61"/>
      <c r="T433" s="61"/>
      <c r="U433" s="61"/>
      <c r="V433" s="61"/>
      <c r="W433" s="61"/>
      <c r="X433" s="61"/>
      <c r="Y433" s="61"/>
      <c r="Z433" s="4"/>
      <c r="AA433" s="61"/>
      <c r="AB433" s="6"/>
      <c r="AC433" s="7"/>
    </row>
    <row r="434" spans="19:29">
      <c r="S434" s="61"/>
      <c r="T434" s="61"/>
      <c r="U434" s="61"/>
      <c r="V434" s="61"/>
      <c r="W434" s="61"/>
      <c r="X434" s="61"/>
      <c r="Y434" s="61"/>
      <c r="Z434" s="4"/>
      <c r="AA434" s="61"/>
      <c r="AB434" s="6"/>
      <c r="AC434" s="7"/>
    </row>
    <row r="435" spans="19:29">
      <c r="S435" s="61"/>
      <c r="T435" s="61"/>
      <c r="U435" s="61"/>
      <c r="V435" s="61"/>
      <c r="W435" s="61"/>
      <c r="X435" s="61"/>
      <c r="Y435" s="61"/>
      <c r="Z435" s="4"/>
      <c r="AA435" s="61"/>
      <c r="AB435" s="6"/>
      <c r="AC435" s="7"/>
    </row>
    <row r="436" spans="19:29">
      <c r="S436" s="61"/>
      <c r="T436" s="61"/>
      <c r="U436" s="61"/>
      <c r="V436" s="61"/>
      <c r="W436" s="61"/>
      <c r="X436" s="61"/>
      <c r="Y436" s="61"/>
      <c r="Z436" s="4"/>
      <c r="AA436" s="61"/>
      <c r="AB436" s="6"/>
      <c r="AC436" s="7"/>
    </row>
    <row r="437" spans="19:29">
      <c r="S437" s="61"/>
      <c r="T437" s="61"/>
      <c r="U437" s="61"/>
      <c r="V437" s="61"/>
      <c r="W437" s="61"/>
      <c r="X437" s="61"/>
      <c r="Y437" s="61"/>
      <c r="Z437" s="4"/>
      <c r="AA437" s="61"/>
      <c r="AB437" s="6"/>
      <c r="AC437" s="7"/>
    </row>
    <row r="438" spans="19:29">
      <c r="S438" s="61"/>
      <c r="T438" s="61"/>
      <c r="U438" s="61"/>
      <c r="V438" s="61"/>
      <c r="W438" s="61"/>
      <c r="X438" s="61"/>
      <c r="Y438" s="61"/>
      <c r="Z438" s="4"/>
      <c r="AA438" s="61"/>
      <c r="AB438" s="6"/>
      <c r="AC438" s="7"/>
    </row>
    <row r="439" spans="19:29">
      <c r="S439" s="61"/>
      <c r="T439" s="61"/>
      <c r="U439" s="61"/>
      <c r="V439" s="61"/>
      <c r="W439" s="61"/>
      <c r="X439" s="61"/>
      <c r="Y439" s="61"/>
      <c r="Z439" s="4"/>
      <c r="AA439" s="61"/>
      <c r="AB439" s="6"/>
      <c r="AC439" s="7"/>
    </row>
    <row r="440" spans="19:29">
      <c r="S440" s="61"/>
      <c r="T440" s="61"/>
      <c r="U440" s="61"/>
      <c r="V440" s="61"/>
      <c r="W440" s="61"/>
      <c r="X440" s="61"/>
      <c r="Y440" s="61"/>
      <c r="Z440" s="4"/>
      <c r="AA440" s="61"/>
      <c r="AB440" s="6"/>
      <c r="AC440" s="7"/>
    </row>
    <row r="441" spans="19:29">
      <c r="S441" s="61"/>
      <c r="T441" s="61"/>
      <c r="U441" s="61"/>
      <c r="V441" s="61"/>
      <c r="W441" s="61"/>
      <c r="X441" s="61"/>
      <c r="Y441" s="61"/>
      <c r="Z441" s="4"/>
      <c r="AA441" s="61"/>
      <c r="AB441" s="6"/>
      <c r="AC441" s="7"/>
    </row>
    <row r="442" spans="19:29">
      <c r="S442" s="61"/>
      <c r="T442" s="61"/>
      <c r="U442" s="61"/>
      <c r="V442" s="61"/>
      <c r="W442" s="61"/>
      <c r="X442" s="61"/>
      <c r="Y442" s="61"/>
      <c r="Z442" s="4"/>
      <c r="AA442" s="61"/>
      <c r="AB442" s="6"/>
      <c r="AC442" s="7"/>
    </row>
    <row r="443" spans="19:29">
      <c r="S443" s="61"/>
      <c r="T443" s="61"/>
      <c r="U443" s="61"/>
      <c r="V443" s="61"/>
      <c r="W443" s="61"/>
      <c r="X443" s="61"/>
      <c r="Y443" s="61"/>
      <c r="Z443" s="4"/>
      <c r="AA443" s="61"/>
      <c r="AB443" s="6"/>
      <c r="AC443" s="7"/>
    </row>
    <row r="444" spans="19:29">
      <c r="S444" s="61"/>
      <c r="T444" s="61"/>
      <c r="U444" s="61"/>
      <c r="V444" s="61"/>
      <c r="W444" s="61"/>
      <c r="X444" s="61"/>
      <c r="Y444" s="61"/>
      <c r="Z444" s="4"/>
      <c r="AA444" s="61"/>
      <c r="AB444" s="6"/>
      <c r="AC444" s="7"/>
    </row>
    <row r="445" spans="19:29">
      <c r="S445" s="61"/>
      <c r="T445" s="61"/>
      <c r="U445" s="61"/>
      <c r="V445" s="61"/>
      <c r="W445" s="61"/>
      <c r="X445" s="61"/>
      <c r="Y445" s="61"/>
      <c r="Z445" s="4"/>
      <c r="AA445" s="61"/>
      <c r="AB445" s="6"/>
      <c r="AC445" s="7"/>
    </row>
    <row r="446" spans="19:29">
      <c r="S446" s="61"/>
      <c r="T446" s="61"/>
      <c r="U446" s="61"/>
      <c r="V446" s="61"/>
      <c r="W446" s="61"/>
      <c r="X446" s="61"/>
      <c r="Y446" s="61"/>
      <c r="Z446" s="4"/>
      <c r="AA446" s="61"/>
      <c r="AB446" s="6"/>
      <c r="AC446" s="7"/>
    </row>
    <row r="447" spans="19:29">
      <c r="S447" s="61"/>
      <c r="T447" s="61"/>
      <c r="U447" s="61"/>
      <c r="V447" s="61"/>
      <c r="W447" s="61"/>
      <c r="X447" s="61"/>
      <c r="Y447" s="61"/>
      <c r="Z447" s="4"/>
      <c r="AA447" s="61"/>
      <c r="AB447" s="6"/>
      <c r="AC447" s="7"/>
    </row>
    <row r="448" spans="19:29">
      <c r="S448" s="61"/>
      <c r="T448" s="61"/>
      <c r="U448" s="61"/>
      <c r="V448" s="61"/>
      <c r="W448" s="61"/>
      <c r="X448" s="61"/>
      <c r="Y448" s="61"/>
      <c r="Z448" s="4"/>
      <c r="AA448" s="61"/>
      <c r="AB448" s="6"/>
      <c r="AC448" s="7"/>
    </row>
    <row r="449" spans="19:29">
      <c r="S449" s="61"/>
      <c r="T449" s="61"/>
      <c r="U449" s="61"/>
      <c r="V449" s="61"/>
      <c r="W449" s="61"/>
      <c r="X449" s="61"/>
      <c r="Y449" s="61"/>
      <c r="Z449" s="4"/>
      <c r="AA449" s="61"/>
      <c r="AB449" s="6"/>
      <c r="AC449" s="7"/>
    </row>
    <row r="450" spans="19:29">
      <c r="S450" s="61"/>
      <c r="T450" s="61"/>
      <c r="U450" s="61"/>
      <c r="V450" s="61"/>
      <c r="W450" s="61"/>
      <c r="X450" s="61"/>
      <c r="Y450" s="61"/>
      <c r="Z450" s="4"/>
      <c r="AA450" s="61"/>
      <c r="AB450" s="6"/>
      <c r="AC450" s="7"/>
    </row>
    <row r="451" spans="19:29">
      <c r="S451" s="61"/>
      <c r="T451" s="61"/>
      <c r="U451" s="61"/>
      <c r="V451" s="61"/>
      <c r="W451" s="61"/>
      <c r="X451" s="61"/>
      <c r="Y451" s="61"/>
      <c r="Z451" s="4"/>
      <c r="AA451" s="61"/>
      <c r="AB451" s="6"/>
      <c r="AC451" s="7"/>
    </row>
    <row r="452" spans="19:29">
      <c r="S452" s="61"/>
      <c r="T452" s="61"/>
      <c r="U452" s="61"/>
      <c r="V452" s="61"/>
      <c r="W452" s="61"/>
      <c r="X452" s="61"/>
      <c r="Y452" s="61"/>
      <c r="Z452" s="4"/>
      <c r="AA452" s="61"/>
      <c r="AB452" s="6"/>
      <c r="AC452" s="7"/>
    </row>
    <row r="453" spans="19:29">
      <c r="S453" s="61"/>
      <c r="T453" s="61"/>
      <c r="U453" s="61"/>
      <c r="V453" s="61"/>
      <c r="W453" s="61"/>
      <c r="X453" s="61"/>
      <c r="Y453" s="61"/>
      <c r="Z453" s="4"/>
      <c r="AA453" s="61"/>
      <c r="AB453" s="6"/>
      <c r="AC453" s="7"/>
    </row>
    <row r="454" spans="19:29">
      <c r="S454" s="61"/>
      <c r="T454" s="61"/>
      <c r="U454" s="61"/>
      <c r="V454" s="61"/>
      <c r="W454" s="61"/>
      <c r="X454" s="61"/>
      <c r="Y454" s="61"/>
      <c r="Z454" s="4"/>
      <c r="AA454" s="61"/>
      <c r="AB454" s="6"/>
      <c r="AC454" s="7"/>
    </row>
    <row r="455" spans="19:29">
      <c r="S455" s="61"/>
      <c r="T455" s="61"/>
      <c r="U455" s="61"/>
      <c r="V455" s="61"/>
      <c r="W455" s="61"/>
      <c r="X455" s="61"/>
      <c r="Y455" s="61"/>
      <c r="Z455" s="4"/>
      <c r="AA455" s="61"/>
      <c r="AB455" s="6"/>
      <c r="AC455" s="7"/>
    </row>
    <row r="456" spans="19:29">
      <c r="S456" s="61"/>
      <c r="T456" s="61"/>
      <c r="U456" s="61"/>
      <c r="V456" s="61"/>
      <c r="W456" s="61"/>
      <c r="X456" s="61"/>
      <c r="Y456" s="61"/>
      <c r="Z456" s="4"/>
      <c r="AA456" s="61"/>
      <c r="AB456" s="6"/>
      <c r="AC456" s="7"/>
    </row>
    <row r="457" spans="19:29">
      <c r="S457" s="61"/>
      <c r="T457" s="61"/>
      <c r="U457" s="61"/>
      <c r="V457" s="61"/>
      <c r="W457" s="61"/>
      <c r="X457" s="61"/>
      <c r="Y457" s="61"/>
      <c r="Z457" s="4"/>
      <c r="AA457" s="61"/>
      <c r="AB457" s="6"/>
      <c r="AC457" s="7"/>
    </row>
    <row r="458" spans="19:29">
      <c r="S458" s="61"/>
      <c r="T458" s="61"/>
      <c r="U458" s="61"/>
      <c r="V458" s="61"/>
      <c r="W458" s="61"/>
      <c r="X458" s="61"/>
      <c r="Y458" s="61"/>
      <c r="Z458" s="4"/>
      <c r="AA458" s="61"/>
      <c r="AB458" s="6"/>
      <c r="AC458" s="7"/>
    </row>
    <row r="459" spans="19:29">
      <c r="S459" s="61"/>
      <c r="T459" s="61"/>
      <c r="U459" s="61"/>
      <c r="V459" s="61"/>
      <c r="W459" s="61"/>
      <c r="X459" s="61"/>
      <c r="Y459" s="61"/>
      <c r="Z459" s="4"/>
      <c r="AA459" s="61"/>
      <c r="AB459" s="6"/>
      <c r="AC459" s="7"/>
    </row>
    <row r="460" spans="19:29">
      <c r="S460" s="61"/>
      <c r="T460" s="61"/>
      <c r="U460" s="61"/>
      <c r="V460" s="61"/>
      <c r="W460" s="61"/>
      <c r="X460" s="61"/>
      <c r="Y460" s="61"/>
      <c r="Z460" s="4"/>
      <c r="AA460" s="61"/>
      <c r="AB460" s="6"/>
      <c r="AC460" s="7"/>
    </row>
    <row r="461" spans="19:29">
      <c r="S461" s="61"/>
      <c r="T461" s="61"/>
      <c r="U461" s="61"/>
      <c r="V461" s="61"/>
      <c r="W461" s="61"/>
      <c r="X461" s="61"/>
      <c r="Y461" s="61"/>
      <c r="Z461" s="4"/>
      <c r="AA461" s="61"/>
      <c r="AB461" s="6"/>
      <c r="AC461" s="7"/>
    </row>
    <row r="462" spans="19:29">
      <c r="S462" s="61"/>
      <c r="T462" s="61"/>
      <c r="U462" s="61"/>
      <c r="V462" s="61"/>
      <c r="W462" s="61"/>
      <c r="X462" s="61"/>
      <c r="Y462" s="61"/>
      <c r="Z462" s="4"/>
      <c r="AA462" s="61"/>
      <c r="AB462" s="6"/>
      <c r="AC462" s="7"/>
    </row>
    <row r="463" spans="19:29">
      <c r="S463" s="61"/>
      <c r="T463" s="61"/>
      <c r="U463" s="61"/>
      <c r="V463" s="61"/>
      <c r="W463" s="61"/>
      <c r="X463" s="61"/>
      <c r="Y463" s="61"/>
      <c r="Z463" s="4"/>
      <c r="AA463" s="61"/>
      <c r="AB463" s="6"/>
      <c r="AC463" s="7"/>
    </row>
    <row r="464" spans="19:29">
      <c r="S464" s="61"/>
      <c r="T464" s="61"/>
      <c r="U464" s="61"/>
      <c r="V464" s="61"/>
      <c r="W464" s="61"/>
      <c r="X464" s="61"/>
      <c r="Y464" s="61"/>
      <c r="Z464" s="4"/>
      <c r="AA464" s="61"/>
      <c r="AB464" s="6"/>
      <c r="AC464" s="7"/>
    </row>
    <row r="465" spans="19:29">
      <c r="S465" s="61"/>
      <c r="T465" s="61"/>
      <c r="U465" s="61"/>
      <c r="V465" s="61"/>
      <c r="W465" s="61"/>
      <c r="X465" s="61"/>
      <c r="Y465" s="61"/>
      <c r="Z465" s="4"/>
      <c r="AA465" s="61"/>
      <c r="AB465" s="6"/>
      <c r="AC465" s="7"/>
    </row>
    <row r="466" spans="19:29">
      <c r="S466" s="61"/>
      <c r="T466" s="61"/>
      <c r="U466" s="61"/>
      <c r="V466" s="61"/>
      <c r="W466" s="61"/>
      <c r="X466" s="61"/>
      <c r="Y466" s="61"/>
      <c r="Z466" s="4"/>
      <c r="AA466" s="61"/>
      <c r="AB466" s="6"/>
      <c r="AC466" s="7"/>
    </row>
    <row r="467" spans="19:29">
      <c r="S467" s="61"/>
      <c r="T467" s="61"/>
      <c r="U467" s="61"/>
      <c r="V467" s="61"/>
      <c r="W467" s="61"/>
      <c r="X467" s="61"/>
      <c r="Y467" s="61"/>
      <c r="Z467" s="4"/>
      <c r="AA467" s="61"/>
      <c r="AB467" s="6"/>
      <c r="AC467" s="7"/>
    </row>
    <row r="468" spans="19:29">
      <c r="S468" s="61"/>
      <c r="T468" s="61"/>
      <c r="U468" s="61"/>
      <c r="V468" s="61"/>
      <c r="W468" s="61"/>
      <c r="X468" s="61"/>
      <c r="Y468" s="61"/>
      <c r="Z468" s="4"/>
      <c r="AA468" s="61"/>
      <c r="AB468" s="6"/>
      <c r="AC468" s="7"/>
    </row>
    <row r="469" spans="19:29">
      <c r="S469" s="61"/>
      <c r="T469" s="61"/>
      <c r="U469" s="61"/>
      <c r="V469" s="61"/>
      <c r="W469" s="61"/>
      <c r="X469" s="61"/>
      <c r="Y469" s="61"/>
      <c r="Z469" s="4"/>
      <c r="AA469" s="61"/>
      <c r="AB469" s="6"/>
      <c r="AC469" s="7"/>
    </row>
    <row r="470" spans="19:29">
      <c r="S470" s="61"/>
      <c r="T470" s="61"/>
      <c r="U470" s="61"/>
      <c r="V470" s="61"/>
      <c r="W470" s="61"/>
      <c r="X470" s="61"/>
      <c r="Y470" s="61"/>
      <c r="Z470" s="4"/>
      <c r="AA470" s="61"/>
      <c r="AB470" s="6"/>
      <c r="AC470" s="7"/>
    </row>
    <row r="471" spans="19:29">
      <c r="S471" s="61"/>
      <c r="T471" s="61"/>
      <c r="U471" s="61"/>
      <c r="V471" s="61"/>
      <c r="W471" s="61"/>
      <c r="X471" s="61"/>
      <c r="Y471" s="61"/>
      <c r="Z471" s="4"/>
      <c r="AA471" s="61"/>
      <c r="AB471" s="6"/>
      <c r="AC471" s="7"/>
    </row>
    <row r="472" spans="19:29">
      <c r="S472" s="61"/>
      <c r="T472" s="61"/>
      <c r="U472" s="61"/>
      <c r="V472" s="61"/>
      <c r="W472" s="61"/>
      <c r="X472" s="61"/>
      <c r="Y472" s="61"/>
      <c r="Z472" s="4"/>
      <c r="AA472" s="61"/>
      <c r="AB472" s="6"/>
      <c r="AC472" s="7"/>
    </row>
    <row r="473" spans="19:29">
      <c r="S473" s="61"/>
      <c r="T473" s="61"/>
      <c r="U473" s="61"/>
      <c r="V473" s="61"/>
      <c r="W473" s="61"/>
      <c r="X473" s="61"/>
      <c r="Y473" s="61"/>
      <c r="Z473" s="4"/>
      <c r="AA473" s="61"/>
      <c r="AB473" s="6"/>
      <c r="AC473" s="7"/>
    </row>
    <row r="474" spans="19:29">
      <c r="S474" s="61"/>
      <c r="T474" s="61"/>
      <c r="U474" s="61"/>
      <c r="V474" s="61"/>
      <c r="W474" s="61"/>
      <c r="X474" s="61"/>
      <c r="Y474" s="61"/>
      <c r="Z474" s="4"/>
      <c r="AA474" s="61"/>
      <c r="AB474" s="6"/>
      <c r="AC474" s="7"/>
    </row>
    <row r="475" spans="19:29">
      <c r="S475" s="61"/>
      <c r="T475" s="61"/>
      <c r="U475" s="61"/>
      <c r="V475" s="61"/>
      <c r="W475" s="61"/>
      <c r="X475" s="61"/>
      <c r="Y475" s="61"/>
      <c r="Z475" s="4"/>
      <c r="AA475" s="61"/>
      <c r="AB475" s="6"/>
      <c r="AC475" s="7"/>
    </row>
    <row r="476" spans="19:29">
      <c r="S476" s="61"/>
      <c r="T476" s="61"/>
      <c r="U476" s="61"/>
      <c r="V476" s="61"/>
      <c r="W476" s="61"/>
      <c r="X476" s="61"/>
      <c r="Y476" s="61"/>
      <c r="Z476" s="4"/>
      <c r="AA476" s="61"/>
      <c r="AB476" s="6"/>
      <c r="AC476" s="7"/>
    </row>
    <row r="477" spans="19:29">
      <c r="S477" s="61"/>
      <c r="T477" s="61"/>
      <c r="U477" s="61"/>
      <c r="V477" s="61"/>
      <c r="W477" s="61"/>
      <c r="X477" s="61"/>
      <c r="Y477" s="61"/>
      <c r="Z477" s="4"/>
      <c r="AA477" s="61"/>
      <c r="AB477" s="6"/>
      <c r="AC477" s="7"/>
    </row>
    <row r="478" spans="19:29">
      <c r="S478" s="61"/>
      <c r="T478" s="61"/>
      <c r="U478" s="61"/>
      <c r="V478" s="61"/>
      <c r="W478" s="61"/>
      <c r="X478" s="61"/>
      <c r="Y478" s="61"/>
      <c r="Z478" s="4"/>
      <c r="AA478" s="61"/>
      <c r="AB478" s="6"/>
      <c r="AC478" s="7"/>
    </row>
    <row r="479" spans="19:29">
      <c r="S479" s="61"/>
      <c r="T479" s="61"/>
      <c r="U479" s="61"/>
      <c r="V479" s="61"/>
      <c r="W479" s="61"/>
      <c r="X479" s="61"/>
      <c r="Y479" s="61"/>
      <c r="Z479" s="4"/>
      <c r="AA479" s="61"/>
      <c r="AB479" s="6"/>
      <c r="AC479" s="7"/>
    </row>
    <row r="480" spans="19:29">
      <c r="S480" s="61"/>
      <c r="T480" s="61"/>
      <c r="U480" s="61"/>
      <c r="V480" s="61"/>
      <c r="W480" s="61"/>
      <c r="X480" s="61"/>
      <c r="Y480" s="61"/>
      <c r="Z480" s="4"/>
      <c r="AA480" s="61"/>
      <c r="AB480" s="6"/>
      <c r="AC480" s="7"/>
    </row>
    <row r="481" spans="19:29">
      <c r="S481" s="61"/>
      <c r="T481" s="61"/>
      <c r="U481" s="61"/>
      <c r="V481" s="61"/>
      <c r="W481" s="61"/>
      <c r="X481" s="61"/>
      <c r="Y481" s="61"/>
      <c r="Z481" s="4"/>
      <c r="AA481" s="61"/>
      <c r="AB481" s="6"/>
      <c r="AC481" s="7"/>
    </row>
    <row r="482" spans="19:29">
      <c r="S482" s="61"/>
      <c r="T482" s="61"/>
      <c r="U482" s="61"/>
      <c r="V482" s="61"/>
      <c r="W482" s="61"/>
      <c r="X482" s="61"/>
      <c r="Y482" s="61"/>
      <c r="Z482" s="4"/>
      <c r="AA482" s="61"/>
      <c r="AB482" s="6"/>
      <c r="AC482" s="7"/>
    </row>
    <row r="483" spans="19:29">
      <c r="S483" s="61"/>
      <c r="T483" s="61"/>
      <c r="U483" s="61"/>
      <c r="V483" s="61"/>
      <c r="W483" s="61"/>
      <c r="X483" s="61"/>
      <c r="Y483" s="61"/>
      <c r="Z483" s="4"/>
      <c r="AA483" s="61"/>
      <c r="AB483" s="6"/>
      <c r="AC483" s="7"/>
    </row>
    <row r="484" spans="19:29">
      <c r="S484" s="61"/>
      <c r="T484" s="61"/>
      <c r="U484" s="61"/>
      <c r="V484" s="61"/>
      <c r="W484" s="61"/>
      <c r="X484" s="61"/>
      <c r="Y484" s="61"/>
      <c r="Z484" s="4"/>
      <c r="AA484" s="61"/>
      <c r="AB484" s="6"/>
      <c r="AC484" s="7"/>
    </row>
    <row r="485" spans="19:29">
      <c r="S485" s="61"/>
      <c r="T485" s="61"/>
      <c r="U485" s="61"/>
      <c r="V485" s="61"/>
      <c r="W485" s="61"/>
      <c r="X485" s="61"/>
      <c r="Y485" s="61"/>
      <c r="Z485" s="4"/>
      <c r="AA485" s="61"/>
      <c r="AB485" s="6"/>
      <c r="AC485" s="7"/>
    </row>
    <row r="486" spans="19:29">
      <c r="S486" s="61"/>
      <c r="T486" s="61"/>
      <c r="U486" s="61"/>
      <c r="V486" s="61"/>
      <c r="W486" s="61"/>
      <c r="X486" s="61"/>
      <c r="Y486" s="61"/>
      <c r="Z486" s="4"/>
      <c r="AA486" s="61"/>
      <c r="AB486" s="6"/>
      <c r="AC486" s="7"/>
    </row>
    <row r="487" spans="19:29">
      <c r="S487" s="61"/>
      <c r="T487" s="61"/>
      <c r="U487" s="61"/>
      <c r="V487" s="61"/>
      <c r="W487" s="61"/>
      <c r="X487" s="61"/>
      <c r="Y487" s="61"/>
      <c r="Z487" s="4"/>
      <c r="AA487" s="61"/>
      <c r="AB487" s="6"/>
      <c r="AC487" s="7"/>
    </row>
    <row r="488" spans="19:29">
      <c r="S488" s="61"/>
      <c r="T488" s="61"/>
      <c r="U488" s="61"/>
      <c r="V488" s="61"/>
      <c r="W488" s="61"/>
      <c r="X488" s="61"/>
      <c r="Y488" s="61"/>
      <c r="Z488" s="4"/>
      <c r="AA488" s="61"/>
      <c r="AB488" s="6"/>
      <c r="AC488" s="7"/>
    </row>
    <row r="489" spans="19:29">
      <c r="S489" s="61"/>
      <c r="T489" s="61"/>
      <c r="U489" s="61"/>
      <c r="V489" s="61"/>
      <c r="W489" s="61"/>
      <c r="X489" s="61"/>
      <c r="Y489" s="61"/>
      <c r="Z489" s="4"/>
      <c r="AA489" s="61"/>
      <c r="AB489" s="6"/>
      <c r="AC489" s="7"/>
    </row>
    <row r="490" spans="19:29">
      <c r="S490" s="61"/>
      <c r="T490" s="61"/>
      <c r="U490" s="61"/>
      <c r="V490" s="61"/>
      <c r="W490" s="61"/>
      <c r="X490" s="61"/>
      <c r="Y490" s="61"/>
      <c r="Z490" s="4"/>
      <c r="AA490" s="61"/>
      <c r="AB490" s="6"/>
      <c r="AC490" s="7"/>
    </row>
    <row r="491" spans="19:29">
      <c r="S491" s="61"/>
      <c r="T491" s="61"/>
      <c r="U491" s="61"/>
      <c r="V491" s="61"/>
      <c r="W491" s="61"/>
      <c r="X491" s="61"/>
      <c r="Y491" s="61"/>
      <c r="Z491" s="4"/>
      <c r="AA491" s="61"/>
      <c r="AB491" s="6"/>
      <c r="AC491" s="7"/>
    </row>
    <row r="492" spans="19:29">
      <c r="S492" s="61"/>
      <c r="T492" s="61"/>
      <c r="U492" s="61"/>
      <c r="V492" s="61"/>
      <c r="W492" s="61"/>
      <c r="X492" s="61"/>
      <c r="Y492" s="61"/>
      <c r="Z492" s="4"/>
      <c r="AA492" s="61"/>
      <c r="AB492" s="6"/>
      <c r="AC492" s="7"/>
    </row>
    <row r="493" spans="19:29">
      <c r="S493" s="61"/>
      <c r="T493" s="61"/>
      <c r="U493" s="61"/>
      <c r="V493" s="61"/>
      <c r="W493" s="61"/>
      <c r="X493" s="61"/>
      <c r="Y493" s="61"/>
      <c r="Z493" s="4"/>
      <c r="AA493" s="61"/>
      <c r="AB493" s="6"/>
      <c r="AC493" s="7"/>
    </row>
    <row r="494" spans="19:29">
      <c r="S494" s="61"/>
      <c r="T494" s="61"/>
      <c r="U494" s="61"/>
      <c r="V494" s="61"/>
      <c r="W494" s="61"/>
      <c r="X494" s="61"/>
      <c r="Y494" s="61"/>
      <c r="Z494" s="4"/>
      <c r="AA494" s="61"/>
      <c r="AB494" s="6"/>
      <c r="AC494" s="7"/>
    </row>
    <row r="495" spans="19:29">
      <c r="S495" s="61"/>
      <c r="T495" s="61"/>
      <c r="U495" s="61"/>
      <c r="V495" s="61"/>
      <c r="W495" s="61"/>
      <c r="X495" s="61"/>
      <c r="Y495" s="61"/>
      <c r="Z495" s="4"/>
      <c r="AA495" s="61"/>
      <c r="AB495" s="6"/>
      <c r="AC495" s="7"/>
    </row>
    <row r="496" spans="19:29">
      <c r="S496" s="61"/>
      <c r="T496" s="61"/>
      <c r="U496" s="61"/>
      <c r="V496" s="61"/>
      <c r="W496" s="61"/>
      <c r="X496" s="61"/>
      <c r="Y496" s="61"/>
      <c r="Z496" s="4"/>
      <c r="AA496" s="61"/>
      <c r="AB496" s="6"/>
      <c r="AC496" s="7"/>
    </row>
    <row r="497" spans="19:29">
      <c r="S497" s="61"/>
      <c r="T497" s="61"/>
      <c r="U497" s="61"/>
      <c r="V497" s="61"/>
      <c r="W497" s="61"/>
      <c r="X497" s="61"/>
      <c r="Y497" s="61"/>
      <c r="Z497" s="4"/>
      <c r="AA497" s="61"/>
      <c r="AB497" s="6"/>
      <c r="AC497" s="7"/>
    </row>
    <row r="498" spans="19:29">
      <c r="S498" s="61"/>
      <c r="T498" s="61"/>
      <c r="U498" s="61"/>
      <c r="V498" s="61"/>
      <c r="W498" s="61"/>
      <c r="X498" s="61"/>
      <c r="Y498" s="61"/>
      <c r="Z498" s="4"/>
      <c r="AA498" s="61"/>
      <c r="AB498" s="6"/>
      <c r="AC498" s="7"/>
    </row>
    <row r="499" spans="19:29">
      <c r="S499" s="61"/>
      <c r="T499" s="61"/>
      <c r="U499" s="61"/>
      <c r="V499" s="61"/>
      <c r="W499" s="61"/>
      <c r="X499" s="61"/>
      <c r="Y499" s="61"/>
      <c r="Z499" s="4"/>
      <c r="AA499" s="61"/>
      <c r="AB499" s="6"/>
      <c r="AC499" s="7"/>
    </row>
    <row r="500" spans="19:29">
      <c r="S500" s="61"/>
      <c r="T500" s="61"/>
      <c r="U500" s="61"/>
      <c r="V500" s="61"/>
      <c r="W500" s="61"/>
      <c r="X500" s="61"/>
      <c r="Y500" s="61"/>
      <c r="Z500" s="4"/>
      <c r="AA500" s="61"/>
      <c r="AB500" s="6"/>
      <c r="AC500" s="7"/>
    </row>
    <row r="501" spans="19:29">
      <c r="S501" s="61"/>
      <c r="T501" s="61"/>
      <c r="U501" s="61"/>
      <c r="V501" s="61"/>
      <c r="W501" s="61"/>
      <c r="X501" s="61"/>
      <c r="Y501" s="61"/>
      <c r="Z501" s="4"/>
      <c r="AA501" s="61"/>
      <c r="AB501" s="6"/>
      <c r="AC501" s="7"/>
    </row>
    <row r="502" spans="19:29">
      <c r="S502" s="61"/>
      <c r="T502" s="61"/>
      <c r="U502" s="61"/>
      <c r="V502" s="61"/>
      <c r="W502" s="61"/>
      <c r="X502" s="61"/>
      <c r="Y502" s="61"/>
      <c r="Z502" s="4"/>
      <c r="AA502" s="61"/>
      <c r="AB502" s="6"/>
      <c r="AC502" s="7"/>
    </row>
    <row r="503" spans="19:29">
      <c r="S503" s="61"/>
      <c r="T503" s="61"/>
      <c r="U503" s="61"/>
      <c r="V503" s="61"/>
      <c r="W503" s="61"/>
      <c r="X503" s="61"/>
      <c r="Y503" s="61"/>
      <c r="Z503" s="4"/>
      <c r="AA503" s="61"/>
      <c r="AB503" s="6"/>
      <c r="AC503" s="7"/>
    </row>
    <row r="504" spans="19:29">
      <c r="S504" s="61"/>
      <c r="T504" s="61"/>
      <c r="U504" s="61"/>
      <c r="V504" s="61"/>
      <c r="W504" s="61"/>
      <c r="X504" s="61"/>
      <c r="Y504" s="61"/>
      <c r="Z504" s="4"/>
      <c r="AA504" s="61"/>
      <c r="AB504" s="6"/>
      <c r="AC504" s="7"/>
    </row>
    <row r="505" spans="19:29">
      <c r="S505" s="61"/>
      <c r="T505" s="61"/>
      <c r="U505" s="61"/>
      <c r="V505" s="61"/>
      <c r="W505" s="61"/>
      <c r="X505" s="61"/>
      <c r="Y505" s="61"/>
      <c r="Z505" s="4"/>
      <c r="AA505" s="61"/>
      <c r="AB505" s="6"/>
      <c r="AC505" s="7"/>
    </row>
    <row r="506" spans="19:29">
      <c r="S506" s="61"/>
      <c r="T506" s="61"/>
      <c r="U506" s="61"/>
      <c r="V506" s="61"/>
      <c r="W506" s="61"/>
      <c r="X506" s="61"/>
      <c r="Y506" s="61"/>
      <c r="Z506" s="4"/>
      <c r="AA506" s="61"/>
      <c r="AB506" s="6"/>
      <c r="AC506" s="7"/>
    </row>
    <row r="507" spans="19:29">
      <c r="S507" s="61"/>
      <c r="T507" s="61"/>
      <c r="U507" s="61"/>
      <c r="V507" s="61"/>
      <c r="W507" s="61"/>
      <c r="X507" s="61"/>
      <c r="Y507" s="61"/>
      <c r="Z507" s="4"/>
      <c r="AA507" s="61"/>
      <c r="AB507" s="6"/>
      <c r="AC507" s="7"/>
    </row>
    <row r="508" spans="19:29">
      <c r="S508" s="61"/>
      <c r="T508" s="61"/>
      <c r="U508" s="61"/>
      <c r="V508" s="61"/>
      <c r="W508" s="61"/>
      <c r="X508" s="61"/>
      <c r="Y508" s="61"/>
      <c r="Z508" s="4"/>
      <c r="AA508" s="61"/>
      <c r="AB508" s="6"/>
      <c r="AC508" s="7"/>
    </row>
    <row r="509" spans="19:29">
      <c r="S509" s="61"/>
      <c r="T509" s="61"/>
      <c r="U509" s="61"/>
      <c r="V509" s="61"/>
      <c r="W509" s="61"/>
      <c r="X509" s="61"/>
      <c r="Y509" s="61"/>
      <c r="Z509" s="4"/>
      <c r="AA509" s="61"/>
      <c r="AB509" s="6"/>
      <c r="AC509" s="7"/>
    </row>
    <row r="510" spans="19:29">
      <c r="S510" s="61"/>
      <c r="T510" s="61"/>
      <c r="U510" s="61"/>
      <c r="V510" s="61"/>
      <c r="W510" s="61"/>
      <c r="X510" s="61"/>
      <c r="Y510" s="61"/>
      <c r="Z510" s="4"/>
      <c r="AA510" s="61"/>
      <c r="AB510" s="6"/>
      <c r="AC510" s="7"/>
    </row>
    <row r="511" spans="19:29">
      <c r="S511" s="61"/>
      <c r="T511" s="61"/>
      <c r="U511" s="61"/>
      <c r="V511" s="61"/>
      <c r="W511" s="61"/>
      <c r="X511" s="61"/>
      <c r="Y511" s="61"/>
      <c r="Z511" s="4"/>
      <c r="AA511" s="61"/>
      <c r="AB511" s="6"/>
      <c r="AC511" s="7"/>
    </row>
    <row r="512" spans="19:29">
      <c r="S512" s="61"/>
      <c r="T512" s="61"/>
      <c r="U512" s="61"/>
      <c r="V512" s="61"/>
      <c r="W512" s="61"/>
      <c r="X512" s="61"/>
      <c r="Y512" s="61"/>
      <c r="Z512" s="4"/>
      <c r="AA512" s="61"/>
      <c r="AB512" s="6"/>
      <c r="AC512" s="7"/>
    </row>
    <row r="513" spans="19:29">
      <c r="S513" s="61"/>
      <c r="T513" s="61"/>
      <c r="U513" s="61"/>
      <c r="V513" s="61"/>
      <c r="W513" s="61"/>
      <c r="X513" s="61"/>
      <c r="Y513" s="61"/>
      <c r="Z513" s="4"/>
      <c r="AA513" s="61"/>
      <c r="AB513" s="6"/>
      <c r="AC513" s="7"/>
    </row>
    <row r="514" spans="19:29">
      <c r="S514" s="61"/>
      <c r="T514" s="61"/>
      <c r="U514" s="61"/>
      <c r="V514" s="61"/>
      <c r="W514" s="61"/>
      <c r="X514" s="61"/>
      <c r="Y514" s="61"/>
      <c r="Z514" s="4"/>
      <c r="AA514" s="61"/>
      <c r="AB514" s="6"/>
      <c r="AC514" s="7"/>
    </row>
    <row r="515" spans="19:29">
      <c r="S515" s="61"/>
      <c r="T515" s="61"/>
      <c r="U515" s="61"/>
      <c r="V515" s="61"/>
      <c r="W515" s="61"/>
      <c r="X515" s="61"/>
      <c r="Y515" s="61"/>
      <c r="Z515" s="4"/>
      <c r="AA515" s="61"/>
      <c r="AB515" s="6"/>
      <c r="AC515" s="7"/>
    </row>
    <row r="516" spans="19:29">
      <c r="S516" s="61"/>
      <c r="T516" s="61"/>
      <c r="U516" s="61"/>
      <c r="V516" s="61"/>
      <c r="W516" s="61"/>
      <c r="X516" s="61"/>
      <c r="Y516" s="61"/>
      <c r="Z516" s="4"/>
      <c r="AA516" s="61"/>
      <c r="AB516" s="6"/>
      <c r="AC516" s="7"/>
    </row>
    <row r="517" spans="19:29">
      <c r="S517" s="61"/>
      <c r="T517" s="61"/>
      <c r="U517" s="61"/>
      <c r="V517" s="61"/>
      <c r="W517" s="61"/>
      <c r="X517" s="61"/>
      <c r="Y517" s="61"/>
      <c r="Z517" s="4"/>
      <c r="AA517" s="61"/>
      <c r="AB517" s="6"/>
      <c r="AC517" s="7"/>
    </row>
    <row r="518" spans="19:29">
      <c r="S518" s="61"/>
      <c r="T518" s="61"/>
      <c r="U518" s="61"/>
      <c r="V518" s="61"/>
      <c r="W518" s="61"/>
      <c r="X518" s="61"/>
      <c r="Y518" s="61"/>
      <c r="Z518" s="4"/>
      <c r="AA518" s="61"/>
      <c r="AB518" s="6"/>
      <c r="AC518" s="7"/>
    </row>
    <row r="519" spans="19:29">
      <c r="S519" s="61"/>
      <c r="T519" s="61"/>
      <c r="U519" s="61"/>
      <c r="V519" s="61"/>
      <c r="W519" s="61"/>
      <c r="X519" s="61"/>
      <c r="Y519" s="61"/>
      <c r="Z519" s="4"/>
      <c r="AA519" s="61"/>
      <c r="AB519" s="6"/>
      <c r="AC519" s="7"/>
    </row>
    <row r="520" spans="19:29">
      <c r="S520" s="61"/>
      <c r="T520" s="61"/>
      <c r="U520" s="61"/>
      <c r="V520" s="61"/>
      <c r="W520" s="61"/>
      <c r="X520" s="61"/>
      <c r="Y520" s="61"/>
      <c r="Z520" s="4"/>
      <c r="AA520" s="61"/>
      <c r="AB520" s="6"/>
      <c r="AC520" s="7"/>
    </row>
    <row r="521" spans="19:29">
      <c r="S521" s="61"/>
      <c r="T521" s="61"/>
      <c r="U521" s="61"/>
      <c r="V521" s="61"/>
      <c r="W521" s="61"/>
      <c r="X521" s="61"/>
      <c r="Y521" s="61"/>
      <c r="Z521" s="4"/>
      <c r="AA521" s="61"/>
      <c r="AB521" s="6"/>
      <c r="AC521" s="7"/>
    </row>
    <row r="522" spans="19:29">
      <c r="S522" s="61"/>
      <c r="T522" s="61"/>
      <c r="U522" s="61"/>
      <c r="V522" s="61"/>
      <c r="W522" s="61"/>
      <c r="X522" s="61"/>
      <c r="Y522" s="61"/>
      <c r="Z522" s="4"/>
      <c r="AA522" s="61"/>
      <c r="AB522" s="6"/>
      <c r="AC522" s="7"/>
    </row>
    <row r="523" spans="19:29">
      <c r="S523" s="61"/>
      <c r="T523" s="61"/>
      <c r="U523" s="61"/>
      <c r="V523" s="61"/>
      <c r="W523" s="61"/>
      <c r="X523" s="61"/>
      <c r="Y523" s="61"/>
      <c r="Z523" s="4"/>
      <c r="AA523" s="61"/>
      <c r="AB523" s="6"/>
      <c r="AC523" s="7"/>
    </row>
    <row r="524" spans="19:29">
      <c r="S524" s="61"/>
      <c r="T524" s="61"/>
      <c r="U524" s="61"/>
      <c r="V524" s="61"/>
      <c r="W524" s="61"/>
      <c r="X524" s="61"/>
      <c r="Y524" s="61"/>
      <c r="Z524" s="4"/>
      <c r="AA524" s="61"/>
      <c r="AB524" s="6"/>
      <c r="AC524" s="7"/>
    </row>
    <row r="525" spans="19:29">
      <c r="S525" s="61"/>
      <c r="T525" s="61"/>
      <c r="U525" s="61"/>
      <c r="V525" s="61"/>
      <c r="W525" s="61"/>
      <c r="X525" s="61"/>
      <c r="Y525" s="61"/>
      <c r="Z525" s="4"/>
      <c r="AA525" s="61"/>
      <c r="AB525" s="6"/>
      <c r="AC525" s="7"/>
    </row>
    <row r="526" spans="19:29">
      <c r="S526" s="61"/>
      <c r="T526" s="61"/>
      <c r="U526" s="61"/>
      <c r="V526" s="61"/>
      <c r="W526" s="61"/>
      <c r="X526" s="61"/>
      <c r="Y526" s="61"/>
      <c r="Z526" s="4"/>
      <c r="AA526" s="61"/>
      <c r="AB526" s="6"/>
      <c r="AC526" s="7"/>
    </row>
    <row r="527" spans="19:29">
      <c r="S527" s="61"/>
      <c r="T527" s="61"/>
      <c r="U527" s="61"/>
      <c r="V527" s="61"/>
      <c r="W527" s="61"/>
      <c r="X527" s="61"/>
      <c r="Y527" s="61"/>
      <c r="Z527" s="4"/>
      <c r="AA527" s="61"/>
      <c r="AB527" s="6"/>
      <c r="AC527" s="7"/>
    </row>
    <row r="528" spans="19:29">
      <c r="S528" s="61"/>
      <c r="T528" s="61"/>
      <c r="U528" s="61"/>
      <c r="V528" s="61"/>
      <c r="W528" s="61"/>
      <c r="X528" s="61"/>
      <c r="Y528" s="61"/>
      <c r="Z528" s="4"/>
      <c r="AA528" s="61"/>
      <c r="AB528" s="6"/>
      <c r="AC528" s="7"/>
    </row>
    <row r="529" spans="19:29">
      <c r="S529" s="61"/>
      <c r="T529" s="61"/>
      <c r="U529" s="61"/>
      <c r="V529" s="61"/>
      <c r="W529" s="61"/>
      <c r="X529" s="61"/>
      <c r="Y529" s="61"/>
      <c r="Z529" s="4"/>
      <c r="AA529" s="61"/>
      <c r="AB529" s="6"/>
      <c r="AC529" s="7"/>
    </row>
    <row r="530" spans="19:29">
      <c r="S530" s="61"/>
      <c r="T530" s="61"/>
      <c r="U530" s="61"/>
      <c r="V530" s="61"/>
      <c r="W530" s="61"/>
      <c r="X530" s="61"/>
      <c r="Y530" s="61"/>
      <c r="Z530" s="4"/>
      <c r="AA530" s="61"/>
      <c r="AB530" s="6"/>
      <c r="AC530" s="7"/>
    </row>
    <row r="531" spans="19:29">
      <c r="S531" s="61"/>
      <c r="T531" s="61"/>
      <c r="U531" s="61"/>
      <c r="V531" s="61"/>
      <c r="W531" s="61"/>
      <c r="X531" s="61"/>
      <c r="Y531" s="61"/>
      <c r="Z531" s="4"/>
      <c r="AA531" s="61"/>
      <c r="AB531" s="6"/>
      <c r="AC531" s="7"/>
    </row>
    <row r="532" spans="19:29">
      <c r="S532" s="61"/>
      <c r="T532" s="61"/>
      <c r="U532" s="61"/>
      <c r="V532" s="61"/>
      <c r="W532" s="61"/>
      <c r="X532" s="61"/>
      <c r="Y532" s="61"/>
      <c r="Z532" s="4"/>
      <c r="AA532" s="61"/>
      <c r="AB532" s="6"/>
      <c r="AC532" s="7"/>
    </row>
    <row r="533" spans="19:29">
      <c r="S533" s="61"/>
      <c r="T533" s="61"/>
      <c r="U533" s="61"/>
      <c r="V533" s="61"/>
      <c r="W533" s="61"/>
      <c r="X533" s="61"/>
      <c r="Y533" s="61"/>
      <c r="Z533" s="4"/>
      <c r="AA533" s="61"/>
      <c r="AB533" s="6"/>
      <c r="AC533" s="7"/>
    </row>
    <row r="534" spans="19:29">
      <c r="S534" s="61"/>
      <c r="T534" s="61"/>
      <c r="U534" s="61"/>
      <c r="V534" s="61"/>
      <c r="W534" s="61"/>
      <c r="X534" s="61"/>
      <c r="Y534" s="61"/>
      <c r="Z534" s="4"/>
      <c r="AA534" s="61"/>
      <c r="AB534" s="6"/>
      <c r="AC534" s="7"/>
    </row>
    <row r="535" spans="19:29">
      <c r="S535" s="61"/>
      <c r="T535" s="61"/>
      <c r="U535" s="61"/>
      <c r="V535" s="61"/>
      <c r="W535" s="61"/>
      <c r="X535" s="61"/>
      <c r="Y535" s="61"/>
      <c r="Z535" s="4"/>
      <c r="AA535" s="61"/>
      <c r="AB535" s="6"/>
      <c r="AC535" s="7"/>
    </row>
    <row r="536" spans="19:29">
      <c r="S536" s="61"/>
      <c r="T536" s="61"/>
      <c r="U536" s="61"/>
      <c r="V536" s="61"/>
      <c r="W536" s="61"/>
      <c r="X536" s="61"/>
      <c r="Y536" s="61"/>
      <c r="Z536" s="4"/>
      <c r="AA536" s="61"/>
      <c r="AB536" s="6"/>
      <c r="AC536" s="7"/>
    </row>
    <row r="537" spans="19:29">
      <c r="S537" s="61"/>
      <c r="T537" s="61"/>
      <c r="U537" s="61"/>
      <c r="V537" s="61"/>
      <c r="W537" s="61"/>
      <c r="X537" s="61"/>
      <c r="Y537" s="61"/>
      <c r="Z537" s="4"/>
      <c r="AA537" s="61"/>
      <c r="AB537" s="6"/>
      <c r="AC537" s="7"/>
    </row>
    <row r="538" spans="19:29">
      <c r="S538" s="61"/>
      <c r="T538" s="61"/>
      <c r="U538" s="61"/>
      <c r="V538" s="61"/>
      <c r="W538" s="61"/>
      <c r="X538" s="61"/>
      <c r="Y538" s="61"/>
      <c r="Z538" s="4"/>
      <c r="AA538" s="61"/>
      <c r="AB538" s="6"/>
      <c r="AC538" s="7"/>
    </row>
    <row r="539" spans="19:29">
      <c r="S539" s="61"/>
      <c r="T539" s="61"/>
      <c r="U539" s="61"/>
      <c r="V539" s="61"/>
      <c r="W539" s="61"/>
      <c r="X539" s="61"/>
      <c r="Y539" s="61"/>
      <c r="Z539" s="4"/>
      <c r="AA539" s="61"/>
      <c r="AB539" s="6"/>
      <c r="AC539" s="7"/>
    </row>
    <row r="540" spans="19:29">
      <c r="S540" s="61"/>
      <c r="T540" s="61"/>
      <c r="U540" s="61"/>
      <c r="V540" s="61"/>
      <c r="W540" s="61"/>
      <c r="X540" s="61"/>
      <c r="Y540" s="61"/>
      <c r="Z540" s="4"/>
      <c r="AA540" s="61"/>
      <c r="AB540" s="6"/>
      <c r="AC540" s="7"/>
    </row>
    <row r="541" spans="19:29">
      <c r="S541" s="61"/>
      <c r="T541" s="61"/>
      <c r="U541" s="61"/>
      <c r="V541" s="61"/>
      <c r="W541" s="61"/>
      <c r="X541" s="61"/>
      <c r="Y541" s="61"/>
      <c r="Z541" s="4"/>
      <c r="AA541" s="61"/>
      <c r="AB541" s="6"/>
      <c r="AC541" s="7"/>
    </row>
    <row r="542" spans="19:29">
      <c r="S542" s="61"/>
      <c r="T542" s="61"/>
      <c r="U542" s="61"/>
      <c r="V542" s="61"/>
      <c r="W542" s="61"/>
      <c r="X542" s="61"/>
      <c r="Y542" s="61"/>
      <c r="Z542" s="4"/>
      <c r="AA542" s="61"/>
      <c r="AB542" s="6"/>
      <c r="AC542" s="7"/>
    </row>
    <row r="543" spans="19:29">
      <c r="S543" s="61"/>
      <c r="T543" s="61"/>
      <c r="U543" s="61"/>
      <c r="V543" s="61"/>
      <c r="W543" s="61"/>
      <c r="X543" s="61"/>
      <c r="Y543" s="61"/>
      <c r="Z543" s="4"/>
      <c r="AA543" s="61"/>
      <c r="AB543" s="6"/>
      <c r="AC543" s="7"/>
    </row>
    <row r="544" spans="19:29">
      <c r="S544" s="61"/>
      <c r="T544" s="61"/>
      <c r="U544" s="61"/>
      <c r="V544" s="61"/>
      <c r="W544" s="61"/>
      <c r="X544" s="61"/>
      <c r="Y544" s="61"/>
      <c r="Z544" s="4"/>
      <c r="AA544" s="61"/>
      <c r="AB544" s="6"/>
      <c r="AC544" s="7"/>
    </row>
    <row r="545" spans="19:29">
      <c r="S545" s="61"/>
      <c r="T545" s="61"/>
      <c r="U545" s="61"/>
      <c r="V545" s="61"/>
      <c r="W545" s="61"/>
      <c r="X545" s="61"/>
      <c r="Y545" s="61"/>
      <c r="Z545" s="4"/>
      <c r="AA545" s="61"/>
      <c r="AB545" s="6"/>
      <c r="AC545" s="7"/>
    </row>
    <row r="546" spans="19:29">
      <c r="S546" s="61"/>
      <c r="T546" s="61"/>
      <c r="U546" s="61"/>
      <c r="V546" s="61"/>
      <c r="W546" s="61"/>
      <c r="X546" s="61"/>
      <c r="Y546" s="61"/>
      <c r="Z546" s="4"/>
      <c r="AA546" s="61"/>
      <c r="AB546" s="6"/>
      <c r="AC546" s="7"/>
    </row>
    <row r="547" spans="19:29">
      <c r="S547" s="61"/>
      <c r="T547" s="61"/>
      <c r="U547" s="61"/>
      <c r="V547" s="61"/>
      <c r="W547" s="61"/>
      <c r="X547" s="61"/>
      <c r="Y547" s="61"/>
      <c r="Z547" s="4"/>
      <c r="AA547" s="61"/>
      <c r="AB547" s="6"/>
      <c r="AC547" s="7"/>
    </row>
    <row r="548" spans="19:29">
      <c r="S548" s="61"/>
      <c r="T548" s="61"/>
      <c r="U548" s="61"/>
      <c r="V548" s="61"/>
      <c r="W548" s="61"/>
      <c r="X548" s="61"/>
      <c r="Y548" s="61"/>
      <c r="Z548" s="4"/>
      <c r="AA548" s="61"/>
      <c r="AB548" s="6"/>
      <c r="AC548" s="7"/>
    </row>
    <row r="549" spans="19:29">
      <c r="S549" s="61"/>
      <c r="T549" s="61"/>
      <c r="U549" s="61"/>
      <c r="V549" s="61"/>
      <c r="W549" s="61"/>
      <c r="X549" s="61"/>
      <c r="Y549" s="61"/>
      <c r="Z549" s="4"/>
      <c r="AA549" s="61"/>
      <c r="AB549" s="6"/>
      <c r="AC549" s="7"/>
    </row>
    <row r="550" spans="19:29">
      <c r="S550" s="61"/>
      <c r="T550" s="61"/>
      <c r="U550" s="61"/>
      <c r="V550" s="61"/>
      <c r="W550" s="61"/>
      <c r="X550" s="61"/>
      <c r="Y550" s="61"/>
      <c r="Z550" s="4"/>
      <c r="AA550" s="61"/>
      <c r="AB550" s="6"/>
      <c r="AC550" s="7"/>
    </row>
    <row r="551" spans="19:29">
      <c r="S551" s="61"/>
      <c r="T551" s="61"/>
      <c r="U551" s="61"/>
      <c r="V551" s="61"/>
      <c r="W551" s="61"/>
      <c r="X551" s="61"/>
      <c r="Y551" s="61"/>
      <c r="Z551" s="4"/>
      <c r="AA551" s="61"/>
      <c r="AB551" s="6"/>
      <c r="AC551" s="7"/>
    </row>
    <row r="552" spans="19:29">
      <c r="S552" s="61"/>
      <c r="T552" s="61"/>
      <c r="U552" s="61"/>
      <c r="V552" s="61"/>
      <c r="W552" s="61"/>
      <c r="X552" s="61"/>
      <c r="Y552" s="61"/>
      <c r="Z552" s="4"/>
      <c r="AA552" s="61"/>
      <c r="AB552" s="6"/>
      <c r="AC552" s="7"/>
    </row>
    <row r="553" spans="19:29">
      <c r="S553" s="61"/>
      <c r="T553" s="61"/>
      <c r="U553" s="61"/>
      <c r="V553" s="61"/>
      <c r="W553" s="61"/>
      <c r="X553" s="61"/>
      <c r="Y553" s="61"/>
      <c r="Z553" s="4"/>
      <c r="AA553" s="61"/>
      <c r="AB553" s="6"/>
      <c r="AC553" s="7"/>
    </row>
    <row r="554" spans="19:29">
      <c r="S554" s="61"/>
      <c r="T554" s="61"/>
      <c r="U554" s="61"/>
      <c r="V554" s="61"/>
      <c r="W554" s="61"/>
      <c r="X554" s="61"/>
      <c r="Y554" s="61"/>
      <c r="Z554" s="4"/>
      <c r="AA554" s="61"/>
      <c r="AB554" s="6"/>
      <c r="AC554" s="7"/>
    </row>
    <row r="555" spans="19:29">
      <c r="S555" s="61"/>
      <c r="T555" s="61"/>
      <c r="U555" s="61"/>
      <c r="V555" s="61"/>
      <c r="W555" s="61"/>
      <c r="X555" s="61"/>
      <c r="Y555" s="61"/>
      <c r="Z555" s="4"/>
      <c r="AA555" s="61"/>
      <c r="AB555" s="6"/>
      <c r="AC555" s="7"/>
    </row>
    <row r="556" spans="19:29">
      <c r="S556" s="61"/>
      <c r="T556" s="61"/>
      <c r="U556" s="61"/>
      <c r="V556" s="61"/>
      <c r="W556" s="61"/>
      <c r="X556" s="61"/>
      <c r="Y556" s="61"/>
      <c r="Z556" s="4"/>
      <c r="AA556" s="61"/>
      <c r="AB556" s="6"/>
      <c r="AC556" s="7"/>
    </row>
    <row r="557" spans="19:29">
      <c r="S557" s="61"/>
      <c r="T557" s="61"/>
      <c r="U557" s="61"/>
      <c r="V557" s="61"/>
      <c r="W557" s="61"/>
      <c r="X557" s="61"/>
      <c r="Y557" s="61"/>
      <c r="Z557" s="4"/>
      <c r="AA557" s="61"/>
      <c r="AB557" s="6"/>
      <c r="AC557" s="7"/>
    </row>
    <row r="558" spans="19:29">
      <c r="S558" s="61"/>
      <c r="T558" s="61"/>
      <c r="U558" s="61"/>
      <c r="V558" s="61"/>
      <c r="W558" s="61"/>
      <c r="X558" s="61"/>
      <c r="Y558" s="61"/>
      <c r="Z558" s="4"/>
      <c r="AA558" s="61"/>
      <c r="AB558" s="6"/>
      <c r="AC558" s="7"/>
    </row>
    <row r="559" spans="19:29">
      <c r="S559" s="61"/>
      <c r="T559" s="61"/>
      <c r="U559" s="61"/>
      <c r="V559" s="61"/>
      <c r="W559" s="61"/>
      <c r="X559" s="61"/>
      <c r="Y559" s="61"/>
      <c r="Z559" s="4"/>
      <c r="AA559" s="61"/>
      <c r="AB559" s="6"/>
      <c r="AC559" s="7"/>
    </row>
    <row r="560" spans="19:29">
      <c r="S560" s="61"/>
      <c r="T560" s="61"/>
      <c r="U560" s="61"/>
      <c r="V560" s="61"/>
      <c r="W560" s="61"/>
      <c r="X560" s="61"/>
      <c r="Y560" s="61"/>
      <c r="Z560" s="4"/>
      <c r="AA560" s="61"/>
      <c r="AB560" s="6"/>
      <c r="AC560" s="7"/>
    </row>
    <row r="561" spans="19:29">
      <c r="S561" s="61"/>
      <c r="T561" s="61"/>
      <c r="U561" s="61"/>
      <c r="V561" s="61"/>
      <c r="W561" s="61"/>
      <c r="X561" s="61"/>
      <c r="Y561" s="61"/>
      <c r="Z561" s="4"/>
      <c r="AA561" s="61"/>
      <c r="AB561" s="6"/>
      <c r="AC561" s="7"/>
    </row>
    <row r="562" spans="19:29">
      <c r="S562" s="61"/>
      <c r="T562" s="61"/>
      <c r="U562" s="61"/>
      <c r="V562" s="61"/>
      <c r="W562" s="61"/>
      <c r="X562" s="61"/>
      <c r="Y562" s="61"/>
      <c r="Z562" s="4"/>
      <c r="AA562" s="61"/>
      <c r="AB562" s="6"/>
      <c r="AC562" s="7"/>
    </row>
    <row r="563" spans="19:29">
      <c r="S563" s="61"/>
      <c r="T563" s="61"/>
      <c r="U563" s="61"/>
      <c r="V563" s="61"/>
      <c r="W563" s="61"/>
      <c r="X563" s="61"/>
      <c r="Y563" s="61"/>
      <c r="Z563" s="4"/>
      <c r="AA563" s="61"/>
      <c r="AB563" s="6"/>
      <c r="AC563" s="7"/>
    </row>
    <row r="564" spans="19:29">
      <c r="S564" s="61"/>
      <c r="T564" s="61"/>
      <c r="U564" s="61"/>
      <c r="V564" s="61"/>
      <c r="W564" s="61"/>
      <c r="X564" s="61"/>
      <c r="Y564" s="61"/>
      <c r="Z564" s="4"/>
      <c r="AA564" s="61"/>
      <c r="AB564" s="6"/>
      <c r="AC564" s="7"/>
    </row>
    <row r="565" spans="19:29">
      <c r="S565" s="61"/>
      <c r="T565" s="61"/>
      <c r="U565" s="61"/>
      <c r="V565" s="61"/>
      <c r="W565" s="61"/>
      <c r="X565" s="61"/>
      <c r="Y565" s="61"/>
      <c r="Z565" s="4"/>
      <c r="AA565" s="61"/>
      <c r="AB565" s="6"/>
      <c r="AC565" s="7"/>
    </row>
    <row r="566" spans="19:29">
      <c r="S566" s="61"/>
      <c r="T566" s="61"/>
      <c r="U566" s="61"/>
      <c r="V566" s="61"/>
      <c r="W566" s="61"/>
      <c r="X566" s="61"/>
      <c r="Y566" s="61"/>
      <c r="Z566" s="4"/>
      <c r="AA566" s="61"/>
      <c r="AB566" s="6"/>
      <c r="AC566" s="7"/>
    </row>
    <row r="567" spans="19:29">
      <c r="S567" s="61"/>
      <c r="T567" s="61"/>
      <c r="U567" s="61"/>
      <c r="V567" s="61"/>
      <c r="W567" s="61"/>
      <c r="X567" s="61"/>
      <c r="Y567" s="61"/>
      <c r="Z567" s="4"/>
      <c r="AA567" s="61"/>
      <c r="AB567" s="6"/>
      <c r="AC567" s="7"/>
    </row>
    <row r="568" spans="19:29">
      <c r="S568" s="61"/>
      <c r="T568" s="61"/>
      <c r="U568" s="61"/>
      <c r="V568" s="61"/>
      <c r="W568" s="61"/>
      <c r="X568" s="61"/>
      <c r="Y568" s="61"/>
      <c r="Z568" s="4"/>
      <c r="AA568" s="61"/>
      <c r="AB568" s="6"/>
      <c r="AC568" s="7"/>
    </row>
    <row r="569" spans="19:29">
      <c r="S569" s="61"/>
      <c r="T569" s="61"/>
      <c r="U569" s="61"/>
      <c r="V569" s="61"/>
      <c r="W569" s="61"/>
      <c r="X569" s="61"/>
      <c r="Y569" s="61"/>
      <c r="Z569" s="4"/>
      <c r="AA569" s="61"/>
      <c r="AB569" s="6"/>
      <c r="AC569" s="7"/>
    </row>
    <row r="570" spans="19:29">
      <c r="S570" s="61"/>
      <c r="T570" s="61"/>
      <c r="U570" s="61"/>
      <c r="V570" s="61"/>
      <c r="W570" s="61"/>
      <c r="X570" s="61"/>
      <c r="Y570" s="61"/>
      <c r="Z570" s="4"/>
      <c r="AA570" s="61"/>
      <c r="AB570" s="6"/>
      <c r="AC570" s="7"/>
    </row>
    <row r="571" spans="19:29">
      <c r="S571" s="61"/>
      <c r="T571" s="61"/>
      <c r="U571" s="61"/>
      <c r="V571" s="61"/>
      <c r="W571" s="61"/>
      <c r="X571" s="61"/>
      <c r="Y571" s="61"/>
      <c r="Z571" s="4"/>
      <c r="AA571" s="61"/>
      <c r="AB571" s="6"/>
      <c r="AC571" s="7"/>
    </row>
    <row r="572" spans="19:29">
      <c r="S572" s="61"/>
      <c r="T572" s="61"/>
      <c r="U572" s="61"/>
      <c r="V572" s="61"/>
      <c r="W572" s="61"/>
      <c r="X572" s="61"/>
      <c r="Y572" s="61"/>
      <c r="Z572" s="4"/>
      <c r="AA572" s="61"/>
      <c r="AB572" s="6"/>
      <c r="AC572" s="7"/>
    </row>
    <row r="573" spans="19:29">
      <c r="S573" s="61"/>
      <c r="T573" s="61"/>
      <c r="U573" s="61"/>
      <c r="V573" s="61"/>
      <c r="W573" s="61"/>
      <c r="X573" s="61"/>
      <c r="Y573" s="61"/>
      <c r="Z573" s="4"/>
      <c r="AA573" s="61"/>
      <c r="AB573" s="6"/>
      <c r="AC573" s="7"/>
    </row>
    <row r="574" spans="19:29">
      <c r="S574" s="61"/>
      <c r="T574" s="61"/>
      <c r="U574" s="61"/>
      <c r="V574" s="61"/>
      <c r="W574" s="61"/>
      <c r="X574" s="61"/>
      <c r="Y574" s="61"/>
      <c r="Z574" s="4"/>
      <c r="AA574" s="61"/>
      <c r="AB574" s="6"/>
      <c r="AC574" s="7"/>
    </row>
    <row r="575" spans="19:29">
      <c r="S575" s="61"/>
      <c r="T575" s="61"/>
      <c r="U575" s="61"/>
      <c r="V575" s="61"/>
      <c r="W575" s="61"/>
      <c r="X575" s="61"/>
      <c r="Y575" s="61"/>
      <c r="Z575" s="4"/>
      <c r="AA575" s="61"/>
      <c r="AB575" s="6"/>
      <c r="AC575" s="7"/>
    </row>
    <row r="576" spans="19:29">
      <c r="S576" s="61"/>
      <c r="T576" s="61"/>
      <c r="U576" s="61"/>
      <c r="V576" s="61"/>
      <c r="W576" s="61"/>
      <c r="X576" s="61"/>
      <c r="Y576" s="61"/>
      <c r="Z576" s="4"/>
      <c r="AA576" s="61"/>
      <c r="AB576" s="6"/>
      <c r="AC576" s="7"/>
    </row>
    <row r="577" spans="19:29">
      <c r="S577" s="61"/>
      <c r="T577" s="61"/>
      <c r="U577" s="61"/>
      <c r="V577" s="61"/>
      <c r="W577" s="61"/>
      <c r="X577" s="61"/>
      <c r="Y577" s="61"/>
      <c r="Z577" s="4"/>
      <c r="AA577" s="61"/>
      <c r="AB577" s="6"/>
      <c r="AC577" s="7"/>
    </row>
    <row r="578" spans="19:29">
      <c r="S578" s="61"/>
      <c r="T578" s="61"/>
      <c r="U578" s="61"/>
      <c r="V578" s="61"/>
      <c r="W578" s="61"/>
      <c r="X578" s="61"/>
      <c r="Y578" s="61"/>
      <c r="Z578" s="4"/>
      <c r="AA578" s="61"/>
      <c r="AB578" s="6"/>
      <c r="AC578" s="7"/>
    </row>
    <row r="579" spans="19:29">
      <c r="S579" s="61"/>
      <c r="T579" s="61"/>
      <c r="U579" s="61"/>
      <c r="V579" s="61"/>
      <c r="W579" s="61"/>
      <c r="X579" s="61"/>
      <c r="Y579" s="61"/>
      <c r="Z579" s="4"/>
      <c r="AA579" s="61"/>
      <c r="AB579" s="6"/>
      <c r="AC579" s="7"/>
    </row>
    <row r="580" spans="19:29">
      <c r="S580" s="61"/>
      <c r="T580" s="61"/>
      <c r="U580" s="61"/>
      <c r="V580" s="61"/>
      <c r="W580" s="61"/>
      <c r="X580" s="61"/>
      <c r="Y580" s="61"/>
      <c r="Z580" s="4"/>
      <c r="AA580" s="61"/>
      <c r="AB580" s="6"/>
      <c r="AC580" s="7"/>
    </row>
    <row r="581" spans="19:29">
      <c r="S581" s="61"/>
      <c r="T581" s="61"/>
      <c r="U581" s="61"/>
      <c r="V581" s="61"/>
      <c r="W581" s="61"/>
      <c r="X581" s="61"/>
      <c r="Y581" s="61"/>
      <c r="Z581" s="4"/>
      <c r="AA581" s="61"/>
      <c r="AB581" s="6"/>
      <c r="AC581" s="7"/>
    </row>
    <row r="582" spans="19:29">
      <c r="S582" s="61"/>
      <c r="T582" s="61"/>
      <c r="U582" s="61"/>
      <c r="V582" s="61"/>
      <c r="W582" s="61"/>
      <c r="X582" s="61"/>
      <c r="Y582" s="61"/>
      <c r="Z582" s="4"/>
      <c r="AA582" s="61"/>
      <c r="AB582" s="6"/>
      <c r="AC582" s="7"/>
    </row>
    <row r="583" spans="19:29">
      <c r="S583" s="61"/>
      <c r="T583" s="61"/>
      <c r="U583" s="61"/>
      <c r="V583" s="61"/>
      <c r="W583" s="61"/>
      <c r="X583" s="61"/>
      <c r="Y583" s="61"/>
      <c r="Z583" s="4"/>
      <c r="AA583" s="61"/>
      <c r="AB583" s="6"/>
      <c r="AC583" s="7"/>
    </row>
    <row r="584" spans="19:29">
      <c r="S584" s="61"/>
      <c r="T584" s="61"/>
      <c r="U584" s="61"/>
      <c r="V584" s="61"/>
      <c r="W584" s="61"/>
      <c r="X584" s="61"/>
      <c r="Y584" s="61"/>
      <c r="Z584" s="4"/>
      <c r="AA584" s="61"/>
      <c r="AB584" s="6"/>
      <c r="AC584" s="7"/>
    </row>
    <row r="585" spans="19:29">
      <c r="S585" s="61"/>
      <c r="T585" s="61"/>
      <c r="U585" s="61"/>
      <c r="V585" s="61"/>
      <c r="W585" s="61"/>
      <c r="X585" s="61"/>
      <c r="Y585" s="61"/>
      <c r="Z585" s="4"/>
      <c r="AA585" s="61"/>
      <c r="AB585" s="6"/>
      <c r="AC585" s="7"/>
    </row>
    <row r="586" spans="19:29">
      <c r="S586" s="61"/>
      <c r="T586" s="61"/>
      <c r="U586" s="61"/>
      <c r="V586" s="61"/>
      <c r="W586" s="61"/>
      <c r="X586" s="61"/>
      <c r="Y586" s="61"/>
      <c r="Z586" s="4"/>
      <c r="AA586" s="61"/>
      <c r="AB586" s="6"/>
      <c r="AC586" s="7"/>
    </row>
    <row r="587" spans="19:29">
      <c r="S587" s="61"/>
      <c r="T587" s="61"/>
      <c r="U587" s="61"/>
      <c r="V587" s="61"/>
      <c r="W587" s="61"/>
      <c r="X587" s="61"/>
      <c r="Y587" s="61"/>
      <c r="Z587" s="4"/>
      <c r="AA587" s="61"/>
      <c r="AB587" s="6"/>
      <c r="AC587" s="7"/>
    </row>
    <row r="588" spans="19:29">
      <c r="S588" s="61"/>
      <c r="T588" s="61"/>
      <c r="U588" s="61"/>
      <c r="V588" s="61"/>
      <c r="W588" s="61"/>
      <c r="X588" s="61"/>
      <c r="Y588" s="61"/>
      <c r="Z588" s="4"/>
      <c r="AA588" s="61"/>
      <c r="AB588" s="6"/>
      <c r="AC588" s="7"/>
    </row>
    <row r="589" spans="19:29">
      <c r="S589" s="61"/>
      <c r="T589" s="61"/>
      <c r="U589" s="61"/>
      <c r="V589" s="61"/>
      <c r="W589" s="61"/>
      <c r="X589" s="61"/>
      <c r="Y589" s="61"/>
      <c r="Z589" s="4"/>
      <c r="AA589" s="61"/>
      <c r="AB589" s="6"/>
      <c r="AC589" s="7"/>
    </row>
    <row r="590" spans="19:29">
      <c r="S590" s="61"/>
      <c r="T590" s="61"/>
      <c r="U590" s="61"/>
      <c r="V590" s="61"/>
      <c r="W590" s="61"/>
      <c r="X590" s="61"/>
      <c r="Y590" s="61"/>
      <c r="Z590" s="4"/>
      <c r="AA590" s="61"/>
      <c r="AB590" s="6"/>
      <c r="AC590" s="7"/>
    </row>
    <row r="591" spans="19:29">
      <c r="S591" s="61"/>
      <c r="T591" s="61"/>
      <c r="U591" s="61"/>
      <c r="V591" s="61"/>
      <c r="W591" s="61"/>
      <c r="X591" s="61"/>
      <c r="Y591" s="61"/>
      <c r="Z591" s="4"/>
      <c r="AA591" s="61"/>
      <c r="AB591" s="6"/>
      <c r="AC591" s="7"/>
    </row>
    <row r="592" spans="19:29">
      <c r="S592" s="61"/>
      <c r="T592" s="61"/>
      <c r="U592" s="61"/>
      <c r="V592" s="61"/>
      <c r="W592" s="61"/>
      <c r="X592" s="61"/>
      <c r="Y592" s="61"/>
      <c r="Z592" s="4"/>
      <c r="AA592" s="61"/>
      <c r="AB592" s="6"/>
      <c r="AC592" s="7"/>
    </row>
    <row r="593" spans="19:29">
      <c r="S593" s="61"/>
      <c r="T593" s="61"/>
      <c r="U593" s="61"/>
      <c r="V593" s="61"/>
      <c r="W593" s="61"/>
      <c r="X593" s="61"/>
      <c r="Y593" s="61"/>
      <c r="Z593" s="4"/>
      <c r="AA593" s="61"/>
      <c r="AB593" s="6"/>
      <c r="AC593" s="7"/>
    </row>
    <row r="594" spans="19:29">
      <c r="S594" s="61"/>
      <c r="T594" s="61"/>
      <c r="U594" s="61"/>
      <c r="V594" s="61"/>
      <c r="W594" s="61"/>
      <c r="X594" s="61"/>
      <c r="Y594" s="61"/>
      <c r="Z594" s="4"/>
      <c r="AA594" s="61"/>
      <c r="AB594" s="6"/>
      <c r="AC594" s="7"/>
    </row>
    <row r="595" spans="19:29">
      <c r="S595" s="61"/>
      <c r="T595" s="61"/>
      <c r="U595" s="61"/>
      <c r="V595" s="61"/>
      <c r="W595" s="61"/>
      <c r="X595" s="61"/>
      <c r="Y595" s="61"/>
      <c r="Z595" s="4"/>
      <c r="AA595" s="61"/>
      <c r="AB595" s="6"/>
      <c r="AC595" s="7"/>
    </row>
    <row r="596" spans="19:29">
      <c r="S596" s="61"/>
      <c r="T596" s="61"/>
      <c r="U596" s="61"/>
      <c r="V596" s="61"/>
      <c r="W596" s="61"/>
      <c r="X596" s="61"/>
      <c r="Y596" s="61"/>
      <c r="Z596" s="4"/>
      <c r="AA596" s="61"/>
      <c r="AB596" s="6"/>
      <c r="AC596" s="7"/>
    </row>
    <row r="597" spans="19:29">
      <c r="S597" s="61"/>
      <c r="T597" s="61"/>
      <c r="U597" s="61"/>
      <c r="V597" s="61"/>
      <c r="W597" s="61"/>
      <c r="X597" s="61"/>
      <c r="Y597" s="61"/>
      <c r="Z597" s="4"/>
      <c r="AA597" s="61"/>
      <c r="AB597" s="6"/>
      <c r="AC597" s="7"/>
    </row>
    <row r="598" spans="19:29">
      <c r="S598" s="61"/>
      <c r="T598" s="61"/>
      <c r="U598" s="61"/>
      <c r="V598" s="61"/>
      <c r="W598" s="61"/>
      <c r="X598" s="61"/>
      <c r="Y598" s="61"/>
      <c r="Z598" s="4"/>
      <c r="AA598" s="61"/>
      <c r="AB598" s="6"/>
      <c r="AC598" s="7"/>
    </row>
    <row r="599" spans="19:29">
      <c r="S599" s="61"/>
      <c r="T599" s="61"/>
      <c r="U599" s="61"/>
      <c r="V599" s="61"/>
      <c r="W599" s="61"/>
      <c r="X599" s="61"/>
      <c r="Y599" s="61"/>
      <c r="Z599" s="4"/>
      <c r="AA599" s="61"/>
      <c r="AB599" s="6"/>
      <c r="AC599" s="7"/>
    </row>
    <row r="600" spans="19:29">
      <c r="S600" s="61"/>
      <c r="T600" s="61"/>
      <c r="U600" s="61"/>
      <c r="V600" s="61"/>
      <c r="W600" s="61"/>
      <c r="X600" s="61"/>
      <c r="Y600" s="61"/>
      <c r="Z600" s="4"/>
      <c r="AA600" s="61"/>
      <c r="AB600" s="6"/>
      <c r="AC600" s="7"/>
    </row>
    <row r="601" spans="19:29">
      <c r="S601" s="61"/>
      <c r="T601" s="61"/>
      <c r="U601" s="61"/>
      <c r="V601" s="61"/>
      <c r="W601" s="61"/>
      <c r="X601" s="61"/>
      <c r="Y601" s="61"/>
      <c r="Z601" s="4"/>
      <c r="AA601" s="61"/>
      <c r="AB601" s="6"/>
      <c r="AC601" s="7"/>
    </row>
    <row r="602" spans="19:29">
      <c r="S602" s="61"/>
      <c r="T602" s="61"/>
      <c r="U602" s="61"/>
      <c r="V602" s="61"/>
      <c r="W602" s="61"/>
      <c r="X602" s="61"/>
      <c r="Y602" s="61"/>
      <c r="Z602" s="4"/>
      <c r="AA602" s="61"/>
      <c r="AB602" s="6"/>
      <c r="AC602" s="7"/>
    </row>
    <row r="603" spans="19:29">
      <c r="S603" s="61"/>
      <c r="T603" s="61"/>
      <c r="U603" s="61"/>
      <c r="V603" s="61"/>
      <c r="W603" s="61"/>
      <c r="X603" s="61"/>
      <c r="Y603" s="61"/>
      <c r="Z603" s="4"/>
      <c r="AA603" s="61"/>
      <c r="AB603" s="6"/>
      <c r="AC603" s="7"/>
    </row>
    <row r="604" spans="19:29">
      <c r="S604" s="61"/>
      <c r="T604" s="61"/>
      <c r="U604" s="61"/>
      <c r="V604" s="61"/>
      <c r="W604" s="61"/>
      <c r="X604" s="61"/>
      <c r="Y604" s="61"/>
      <c r="Z604" s="4"/>
      <c r="AA604" s="61"/>
      <c r="AB604" s="6"/>
      <c r="AC604" s="7"/>
    </row>
    <row r="605" spans="19:29">
      <c r="S605" s="61"/>
      <c r="T605" s="61"/>
      <c r="U605" s="61"/>
      <c r="V605" s="61"/>
      <c r="W605" s="61"/>
      <c r="X605" s="61"/>
      <c r="Y605" s="61"/>
      <c r="Z605" s="4"/>
      <c r="AA605" s="61"/>
      <c r="AB605" s="6"/>
      <c r="AC605" s="7"/>
    </row>
    <row r="606" spans="19:29">
      <c r="S606" s="61"/>
      <c r="T606" s="61"/>
      <c r="U606" s="61"/>
      <c r="V606" s="61"/>
      <c r="W606" s="61"/>
      <c r="X606" s="61"/>
      <c r="Y606" s="61"/>
      <c r="Z606" s="4"/>
      <c r="AA606" s="61"/>
      <c r="AB606" s="6"/>
      <c r="AC606" s="7"/>
    </row>
    <row r="607" spans="19:29">
      <c r="S607" s="61"/>
      <c r="T607" s="61"/>
      <c r="U607" s="61"/>
      <c r="V607" s="61"/>
      <c r="W607" s="61"/>
      <c r="X607" s="61"/>
      <c r="Y607" s="61"/>
      <c r="Z607" s="4"/>
      <c r="AA607" s="61"/>
      <c r="AB607" s="6"/>
      <c r="AC607" s="7"/>
    </row>
    <row r="608" spans="19:29">
      <c r="S608" s="61"/>
      <c r="T608" s="61"/>
      <c r="U608" s="61"/>
      <c r="V608" s="61"/>
      <c r="W608" s="61"/>
      <c r="X608" s="61"/>
      <c r="Y608" s="61"/>
      <c r="Z608" s="4"/>
      <c r="AA608" s="61"/>
      <c r="AB608" s="6"/>
      <c r="AC608" s="7"/>
    </row>
    <row r="609" spans="19:29">
      <c r="S609" s="61"/>
      <c r="T609" s="61"/>
      <c r="U609" s="61"/>
      <c r="V609" s="61"/>
      <c r="W609" s="61"/>
      <c r="X609" s="61"/>
      <c r="Y609" s="61"/>
      <c r="Z609" s="4"/>
      <c r="AA609" s="61"/>
      <c r="AB609" s="6"/>
      <c r="AC609" s="7"/>
    </row>
    <row r="610" spans="19:29">
      <c r="S610" s="61"/>
      <c r="T610" s="61"/>
      <c r="U610" s="61"/>
      <c r="V610" s="61"/>
      <c r="W610" s="61"/>
      <c r="X610" s="61"/>
      <c r="Y610" s="61"/>
      <c r="Z610" s="4"/>
      <c r="AA610" s="61"/>
      <c r="AB610" s="6"/>
      <c r="AC610" s="7"/>
    </row>
    <row r="611" spans="19:29">
      <c r="S611" s="61"/>
      <c r="T611" s="61"/>
      <c r="U611" s="61"/>
      <c r="V611" s="61"/>
      <c r="W611" s="61"/>
      <c r="X611" s="61"/>
      <c r="Y611" s="61"/>
      <c r="Z611" s="4"/>
      <c r="AA611" s="61"/>
      <c r="AB611" s="6"/>
      <c r="AC611" s="7"/>
    </row>
    <row r="612" spans="19:29">
      <c r="S612" s="61"/>
      <c r="T612" s="61"/>
      <c r="U612" s="61"/>
      <c r="V612" s="61"/>
      <c r="W612" s="61"/>
      <c r="X612" s="61"/>
      <c r="Y612" s="61"/>
      <c r="Z612" s="4"/>
      <c r="AA612" s="61"/>
      <c r="AB612" s="6"/>
      <c r="AC612" s="7"/>
    </row>
    <row r="613" spans="19:29">
      <c r="S613" s="61"/>
      <c r="T613" s="61"/>
      <c r="U613" s="61"/>
      <c r="V613" s="61"/>
      <c r="W613" s="61"/>
      <c r="X613" s="61"/>
      <c r="Y613" s="61"/>
      <c r="Z613" s="4"/>
      <c r="AA613" s="61"/>
      <c r="AB613" s="6"/>
      <c r="AC613" s="7"/>
    </row>
    <row r="614" spans="19:29">
      <c r="S614" s="61"/>
      <c r="T614" s="61"/>
      <c r="U614" s="61"/>
      <c r="V614" s="61"/>
      <c r="W614" s="61"/>
      <c r="X614" s="61"/>
      <c r="Y614" s="61"/>
      <c r="Z614" s="4"/>
      <c r="AA614" s="61"/>
      <c r="AB614" s="6"/>
      <c r="AC614" s="7"/>
    </row>
    <row r="615" spans="19:29">
      <c r="S615" s="61"/>
      <c r="T615" s="61"/>
      <c r="U615" s="61"/>
      <c r="V615" s="61"/>
      <c r="W615" s="61"/>
      <c r="X615" s="61"/>
      <c r="Y615" s="61"/>
      <c r="Z615" s="4"/>
      <c r="AA615" s="61"/>
      <c r="AB615" s="6"/>
      <c r="AC615" s="7"/>
    </row>
    <row r="616" spans="19:29">
      <c r="S616" s="61"/>
      <c r="T616" s="61"/>
      <c r="U616" s="61"/>
      <c r="V616" s="61"/>
      <c r="W616" s="61"/>
      <c r="X616" s="61"/>
      <c r="Y616" s="61"/>
      <c r="Z616" s="4"/>
      <c r="AA616" s="61"/>
      <c r="AB616" s="6"/>
      <c r="AC616" s="7"/>
    </row>
    <row r="617" spans="19:29">
      <c r="S617" s="61"/>
      <c r="T617" s="61"/>
      <c r="U617" s="61"/>
      <c r="V617" s="61"/>
      <c r="W617" s="61"/>
      <c r="X617" s="61"/>
      <c r="Y617" s="61"/>
      <c r="Z617" s="4"/>
      <c r="AA617" s="61"/>
      <c r="AB617" s="6"/>
      <c r="AC617" s="7"/>
    </row>
    <row r="618" spans="19:29">
      <c r="S618" s="61"/>
      <c r="T618" s="61"/>
      <c r="U618" s="61"/>
      <c r="V618" s="61"/>
      <c r="W618" s="61"/>
      <c r="X618" s="61"/>
      <c r="Y618" s="61"/>
      <c r="Z618" s="4"/>
      <c r="AA618" s="61"/>
      <c r="AB618" s="6"/>
      <c r="AC618" s="7"/>
    </row>
    <row r="619" spans="19:29">
      <c r="S619" s="61"/>
      <c r="T619" s="61"/>
      <c r="U619" s="61"/>
      <c r="V619" s="61"/>
      <c r="W619" s="61"/>
      <c r="X619" s="61"/>
      <c r="Y619" s="61"/>
      <c r="Z619" s="4"/>
      <c r="AA619" s="61"/>
      <c r="AB619" s="6"/>
      <c r="AC619" s="7"/>
    </row>
    <row r="620" spans="19:29">
      <c r="S620" s="61"/>
      <c r="T620" s="61"/>
      <c r="U620" s="61"/>
      <c r="V620" s="61"/>
      <c r="W620" s="61"/>
      <c r="X620" s="61"/>
      <c r="Y620" s="61"/>
      <c r="Z620" s="4"/>
      <c r="AA620" s="61"/>
      <c r="AB620" s="6"/>
      <c r="AC620" s="7"/>
    </row>
    <row r="621" spans="19:29">
      <c r="S621" s="61"/>
      <c r="T621" s="61"/>
      <c r="U621" s="61"/>
      <c r="V621" s="61"/>
      <c r="W621" s="61"/>
      <c r="X621" s="61"/>
      <c r="Y621" s="61"/>
      <c r="Z621" s="4"/>
      <c r="AA621" s="61"/>
      <c r="AB621" s="6"/>
      <c r="AC621" s="7"/>
    </row>
    <row r="622" spans="19:29">
      <c r="S622" s="61"/>
      <c r="T622" s="61"/>
      <c r="U622" s="61"/>
      <c r="V622" s="61"/>
      <c r="W622" s="61"/>
      <c r="X622" s="61"/>
      <c r="Y622" s="61"/>
      <c r="Z622" s="4"/>
      <c r="AA622" s="61"/>
      <c r="AB622" s="6"/>
      <c r="AC622" s="7"/>
    </row>
    <row r="623" spans="19:29">
      <c r="S623" s="61"/>
      <c r="T623" s="61"/>
      <c r="U623" s="61"/>
      <c r="V623" s="61"/>
      <c r="W623" s="61"/>
      <c r="X623" s="61"/>
      <c r="Y623" s="61"/>
      <c r="Z623" s="4"/>
      <c r="AA623" s="61"/>
      <c r="AB623" s="6"/>
      <c r="AC623" s="7"/>
    </row>
    <row r="624" spans="19:29">
      <c r="S624" s="61"/>
      <c r="T624" s="61"/>
      <c r="U624" s="61"/>
      <c r="V624" s="61"/>
      <c r="W624" s="61"/>
      <c r="X624" s="61"/>
      <c r="Y624" s="61"/>
      <c r="Z624" s="4"/>
      <c r="AA624" s="61"/>
      <c r="AB624" s="6"/>
      <c r="AC624" s="7"/>
    </row>
    <row r="625" spans="19:29">
      <c r="S625" s="61"/>
      <c r="T625" s="61"/>
      <c r="U625" s="61"/>
      <c r="V625" s="61"/>
      <c r="W625" s="61"/>
      <c r="X625" s="61"/>
      <c r="Y625" s="61"/>
      <c r="Z625" s="4"/>
      <c r="AA625" s="61"/>
      <c r="AB625" s="6"/>
      <c r="AC625" s="7"/>
    </row>
    <row r="626" spans="19:29">
      <c r="S626" s="61"/>
      <c r="T626" s="61"/>
      <c r="U626" s="61"/>
      <c r="V626" s="61"/>
      <c r="W626" s="61"/>
      <c r="X626" s="61"/>
      <c r="Y626" s="61"/>
      <c r="Z626" s="4"/>
      <c r="AA626" s="61"/>
      <c r="AB626" s="6"/>
      <c r="AC626" s="7"/>
    </row>
    <row r="627" spans="19:29">
      <c r="S627" s="61"/>
      <c r="T627" s="61"/>
      <c r="U627" s="61"/>
      <c r="V627" s="61"/>
      <c r="W627" s="61"/>
      <c r="X627" s="61"/>
      <c r="Y627" s="61"/>
      <c r="Z627" s="4"/>
      <c r="AA627" s="61"/>
      <c r="AB627" s="6"/>
      <c r="AC627" s="7"/>
    </row>
    <row r="628" spans="19:29">
      <c r="S628" s="61"/>
      <c r="T628" s="61"/>
      <c r="U628" s="61"/>
      <c r="V628" s="61"/>
      <c r="W628" s="61"/>
      <c r="X628" s="61"/>
      <c r="Y628" s="61"/>
      <c r="Z628" s="4"/>
      <c r="AA628" s="61"/>
      <c r="AB628" s="6"/>
      <c r="AC628" s="7"/>
    </row>
    <row r="629" spans="19:29">
      <c r="S629" s="61"/>
      <c r="T629" s="61"/>
      <c r="U629" s="61"/>
      <c r="V629" s="61"/>
      <c r="W629" s="61"/>
      <c r="X629" s="61"/>
      <c r="Y629" s="61"/>
      <c r="Z629" s="4"/>
      <c r="AA629" s="61"/>
      <c r="AB629" s="6"/>
      <c r="AC629" s="7"/>
    </row>
    <row r="630" spans="19:29">
      <c r="S630" s="61"/>
      <c r="T630" s="61"/>
      <c r="U630" s="61"/>
      <c r="V630" s="61"/>
      <c r="W630" s="61"/>
      <c r="X630" s="61"/>
      <c r="Y630" s="61"/>
      <c r="Z630" s="4"/>
      <c r="AA630" s="61"/>
      <c r="AB630" s="6"/>
      <c r="AC630" s="7"/>
    </row>
    <row r="631" spans="19:29">
      <c r="S631" s="61"/>
      <c r="T631" s="61"/>
      <c r="U631" s="61"/>
      <c r="V631" s="61"/>
      <c r="W631" s="61"/>
      <c r="X631" s="61"/>
      <c r="Y631" s="61"/>
      <c r="Z631" s="4"/>
      <c r="AA631" s="61"/>
      <c r="AB631" s="6"/>
      <c r="AC631" s="7"/>
    </row>
    <row r="632" spans="19:29">
      <c r="S632" s="61"/>
      <c r="T632" s="61"/>
      <c r="U632" s="61"/>
      <c r="V632" s="61"/>
      <c r="W632" s="61"/>
      <c r="X632" s="61"/>
      <c r="Y632" s="61"/>
      <c r="Z632" s="4"/>
      <c r="AA632" s="61"/>
      <c r="AB632" s="6"/>
      <c r="AC632" s="7"/>
    </row>
    <row r="633" spans="19:29">
      <c r="S633" s="61"/>
      <c r="T633" s="61"/>
      <c r="U633" s="61"/>
      <c r="V633" s="61"/>
      <c r="W633" s="61"/>
      <c r="X633" s="61"/>
      <c r="Y633" s="61"/>
      <c r="Z633" s="4"/>
      <c r="AA633" s="61"/>
      <c r="AB633" s="6"/>
      <c r="AC633" s="7"/>
    </row>
    <row r="634" spans="19:29">
      <c r="S634" s="61"/>
      <c r="T634" s="61"/>
      <c r="U634" s="61"/>
      <c r="V634" s="61"/>
      <c r="W634" s="61"/>
      <c r="X634" s="61"/>
      <c r="Y634" s="61"/>
      <c r="Z634" s="4"/>
      <c r="AA634" s="61"/>
      <c r="AB634" s="6"/>
      <c r="AC634" s="7"/>
    </row>
    <row r="635" spans="19:29">
      <c r="S635" s="61"/>
      <c r="T635" s="61"/>
      <c r="U635" s="61"/>
      <c r="V635" s="61"/>
      <c r="W635" s="61"/>
      <c r="X635" s="61"/>
      <c r="Y635" s="61"/>
      <c r="Z635" s="4"/>
      <c r="AA635" s="61"/>
      <c r="AB635" s="6"/>
      <c r="AC635" s="7"/>
    </row>
    <row r="636" spans="19:29">
      <c r="S636" s="61"/>
      <c r="T636" s="61"/>
      <c r="U636" s="61"/>
      <c r="V636" s="61"/>
      <c r="W636" s="61"/>
      <c r="X636" s="61"/>
      <c r="Y636" s="61"/>
      <c r="Z636" s="4"/>
      <c r="AA636" s="61"/>
      <c r="AB636" s="6"/>
      <c r="AC636" s="7"/>
    </row>
    <row r="637" spans="19:29">
      <c r="S637" s="61"/>
      <c r="T637" s="61"/>
      <c r="U637" s="61"/>
      <c r="V637" s="61"/>
      <c r="W637" s="61"/>
      <c r="X637" s="61"/>
      <c r="Y637" s="61"/>
      <c r="Z637" s="4"/>
      <c r="AA637" s="61"/>
      <c r="AB637" s="6"/>
      <c r="AC637" s="7"/>
    </row>
    <row r="638" spans="19:29">
      <c r="S638" s="61"/>
      <c r="T638" s="61"/>
      <c r="U638" s="61"/>
      <c r="V638" s="61"/>
      <c r="W638" s="61"/>
      <c r="X638" s="61"/>
      <c r="Y638" s="61"/>
      <c r="Z638" s="4"/>
      <c r="AA638" s="61"/>
      <c r="AB638" s="6"/>
      <c r="AC638" s="7"/>
    </row>
    <row r="639" spans="19:29">
      <c r="S639" s="61"/>
      <c r="T639" s="61"/>
      <c r="U639" s="61"/>
      <c r="V639" s="61"/>
      <c r="W639" s="61"/>
      <c r="X639" s="61"/>
      <c r="Y639" s="61"/>
      <c r="Z639" s="4"/>
      <c r="AA639" s="61"/>
      <c r="AB639" s="6"/>
      <c r="AC639" s="7"/>
    </row>
    <row r="640" spans="19:29">
      <c r="S640" s="61"/>
      <c r="T640" s="61"/>
      <c r="U640" s="61"/>
      <c r="V640" s="61"/>
      <c r="W640" s="61"/>
      <c r="X640" s="61"/>
      <c r="Y640" s="61"/>
      <c r="Z640" s="4"/>
      <c r="AA640" s="61"/>
      <c r="AB640" s="6"/>
      <c r="AC640" s="7"/>
    </row>
    <row r="641" spans="19:29">
      <c r="S641" s="61"/>
      <c r="T641" s="61"/>
      <c r="U641" s="61"/>
      <c r="V641" s="61"/>
      <c r="W641" s="61"/>
      <c r="X641" s="61"/>
      <c r="Y641" s="61"/>
      <c r="Z641" s="4"/>
      <c r="AA641" s="61"/>
      <c r="AB641" s="6"/>
      <c r="AC641" s="7"/>
    </row>
    <row r="642" spans="19:29">
      <c r="S642" s="61"/>
      <c r="T642" s="61"/>
      <c r="U642" s="61"/>
      <c r="V642" s="61"/>
      <c r="W642" s="61"/>
      <c r="X642" s="61"/>
      <c r="Y642" s="61"/>
      <c r="Z642" s="4"/>
      <c r="AA642" s="61"/>
      <c r="AB642" s="6"/>
      <c r="AC642" s="7"/>
    </row>
    <row r="643" spans="19:29">
      <c r="S643" s="61"/>
      <c r="T643" s="61"/>
      <c r="U643" s="61"/>
      <c r="V643" s="61"/>
      <c r="W643" s="61"/>
      <c r="X643" s="61"/>
      <c r="Y643" s="61"/>
      <c r="Z643" s="4"/>
      <c r="AA643" s="61"/>
      <c r="AB643" s="6"/>
      <c r="AC643" s="7"/>
    </row>
    <row r="644" spans="19:29">
      <c r="S644" s="61"/>
      <c r="T644" s="61"/>
      <c r="U644" s="61"/>
      <c r="V644" s="61"/>
      <c r="W644" s="61"/>
      <c r="X644" s="61"/>
      <c r="Y644" s="61"/>
      <c r="Z644" s="4"/>
      <c r="AA644" s="61"/>
      <c r="AB644" s="6"/>
      <c r="AC644" s="7"/>
    </row>
    <row r="645" spans="19:29">
      <c r="S645" s="61"/>
      <c r="T645" s="61"/>
      <c r="U645" s="61"/>
      <c r="V645" s="61"/>
      <c r="W645" s="61"/>
      <c r="X645" s="61"/>
      <c r="Y645" s="61"/>
      <c r="Z645" s="4"/>
      <c r="AA645" s="61"/>
      <c r="AB645" s="6"/>
      <c r="AC645" s="7"/>
    </row>
    <row r="646" spans="19:29">
      <c r="S646" s="61"/>
      <c r="T646" s="61"/>
      <c r="U646" s="61"/>
      <c r="V646" s="61"/>
      <c r="W646" s="61"/>
      <c r="X646" s="61"/>
      <c r="Y646" s="61"/>
      <c r="Z646" s="4"/>
      <c r="AA646" s="61"/>
      <c r="AB646" s="6"/>
      <c r="AC646" s="7"/>
    </row>
    <row r="647" spans="19:29">
      <c r="S647" s="61"/>
      <c r="T647" s="61"/>
      <c r="U647" s="61"/>
      <c r="V647" s="61"/>
      <c r="W647" s="61"/>
      <c r="X647" s="61"/>
      <c r="Y647" s="61"/>
      <c r="Z647" s="4"/>
      <c r="AA647" s="61"/>
      <c r="AB647" s="6"/>
      <c r="AC647" s="7"/>
    </row>
    <row r="648" spans="19:29">
      <c r="S648" s="61"/>
      <c r="T648" s="61"/>
      <c r="U648" s="61"/>
      <c r="V648" s="61"/>
      <c r="W648" s="61"/>
      <c r="X648" s="61"/>
      <c r="Y648" s="61"/>
      <c r="Z648" s="4"/>
      <c r="AA648" s="61"/>
      <c r="AB648" s="6"/>
      <c r="AC648" s="7"/>
    </row>
    <row r="649" spans="19:29">
      <c r="S649" s="61"/>
      <c r="T649" s="61"/>
      <c r="U649" s="61"/>
      <c r="V649" s="61"/>
      <c r="W649" s="61"/>
      <c r="X649" s="61"/>
      <c r="Y649" s="61"/>
      <c r="Z649" s="4"/>
      <c r="AA649" s="61"/>
      <c r="AB649" s="6"/>
      <c r="AC649" s="7"/>
    </row>
    <row r="650" spans="19:29">
      <c r="S650" s="61"/>
      <c r="T650" s="61"/>
      <c r="U650" s="61"/>
      <c r="V650" s="61"/>
      <c r="W650" s="61"/>
      <c r="X650" s="61"/>
      <c r="Y650" s="61"/>
      <c r="Z650" s="4"/>
      <c r="AA650" s="61"/>
      <c r="AB650" s="6"/>
      <c r="AC650" s="7"/>
    </row>
    <row r="651" spans="19:29">
      <c r="S651" s="61"/>
      <c r="T651" s="61"/>
      <c r="U651" s="61"/>
      <c r="V651" s="61"/>
      <c r="W651" s="61"/>
      <c r="X651" s="61"/>
      <c r="Y651" s="61"/>
      <c r="Z651" s="4"/>
      <c r="AA651" s="61"/>
      <c r="AB651" s="6"/>
      <c r="AC651" s="7"/>
    </row>
    <row r="652" spans="19:29">
      <c r="S652" s="61"/>
      <c r="T652" s="61"/>
      <c r="U652" s="61"/>
      <c r="V652" s="61"/>
      <c r="W652" s="61"/>
      <c r="X652" s="61"/>
      <c r="Y652" s="61"/>
      <c r="Z652" s="4"/>
      <c r="AA652" s="61"/>
      <c r="AB652" s="6"/>
      <c r="AC652" s="7"/>
    </row>
    <row r="653" spans="19:29">
      <c r="S653" s="61"/>
      <c r="T653" s="61"/>
      <c r="U653" s="61"/>
      <c r="V653" s="61"/>
      <c r="W653" s="61"/>
      <c r="X653" s="61"/>
      <c r="Y653" s="61"/>
      <c r="Z653" s="4"/>
      <c r="AA653" s="61"/>
      <c r="AB653" s="6"/>
      <c r="AC653" s="7"/>
    </row>
    <row r="654" spans="19:29">
      <c r="S654" s="61"/>
      <c r="T654" s="61"/>
      <c r="U654" s="61"/>
      <c r="V654" s="61"/>
      <c r="W654" s="61"/>
      <c r="X654" s="61"/>
      <c r="Y654" s="61"/>
      <c r="Z654" s="4"/>
      <c r="AA654" s="61"/>
      <c r="AB654" s="6"/>
      <c r="AC654" s="7"/>
    </row>
    <row r="655" spans="19:29">
      <c r="S655" s="61"/>
      <c r="T655" s="61"/>
      <c r="U655" s="61"/>
      <c r="V655" s="61"/>
      <c r="W655" s="61"/>
      <c r="X655" s="61"/>
      <c r="Y655" s="61"/>
      <c r="Z655" s="4"/>
      <c r="AA655" s="61"/>
      <c r="AB655" s="6"/>
      <c r="AC655" s="7"/>
    </row>
  </sheetData>
  <autoFilter ref="A5:Q394"/>
  <phoneticPr fontId="113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24" sqref="A7:A34 A36:A37 A39:A41 A43:A44 A46:A47"/>
      <pivotSelection pane="bottomRight" showHeader="1" axis="axisRow" dimension="1" activeRow="23" previousRow="2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ColWidth="8.85546875" defaultRowHeight="12.75"/>
  <cols>
    <col min="1" max="1" width="28.5703125" style="9" bestFit="1" customWidth="1"/>
    <col min="2" max="2" width="21.5703125" style="45" bestFit="1" customWidth="1"/>
    <col min="3" max="3" width="8.85546875" style="9"/>
    <col min="4" max="4" width="14.140625" style="9" bestFit="1" customWidth="1"/>
    <col min="5" max="5" width="14.85546875" style="9" customWidth="1"/>
    <col min="6" max="6" width="10.140625" style="9" bestFit="1" customWidth="1"/>
    <col min="7" max="7" width="11.140625" style="9" bestFit="1" customWidth="1"/>
    <col min="8" max="16384" width="8.85546875" style="9"/>
  </cols>
  <sheetData>
    <row r="1" spans="1:9" s="31" customFormat="1" ht="14.45" customHeight="1">
      <c r="A1" s="49" t="s">
        <v>59</v>
      </c>
      <c r="B1" s="19"/>
      <c r="C1" s="19"/>
      <c r="D1" s="19"/>
      <c r="E1" s="19"/>
      <c r="F1" s="19"/>
      <c r="G1" s="19"/>
      <c r="H1" s="21"/>
      <c r="I1" s="30"/>
    </row>
    <row r="2" spans="1:9" s="31" customFormat="1" ht="14.45" customHeight="1">
      <c r="A2" s="49" t="s">
        <v>711</v>
      </c>
      <c r="B2" s="21"/>
      <c r="C2" s="21"/>
      <c r="D2" s="21"/>
      <c r="E2" s="21"/>
      <c r="F2" s="21"/>
      <c r="G2" s="21"/>
      <c r="H2" s="21"/>
      <c r="I2" s="32"/>
    </row>
    <row r="3" spans="1:9" s="31" customFormat="1" ht="14.45" customHeight="1">
      <c r="B3" s="21"/>
      <c r="C3" s="21"/>
      <c r="E3" s="21"/>
      <c r="F3" s="21"/>
      <c r="G3" s="21"/>
      <c r="H3" s="21"/>
      <c r="I3" s="32"/>
    </row>
    <row r="4" spans="1:9" s="31" customFormat="1" ht="14.45" customHeight="1">
      <c r="A4" s="50"/>
      <c r="B4" s="21"/>
      <c r="C4" s="21"/>
      <c r="D4" s="21"/>
      <c r="E4" s="21"/>
      <c r="F4" s="21"/>
      <c r="G4" s="21"/>
      <c r="H4" s="21"/>
      <c r="I4" s="32"/>
    </row>
    <row r="5" spans="1:9">
      <c r="A5" s="93" t="s">
        <v>666</v>
      </c>
      <c r="B5" s="45" t="s">
        <v>668</v>
      </c>
      <c r="D5" s="49" t="s">
        <v>670</v>
      </c>
    </row>
    <row r="6" spans="1:9">
      <c r="A6" s="94" t="s">
        <v>655</v>
      </c>
      <c r="B6" s="45">
        <v>2521720000</v>
      </c>
      <c r="D6" s="45">
        <v>2377750000</v>
      </c>
      <c r="E6" s="45">
        <f>D6-GETPIVOTDATA("Maturity Amount",$A$5,"Issuer","SPBC")</f>
        <v>-143970000</v>
      </c>
    </row>
    <row r="7" spans="1:9">
      <c r="A7" s="95" t="s">
        <v>672</v>
      </c>
    </row>
    <row r="8" spans="1:9">
      <c r="A8" s="95" t="s">
        <v>1</v>
      </c>
      <c r="B8" s="45">
        <v>420000</v>
      </c>
      <c r="E8" s="45"/>
      <c r="F8" s="45"/>
    </row>
    <row r="9" spans="1:9">
      <c r="A9" s="95" t="s">
        <v>13</v>
      </c>
      <c r="B9" s="45">
        <v>84905000</v>
      </c>
      <c r="E9" s="45"/>
      <c r="F9" s="45"/>
    </row>
    <row r="10" spans="1:9">
      <c r="A10" s="95" t="s">
        <v>14</v>
      </c>
      <c r="B10" s="45">
        <v>65485000</v>
      </c>
      <c r="E10" s="45"/>
      <c r="F10" s="45"/>
    </row>
    <row r="11" spans="1:9">
      <c r="A11" s="95" t="s">
        <v>60</v>
      </c>
      <c r="B11" s="45">
        <v>76840000</v>
      </c>
      <c r="E11" s="45"/>
      <c r="F11" s="45"/>
    </row>
    <row r="12" spans="1:9">
      <c r="A12" s="95" t="s">
        <v>10</v>
      </c>
      <c r="B12" s="45">
        <v>86355000</v>
      </c>
      <c r="E12" s="45"/>
      <c r="F12" s="45"/>
    </row>
    <row r="13" spans="1:9">
      <c r="A13" s="95" t="s">
        <v>11</v>
      </c>
      <c r="B13" s="45">
        <v>335135000</v>
      </c>
      <c r="E13" s="45"/>
      <c r="F13" s="45"/>
    </row>
    <row r="14" spans="1:9">
      <c r="A14" s="95" t="s">
        <v>3</v>
      </c>
      <c r="B14" s="45">
        <v>184965000</v>
      </c>
      <c r="E14" s="45"/>
      <c r="F14" s="45"/>
    </row>
    <row r="15" spans="1:9">
      <c r="A15" s="95" t="s">
        <v>8</v>
      </c>
      <c r="B15" s="45">
        <v>9895000</v>
      </c>
      <c r="E15" s="45"/>
      <c r="F15" s="45"/>
    </row>
    <row r="16" spans="1:9">
      <c r="A16" s="95" t="s">
        <v>9</v>
      </c>
      <c r="B16" s="45">
        <v>70685000</v>
      </c>
      <c r="E16" s="45"/>
      <c r="F16" s="45"/>
    </row>
    <row r="17" spans="1:6">
      <c r="A17" s="95" t="s">
        <v>6</v>
      </c>
      <c r="B17" s="45">
        <v>28055000</v>
      </c>
      <c r="E17" s="45"/>
      <c r="F17" s="45"/>
    </row>
    <row r="18" spans="1:6">
      <c r="A18" s="95" t="s">
        <v>7</v>
      </c>
      <c r="B18" s="45">
        <v>12105000</v>
      </c>
      <c r="E18" s="45"/>
      <c r="F18" s="45"/>
    </row>
    <row r="19" spans="1:6">
      <c r="A19" s="95" t="s">
        <v>4</v>
      </c>
      <c r="B19" s="45">
        <v>224425000</v>
      </c>
      <c r="E19" s="45"/>
      <c r="F19" s="45"/>
    </row>
    <row r="20" spans="1:6">
      <c r="A20" s="95" t="s">
        <v>5</v>
      </c>
      <c r="B20" s="45">
        <v>9035000</v>
      </c>
      <c r="E20" s="45"/>
      <c r="F20" s="45"/>
    </row>
    <row r="21" spans="1:6">
      <c r="A21" s="95" t="s">
        <v>17</v>
      </c>
      <c r="B21" s="45">
        <v>131310000</v>
      </c>
      <c r="E21" s="45"/>
      <c r="F21" s="45"/>
    </row>
    <row r="22" spans="1:6">
      <c r="A22" s="95" t="s">
        <v>18</v>
      </c>
      <c r="B22" s="45">
        <v>2435000</v>
      </c>
      <c r="E22" s="45"/>
      <c r="F22" s="45"/>
    </row>
    <row r="23" spans="1:6">
      <c r="A23" s="95" t="s">
        <v>19</v>
      </c>
      <c r="B23" s="45">
        <v>84800000</v>
      </c>
      <c r="E23" s="45"/>
      <c r="F23" s="45"/>
    </row>
    <row r="24" spans="1:6">
      <c r="A24" s="95" t="s">
        <v>61</v>
      </c>
      <c r="B24" s="45">
        <v>29550000</v>
      </c>
      <c r="E24" s="45"/>
      <c r="F24" s="45"/>
    </row>
    <row r="25" spans="1:6">
      <c r="A25" s="95" t="s">
        <v>21</v>
      </c>
      <c r="B25" s="45">
        <v>109215000</v>
      </c>
      <c r="E25" s="45"/>
      <c r="F25" s="45"/>
    </row>
    <row r="26" spans="1:6">
      <c r="A26" s="95" t="s">
        <v>22</v>
      </c>
      <c r="B26" s="45">
        <v>2080000</v>
      </c>
      <c r="E26" s="45"/>
      <c r="F26" s="45"/>
    </row>
    <row r="27" spans="1:6">
      <c r="A27" s="95" t="s">
        <v>23</v>
      </c>
      <c r="B27" s="45">
        <v>89745000</v>
      </c>
      <c r="E27" s="45"/>
      <c r="F27" s="45"/>
    </row>
    <row r="28" spans="1:6">
      <c r="A28" s="95" t="s">
        <v>24</v>
      </c>
      <c r="B28" s="45">
        <v>82960000</v>
      </c>
      <c r="E28" s="45"/>
      <c r="F28" s="45"/>
    </row>
    <row r="29" spans="1:6">
      <c r="A29" s="95" t="s">
        <v>25</v>
      </c>
      <c r="B29" s="45">
        <v>195295000</v>
      </c>
      <c r="E29" s="45"/>
      <c r="F29" s="45"/>
    </row>
    <row r="30" spans="1:6">
      <c r="A30" s="95" t="s">
        <v>26</v>
      </c>
      <c r="B30" s="45">
        <v>33765000</v>
      </c>
      <c r="E30" s="45"/>
      <c r="F30" s="45"/>
    </row>
    <row r="31" spans="1:6">
      <c r="A31" s="95" t="s">
        <v>12</v>
      </c>
      <c r="B31" s="45">
        <v>137235000</v>
      </c>
      <c r="E31" s="45"/>
      <c r="F31" s="45"/>
    </row>
    <row r="32" spans="1:6">
      <c r="A32" s="95" t="s">
        <v>15</v>
      </c>
      <c r="B32" s="45">
        <v>143275000</v>
      </c>
      <c r="E32" s="45"/>
      <c r="F32" s="45"/>
    </row>
    <row r="33" spans="1:6">
      <c r="A33" s="95" t="s">
        <v>16</v>
      </c>
      <c r="B33" s="45">
        <v>147780000</v>
      </c>
      <c r="E33" s="45"/>
      <c r="F33" s="45"/>
    </row>
    <row r="34" spans="1:6">
      <c r="A34" s="95" t="s">
        <v>712</v>
      </c>
      <c r="B34" s="45">
        <v>143970000</v>
      </c>
      <c r="D34" s="45">
        <v>84655000</v>
      </c>
      <c r="E34" s="111">
        <f>D34-GETPIVOTDATA("Maturity Amount",$A$5,"Issuer","LFUCG - Eastern State")</f>
        <v>0</v>
      </c>
    </row>
    <row r="35" spans="1:6">
      <c r="A35" s="94" t="s">
        <v>657</v>
      </c>
      <c r="B35" s="45">
        <v>84655000</v>
      </c>
    </row>
    <row r="36" spans="1:6">
      <c r="A36" s="95" t="s">
        <v>672</v>
      </c>
    </row>
    <row r="37" spans="1:6">
      <c r="A37" s="95" t="s">
        <v>692</v>
      </c>
      <c r="B37" s="45">
        <v>84655000</v>
      </c>
      <c r="D37" s="45">
        <v>158445000</v>
      </c>
      <c r="E37" s="45">
        <f>D37-GETPIVOTDATA("Maturity Amount",$A$5,"Issuer","State Office Building")</f>
        <v>0</v>
      </c>
    </row>
    <row r="38" spans="1:6">
      <c r="A38" s="94" t="s">
        <v>441</v>
      </c>
      <c r="B38" s="45">
        <v>158445000</v>
      </c>
    </row>
    <row r="39" spans="1:6">
      <c r="A39" s="95" t="s">
        <v>672</v>
      </c>
    </row>
    <row r="40" spans="1:6">
      <c r="A40" s="95" t="s">
        <v>69</v>
      </c>
      <c r="B40" s="45">
        <v>59830000</v>
      </c>
    </row>
    <row r="41" spans="1:6">
      <c r="A41" s="95" t="s">
        <v>70</v>
      </c>
      <c r="B41" s="45">
        <v>98615000</v>
      </c>
      <c r="D41" s="45">
        <v>49440000</v>
      </c>
      <c r="E41" s="111">
        <f>D41-GETPIVOTDATA("Maturity Amount",$A$5,"Issuer","ALCO - Former GF SWAP")</f>
        <v>0</v>
      </c>
    </row>
    <row r="42" spans="1:6">
      <c r="A42" s="94" t="s">
        <v>671</v>
      </c>
      <c r="B42" s="45">
        <v>49440000</v>
      </c>
    </row>
    <row r="43" spans="1:6">
      <c r="A43" s="95" t="s">
        <v>672</v>
      </c>
    </row>
    <row r="44" spans="1:6">
      <c r="A44" s="95" t="s">
        <v>64</v>
      </c>
      <c r="B44" s="45">
        <v>49440000</v>
      </c>
      <c r="D44" s="45">
        <v>97030000</v>
      </c>
      <c r="E44" s="45">
        <f>D44-GETPIVOTDATA("Maturity Amount",$A$5,"Issuer","KCNA Completion Bonds - GF")</f>
        <v>0</v>
      </c>
    </row>
    <row r="45" spans="1:6">
      <c r="A45" s="94" t="s">
        <v>710</v>
      </c>
      <c r="B45" s="45">
        <v>97030000</v>
      </c>
    </row>
    <row r="46" spans="1:6">
      <c r="A46" s="95" t="s">
        <v>672</v>
      </c>
    </row>
    <row r="47" spans="1:6">
      <c r="A47" s="95">
        <v>2019</v>
      </c>
      <c r="B47" s="45">
        <v>97030000</v>
      </c>
    </row>
    <row r="48" spans="1:6">
      <c r="A48" s="94" t="s">
        <v>667</v>
      </c>
      <c r="B48" s="45">
        <v>2911290000</v>
      </c>
    </row>
    <row r="49" spans="1:2" ht="15">
      <c r="A49"/>
      <c r="B49"/>
    </row>
    <row r="50" spans="1:2" ht="15">
      <c r="A50"/>
      <c r="B50"/>
    </row>
    <row r="51" spans="1:2" ht="15">
      <c r="A51"/>
      <c r="B51"/>
    </row>
    <row r="52" spans="1:2" ht="15">
      <c r="A52"/>
      <c r="B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5"/>
  <sheetViews>
    <sheetView zoomScale="90" zoomScaleNormal="90" workbookViewId="0">
      <pane xSplit="3" ySplit="5" topLeftCell="S6" activePane="bottomRight" state="frozen"/>
      <selection pane="topRight" activeCell="D1" sqref="D1"/>
      <selection pane="bottomLeft" activeCell="A6" sqref="A6"/>
      <selection pane="bottomRight" activeCell="AC119" sqref="AC119:AE137"/>
    </sheetView>
  </sheetViews>
  <sheetFormatPr defaultColWidth="8.85546875" defaultRowHeight="12.75" outlineLevelRow="1"/>
  <cols>
    <col min="1" max="1" width="15.85546875" style="9" customWidth="1"/>
    <col min="2" max="5" width="10.85546875" style="16" customWidth="1"/>
    <col min="6" max="6" width="10.85546875" style="9" customWidth="1"/>
    <col min="7" max="12" width="10.85546875" style="16" customWidth="1"/>
    <col min="13" max="13" width="10.85546875" style="34" customWidth="1"/>
    <col min="14" max="14" width="10.85546875" style="16" customWidth="1"/>
    <col min="15" max="15" width="10.85546875" style="35" customWidth="1"/>
    <col min="16" max="16" width="10.85546875" style="36" customWidth="1"/>
    <col min="17" max="17" width="10.85546875" style="31" customWidth="1"/>
    <col min="18" max="18" width="10.85546875" style="32" customWidth="1"/>
    <col min="19" max="25" width="10.85546875" style="16" customWidth="1"/>
    <col min="26" max="26" width="10.85546875" style="33" customWidth="1"/>
    <col min="27" max="27" width="10.85546875" style="16" customWidth="1"/>
    <col min="28" max="28" width="10.85546875" style="35" customWidth="1"/>
    <col min="29" max="29" width="10.85546875" style="36" customWidth="1"/>
    <col min="30" max="31" width="10.85546875" style="32" customWidth="1"/>
    <col min="32" max="16384" width="8.85546875" style="31"/>
  </cols>
  <sheetData>
    <row r="1" spans="1:31" ht="14.45" customHeight="1">
      <c r="A1" s="49" t="s">
        <v>673</v>
      </c>
      <c r="B1" s="19"/>
      <c r="C1" s="19"/>
      <c r="D1" s="19"/>
      <c r="E1" s="19"/>
      <c r="F1" s="19"/>
      <c r="G1" s="19"/>
      <c r="H1" s="49" t="s">
        <v>673</v>
      </c>
      <c r="I1" s="19"/>
      <c r="J1" s="19"/>
      <c r="K1" s="19"/>
      <c r="L1" s="19"/>
      <c r="M1" s="19"/>
      <c r="N1" s="19"/>
      <c r="O1" s="19"/>
      <c r="P1" s="21"/>
      <c r="Q1" s="30"/>
      <c r="R1" s="49" t="s">
        <v>673</v>
      </c>
      <c r="T1" s="49"/>
      <c r="U1" s="49"/>
      <c r="V1" s="19"/>
      <c r="W1" s="19"/>
      <c r="X1" s="19"/>
      <c r="Y1" s="19"/>
      <c r="Z1" s="19"/>
      <c r="AA1" s="19"/>
      <c r="AB1" s="19"/>
      <c r="AC1" s="21"/>
      <c r="AD1" s="30"/>
    </row>
    <row r="2" spans="1:31" ht="14.45" customHeight="1">
      <c r="A2" s="49" t="s">
        <v>694</v>
      </c>
      <c r="B2" s="20"/>
      <c r="C2" s="20"/>
      <c r="D2" s="47"/>
      <c r="E2" s="20"/>
      <c r="F2" s="22"/>
      <c r="G2" s="20"/>
      <c r="H2" s="49" t="s">
        <v>88</v>
      </c>
      <c r="I2" s="21"/>
      <c r="J2" s="21"/>
      <c r="K2" s="120"/>
      <c r="L2" s="21"/>
      <c r="M2" s="21"/>
      <c r="N2" s="21"/>
      <c r="O2" s="21"/>
      <c r="P2" s="21"/>
      <c r="Q2" s="32"/>
      <c r="R2" s="49" t="s">
        <v>703</v>
      </c>
      <c r="T2" s="49"/>
      <c r="U2" s="49"/>
      <c r="V2" s="21"/>
      <c r="W2" s="21"/>
      <c r="X2" s="21"/>
      <c r="Y2" s="21"/>
      <c r="Z2" s="21"/>
      <c r="AA2" s="21"/>
      <c r="AB2" s="21"/>
      <c r="AC2" s="21"/>
    </row>
    <row r="3" spans="1:31" ht="14.45" customHeight="1">
      <c r="A3" s="4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32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31" ht="14.45" customHeight="1">
      <c r="A4" s="5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32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31" s="8" customFormat="1" ht="38.25">
      <c r="A5" s="130" t="s">
        <v>669</v>
      </c>
      <c r="B5" s="131" t="s">
        <v>27</v>
      </c>
      <c r="C5" s="131" t="s">
        <v>40</v>
      </c>
      <c r="D5" s="132" t="s">
        <v>41</v>
      </c>
      <c r="E5" s="132" t="s">
        <v>38</v>
      </c>
      <c r="F5" s="133" t="s">
        <v>39</v>
      </c>
      <c r="G5" s="132" t="s">
        <v>20</v>
      </c>
      <c r="H5" s="64" t="s">
        <v>693</v>
      </c>
      <c r="I5" s="64" t="s">
        <v>42</v>
      </c>
      <c r="J5" s="64" t="s">
        <v>43</v>
      </c>
      <c r="K5" s="64" t="s">
        <v>44</v>
      </c>
      <c r="L5" s="65" t="s">
        <v>445</v>
      </c>
      <c r="M5" s="66" t="s">
        <v>444</v>
      </c>
      <c r="N5" s="66" t="s">
        <v>446</v>
      </c>
      <c r="O5" s="66" t="s">
        <v>440</v>
      </c>
      <c r="P5" s="128" t="s">
        <v>45</v>
      </c>
      <c r="Q5" s="129" t="s">
        <v>46</v>
      </c>
      <c r="R5" s="113" t="s">
        <v>706</v>
      </c>
      <c r="S5" s="85" t="s">
        <v>704</v>
      </c>
      <c r="T5" s="85" t="s">
        <v>705</v>
      </c>
      <c r="U5" s="85" t="s">
        <v>701</v>
      </c>
      <c r="V5" s="85" t="s">
        <v>42</v>
      </c>
      <c r="W5" s="85" t="s">
        <v>43</v>
      </c>
      <c r="X5" s="85" t="s">
        <v>44</v>
      </c>
      <c r="Y5" s="86" t="s">
        <v>445</v>
      </c>
      <c r="Z5" s="87" t="s">
        <v>444</v>
      </c>
      <c r="AA5" s="87" t="s">
        <v>446</v>
      </c>
      <c r="AB5" s="87" t="s">
        <v>440</v>
      </c>
      <c r="AC5" s="125" t="s">
        <v>45</v>
      </c>
      <c r="AD5" s="126" t="s">
        <v>46</v>
      </c>
      <c r="AE5" s="127" t="s">
        <v>707</v>
      </c>
    </row>
    <row r="6" spans="1:31" s="32" customFormat="1" ht="13.35" customHeight="1">
      <c r="A6" s="10" t="s">
        <v>656</v>
      </c>
      <c r="B6" s="37"/>
      <c r="C6" s="37"/>
      <c r="D6" s="38"/>
      <c r="E6" s="38"/>
      <c r="F6" s="38"/>
      <c r="G6" s="38"/>
      <c r="H6" s="38"/>
      <c r="I6" s="38"/>
      <c r="J6" s="38"/>
      <c r="K6" s="38"/>
      <c r="L6" s="40"/>
      <c r="M6" s="42"/>
      <c r="N6" s="38"/>
      <c r="O6" s="43"/>
      <c r="P6" s="44"/>
      <c r="Q6" s="44"/>
      <c r="R6" s="44"/>
      <c r="S6" s="38"/>
      <c r="T6" s="38"/>
      <c r="U6" s="38"/>
      <c r="V6" s="38"/>
      <c r="W6" s="38"/>
      <c r="X6" s="38"/>
      <c r="Y6" s="40"/>
      <c r="Z6" s="41"/>
      <c r="AA6" s="38"/>
      <c r="AB6" s="43"/>
      <c r="AC6" s="44"/>
      <c r="AD6" s="44"/>
      <c r="AE6" s="44"/>
    </row>
    <row r="7" spans="1:31" s="32" customFormat="1" ht="13.35" customHeight="1" outlineLevel="1">
      <c r="A7" s="81" t="s">
        <v>656</v>
      </c>
      <c r="B7" s="11" t="s">
        <v>506</v>
      </c>
      <c r="C7" s="78" t="s">
        <v>71</v>
      </c>
      <c r="D7" s="73">
        <v>5.2440000000000001E-2</v>
      </c>
      <c r="E7" s="74">
        <v>45474</v>
      </c>
      <c r="F7" s="79">
        <v>16710000</v>
      </c>
      <c r="G7" s="78" t="s">
        <v>63</v>
      </c>
      <c r="H7" s="69" t="str">
        <f>IF(OR(($G7=("Non Callable")),$G7=("Make Whole"),Inputs!$S$6&gt;E7),"Non Callable",MAX(Inputs!$S$6,G7))</f>
        <v>Non Callable</v>
      </c>
      <c r="I7" s="70" t="str">
        <f t="shared" ref="I7:I17" si="0">IF(OR(H7="Non Callable",H7=E7),"NA",DAYS360(H7,E7)/360)</f>
        <v>NA</v>
      </c>
      <c r="J7" s="67" t="str">
        <f>IF($I7="NA","NA",VLOOKUP(ROUNDUP(I7,0),Inputs!$N$6:$P$26,3,TRUE))</f>
        <v>NA</v>
      </c>
      <c r="K7" s="3" t="str">
        <f>IF($I7="NA","NA",VLOOKUP(ROUNDUP(I7,0),Inputs!$N$6:$O$26,2))</f>
        <v>NA</v>
      </c>
      <c r="L7" s="3" t="str">
        <f t="shared" ref="L7:L17" si="1">IF($I7="NA","NA",ROUNDDOWN(-PV(K7/2,I7*2,(F7*D7)/2,F7)/F7,5))</f>
        <v>NA</v>
      </c>
      <c r="M7" s="5" t="str">
        <f t="shared" ref="M7:M17" si="2">IF($I7="NA","NA",F7/L7)</f>
        <v>NA</v>
      </c>
      <c r="N7" s="5" t="str">
        <f t="shared" ref="N7:N17" si="3">IF($I7="NA","NA",F7-M7)</f>
        <v>NA</v>
      </c>
      <c r="O7" s="5" t="str">
        <f>IF($I7= "NA","NA",(F7-N7)*Inputs!$S$7)</f>
        <v>NA</v>
      </c>
      <c r="P7" s="123" t="str">
        <f t="shared" ref="P7:P17" si="4">IF($I7= "NA","NA",N7-O7)</f>
        <v>NA</v>
      </c>
      <c r="Q7" s="124" t="str">
        <f t="shared" ref="Q7:Q17" si="5">IF($I7= "NA","NA",P7/F7)</f>
        <v>NA</v>
      </c>
      <c r="R7" s="7" t="str">
        <f>IF(H7&gt;G7,"NO","YES")</f>
        <v>NO</v>
      </c>
      <c r="S7" s="69" t="str">
        <f>IF(OR(($G7=("Non Callable")),$G7=("Make Whole"),Inputs!$S$6&gt;E7,R7="No"),"NA",Inputs!$S$6)</f>
        <v>NA</v>
      </c>
      <c r="T7" s="70">
        <f t="shared" ref="T7" si="6">IF(S7&lt;=G7,IF(OR(S7="NA",S7=G7),"NA",DAYS360(S7,G7)/360),0)</f>
        <v>0</v>
      </c>
      <c r="U7" s="67" t="str">
        <f>IF(S7="NA","NA",IF(T7&gt;0,T7*(Inputs!$S$11*12),0))</f>
        <v>NA</v>
      </c>
      <c r="V7" s="70" t="str">
        <f>IF(OR(H7="Non Callable",H7=E7),"NA",DAYS360(H7,E7)/360)</f>
        <v>NA</v>
      </c>
      <c r="W7" s="67" t="str">
        <f>IF($V7="NA","NA",VLOOKUP(ROUNDUP(V7,0),Inputs!$N$6:$P$26,3,TRUE))</f>
        <v>NA</v>
      </c>
      <c r="X7" s="3" t="str">
        <f>IF($U7="NA","NA",VLOOKUP(ROUNDUP(V7,0),Inputs!$N$6:$O$26,2)+U7)</f>
        <v>NA</v>
      </c>
      <c r="Y7" s="3" t="str">
        <f>IF($U7="NA","NA",ROUNDDOWN(-PV(X7/2,V7*2,(F7*D7)/2,F7)/F7,5))</f>
        <v>NA</v>
      </c>
      <c r="Z7" s="5" t="str">
        <f>IF($U7="NA","NA",F7/Y7)</f>
        <v>NA</v>
      </c>
      <c r="AA7" s="5" t="str">
        <f>IF($U7="NA","NA",F7-Z7)</f>
        <v>NA</v>
      </c>
      <c r="AB7" s="5" t="str">
        <f>IF($U7= "NA","NA",(F7-AA7)*Inputs!$S$7)</f>
        <v>NA</v>
      </c>
      <c r="AC7" s="123" t="str">
        <f>IF($U7= "NA","NA",AA7-AB7)</f>
        <v>NA</v>
      </c>
      <c r="AD7" s="124" t="str">
        <f>IF($U7= "NA","NA",AC7/F7)</f>
        <v>NA</v>
      </c>
      <c r="AE7" s="123" t="str">
        <f>IF(OR($P7="NA",R7="NO"),"",IF(P7&gt;0,P7-AC7,""))</f>
        <v/>
      </c>
    </row>
    <row r="8" spans="1:31" s="32" customFormat="1" ht="13.35" customHeight="1" outlineLevel="1">
      <c r="A8" s="81" t="s">
        <v>656</v>
      </c>
      <c r="B8" s="11" t="s">
        <v>506</v>
      </c>
      <c r="C8" s="78" t="s">
        <v>71</v>
      </c>
      <c r="D8" s="73">
        <v>5.2440000000000001E-2</v>
      </c>
      <c r="E8" s="74">
        <v>45839</v>
      </c>
      <c r="F8" s="79">
        <v>17295000</v>
      </c>
      <c r="G8" s="78" t="s">
        <v>63</v>
      </c>
      <c r="H8" s="69" t="str">
        <f>IF(OR(($G8=("Non Callable")),$G8=("Make Whole"),Inputs!$S$6&gt;E8),"Non Callable",MAX(Inputs!$S$6,G8))</f>
        <v>Non Callable</v>
      </c>
      <c r="I8" s="70" t="str">
        <f t="shared" si="0"/>
        <v>NA</v>
      </c>
      <c r="J8" s="67" t="str">
        <f>IF($I8="NA","NA",VLOOKUP(ROUNDUP(I8,0),Inputs!$N$6:$P$26,3,TRUE))</f>
        <v>NA</v>
      </c>
      <c r="K8" s="3" t="str">
        <f>IF($I8="NA","NA",VLOOKUP(ROUNDUP(I8,0),Inputs!$N$6:$O$26,2))</f>
        <v>NA</v>
      </c>
      <c r="L8" s="3" t="str">
        <f t="shared" si="1"/>
        <v>NA</v>
      </c>
      <c r="M8" s="5" t="str">
        <f t="shared" si="2"/>
        <v>NA</v>
      </c>
      <c r="N8" s="5" t="str">
        <f t="shared" si="3"/>
        <v>NA</v>
      </c>
      <c r="O8" s="5" t="str">
        <f>IF($I8= "NA","NA",(F8-N8)*Inputs!$S$7)</f>
        <v>NA</v>
      </c>
      <c r="P8" s="123" t="str">
        <f t="shared" si="4"/>
        <v>NA</v>
      </c>
      <c r="Q8" s="124" t="str">
        <f t="shared" si="5"/>
        <v>NA</v>
      </c>
      <c r="R8" s="7" t="str">
        <f t="shared" ref="R8:R71" si="7">IF(H8&gt;G8,"NO","YES")</f>
        <v>NO</v>
      </c>
      <c r="S8" s="69" t="str">
        <f>IF(OR(($G8=("Non Callable")),$G8=("Make Whole"),Inputs!$S$6&gt;E8,R8="No"),"NA",Inputs!$S$6)</f>
        <v>NA</v>
      </c>
      <c r="T8" s="70">
        <f t="shared" ref="T8:T71" si="8">IF(S8&lt;=G8,IF(OR(S8="NA",S8=G8),"NA",DAYS360(S8,G8)/360),0)</f>
        <v>0</v>
      </c>
      <c r="U8" s="67" t="str">
        <f>IF(S8="NA","NA",IF(T8&gt;0,T8*(Inputs!$S$11*12),0))</f>
        <v>NA</v>
      </c>
      <c r="V8" s="70" t="str">
        <f t="shared" ref="V8:V71" si="9">IF(OR(H8="Non Callable",H8=E8),"NA",DAYS360(H8,E8)/360)</f>
        <v>NA</v>
      </c>
      <c r="W8" s="67" t="str">
        <f>IF($V8="NA","NA",VLOOKUP(ROUNDUP(V8,0),Inputs!$N$6:$P$26,3,TRUE))</f>
        <v>NA</v>
      </c>
      <c r="X8" s="3" t="str">
        <f>IF($U8="NA","NA",VLOOKUP(ROUNDUP(V8,0),Inputs!$N$6:$O$26,2)+U8)</f>
        <v>NA</v>
      </c>
      <c r="Y8" s="3" t="str">
        <f t="shared" ref="Y8:Y71" si="10">IF($U8="NA","NA",ROUNDDOWN(-PV(X8/2,V8*2,(F8*D8)/2,F8)/F8,5))</f>
        <v>NA</v>
      </c>
      <c r="Z8" s="5" t="str">
        <f t="shared" ref="Z8:Z71" si="11">IF($U8="NA","NA",F8/Y8)</f>
        <v>NA</v>
      </c>
      <c r="AA8" s="5" t="str">
        <f t="shared" ref="AA8:AA71" si="12">IF($U8="NA","NA",F8-Z8)</f>
        <v>NA</v>
      </c>
      <c r="AB8" s="5" t="str">
        <f>IF($U8= "NA","NA",(F8-AA8)*Inputs!$S$7)</f>
        <v>NA</v>
      </c>
      <c r="AC8" s="123" t="str">
        <f t="shared" ref="AC8:AC71" si="13">IF($U8= "NA","NA",AA8-AB8)</f>
        <v>NA</v>
      </c>
      <c r="AD8" s="124" t="str">
        <f t="shared" ref="AD8:AD71" si="14">IF($U8= "NA","NA",AC8/F8)</f>
        <v>NA</v>
      </c>
      <c r="AE8" s="123" t="str">
        <f t="shared" ref="AE8:AE71" si="15">IF(OR($P8="NA",R8="NO"),"",IF(P8&gt;0,P8-AC8,""))</f>
        <v/>
      </c>
    </row>
    <row r="9" spans="1:31" s="32" customFormat="1" ht="13.35" customHeight="1" outlineLevel="1">
      <c r="A9" s="81" t="s">
        <v>656</v>
      </c>
      <c r="B9" s="11" t="s">
        <v>507</v>
      </c>
      <c r="C9" s="78" t="s">
        <v>71</v>
      </c>
      <c r="D9" s="73">
        <v>5.722E-2</v>
      </c>
      <c r="E9" s="74">
        <v>46204</v>
      </c>
      <c r="F9" s="79">
        <v>17900000</v>
      </c>
      <c r="G9" s="78" t="s">
        <v>63</v>
      </c>
      <c r="H9" s="69" t="str">
        <f>IF(OR(($G9=("Non Callable")),$G9=("Make Whole"),Inputs!$S$6&gt;E9),"Non Callable",MAX(Inputs!$S$6,G9))</f>
        <v>Non Callable</v>
      </c>
      <c r="I9" s="70" t="str">
        <f t="shared" si="0"/>
        <v>NA</v>
      </c>
      <c r="J9" s="67" t="str">
        <f>IF($I9="NA","NA",VLOOKUP(ROUNDUP(I9,0),Inputs!$N$6:$P$26,3,TRUE))</f>
        <v>NA</v>
      </c>
      <c r="K9" s="3" t="str">
        <f>IF($I9="NA","NA",VLOOKUP(ROUNDUP(I9,0),Inputs!$N$6:$O$26,2))</f>
        <v>NA</v>
      </c>
      <c r="L9" s="3" t="str">
        <f t="shared" si="1"/>
        <v>NA</v>
      </c>
      <c r="M9" s="5" t="str">
        <f t="shared" si="2"/>
        <v>NA</v>
      </c>
      <c r="N9" s="5" t="str">
        <f t="shared" si="3"/>
        <v>NA</v>
      </c>
      <c r="O9" s="5" t="str">
        <f>IF($I9= "NA","NA",(F9-N9)*Inputs!$S$7)</f>
        <v>NA</v>
      </c>
      <c r="P9" s="123" t="str">
        <f t="shared" si="4"/>
        <v>NA</v>
      </c>
      <c r="Q9" s="124" t="str">
        <f t="shared" si="5"/>
        <v>NA</v>
      </c>
      <c r="R9" s="7" t="str">
        <f t="shared" si="7"/>
        <v>NO</v>
      </c>
      <c r="S9" s="69" t="str">
        <f>IF(OR(($G9=("Non Callable")),$G9=("Make Whole"),Inputs!$S$6&gt;E9,R9="No"),"NA",Inputs!$S$6)</f>
        <v>NA</v>
      </c>
      <c r="T9" s="70">
        <f t="shared" si="8"/>
        <v>0</v>
      </c>
      <c r="U9" s="67" t="str">
        <f>IF(S9="NA","NA",IF(T9&gt;0,T9*(Inputs!$S$11*12),0))</f>
        <v>NA</v>
      </c>
      <c r="V9" s="70" t="str">
        <f t="shared" si="9"/>
        <v>NA</v>
      </c>
      <c r="W9" s="67" t="str">
        <f>IF($V9="NA","NA",VLOOKUP(ROUNDUP(V9,0),Inputs!$N$6:$P$26,3,TRUE))</f>
        <v>NA</v>
      </c>
      <c r="X9" s="3" t="str">
        <f>IF($U9="NA","NA",VLOOKUP(ROUNDUP(V9,0),Inputs!$N$6:$O$26,2)+U9)</f>
        <v>NA</v>
      </c>
      <c r="Y9" s="3" t="str">
        <f t="shared" si="10"/>
        <v>NA</v>
      </c>
      <c r="Z9" s="5" t="str">
        <f t="shared" si="11"/>
        <v>NA</v>
      </c>
      <c r="AA9" s="5" t="str">
        <f t="shared" si="12"/>
        <v>NA</v>
      </c>
      <c r="AB9" s="5" t="str">
        <f>IF($U9= "NA","NA",(F9-AA9)*Inputs!$S$7)</f>
        <v>NA</v>
      </c>
      <c r="AC9" s="123" t="str">
        <f t="shared" si="13"/>
        <v>NA</v>
      </c>
      <c r="AD9" s="124" t="str">
        <f t="shared" si="14"/>
        <v>NA</v>
      </c>
      <c r="AE9" s="123" t="str">
        <f t="shared" si="15"/>
        <v/>
      </c>
    </row>
    <row r="10" spans="1:31" s="32" customFormat="1" ht="13.35" customHeight="1" outlineLevel="1">
      <c r="A10" s="81" t="s">
        <v>656</v>
      </c>
      <c r="B10" s="11" t="s">
        <v>507</v>
      </c>
      <c r="C10" s="78" t="s">
        <v>71</v>
      </c>
      <c r="D10" s="73">
        <v>5.722E-2</v>
      </c>
      <c r="E10" s="74">
        <v>46569</v>
      </c>
      <c r="F10" s="79">
        <v>18595000</v>
      </c>
      <c r="G10" s="78" t="s">
        <v>63</v>
      </c>
      <c r="H10" s="69" t="str">
        <f>IF(OR(($G10=("Non Callable")),$G10=("Make Whole"),Inputs!$S$6&gt;E10),"Non Callable",MAX(Inputs!$S$6,G10))</f>
        <v>Non Callable</v>
      </c>
      <c r="I10" s="70" t="str">
        <f t="shared" si="0"/>
        <v>NA</v>
      </c>
      <c r="J10" s="67" t="str">
        <f>IF($I10="NA","NA",VLOOKUP(ROUNDUP(I10,0),Inputs!$N$6:$P$26,3,TRUE))</f>
        <v>NA</v>
      </c>
      <c r="K10" s="3" t="str">
        <f>IF($I10="NA","NA",VLOOKUP(ROUNDUP(I10,0),Inputs!$N$6:$O$26,2))</f>
        <v>NA</v>
      </c>
      <c r="L10" s="3" t="str">
        <f t="shared" si="1"/>
        <v>NA</v>
      </c>
      <c r="M10" s="5" t="str">
        <f t="shared" si="2"/>
        <v>NA</v>
      </c>
      <c r="N10" s="5" t="str">
        <f t="shared" si="3"/>
        <v>NA</v>
      </c>
      <c r="O10" s="5" t="str">
        <f>IF($I10= "NA","NA",(F10-N10)*Inputs!$S$7)</f>
        <v>NA</v>
      </c>
      <c r="P10" s="123" t="str">
        <f t="shared" si="4"/>
        <v>NA</v>
      </c>
      <c r="Q10" s="124" t="str">
        <f t="shared" si="5"/>
        <v>NA</v>
      </c>
      <c r="R10" s="7" t="str">
        <f t="shared" si="7"/>
        <v>NO</v>
      </c>
      <c r="S10" s="69" t="str">
        <f>IF(OR(($G10=("Non Callable")),$G10=("Make Whole"),Inputs!$S$6&gt;E10,R10="No"),"NA",Inputs!$S$6)</f>
        <v>NA</v>
      </c>
      <c r="T10" s="70">
        <f t="shared" si="8"/>
        <v>0</v>
      </c>
      <c r="U10" s="67" t="str">
        <f>IF(S10="NA","NA",IF(T10&gt;0,T10*(Inputs!$S$11*12),0))</f>
        <v>NA</v>
      </c>
      <c r="V10" s="70" t="str">
        <f t="shared" si="9"/>
        <v>NA</v>
      </c>
      <c r="W10" s="67" t="str">
        <f>IF($V10="NA","NA",VLOOKUP(ROUNDUP(V10,0),Inputs!$N$6:$P$26,3,TRUE))</f>
        <v>NA</v>
      </c>
      <c r="X10" s="3" t="str">
        <f>IF($U10="NA","NA",VLOOKUP(ROUNDUP(V10,0),Inputs!$N$6:$O$26,2)+U10)</f>
        <v>NA</v>
      </c>
      <c r="Y10" s="3" t="str">
        <f t="shared" si="10"/>
        <v>NA</v>
      </c>
      <c r="Z10" s="5" t="str">
        <f t="shared" si="11"/>
        <v>NA</v>
      </c>
      <c r="AA10" s="5" t="str">
        <f t="shared" si="12"/>
        <v>NA</v>
      </c>
      <c r="AB10" s="5" t="str">
        <f>IF($U10= "NA","NA",(F10-AA10)*Inputs!$S$7)</f>
        <v>NA</v>
      </c>
      <c r="AC10" s="123" t="str">
        <f t="shared" si="13"/>
        <v>NA</v>
      </c>
      <c r="AD10" s="124" t="str">
        <f t="shared" si="14"/>
        <v>NA</v>
      </c>
      <c r="AE10" s="123" t="str">
        <f t="shared" si="15"/>
        <v/>
      </c>
    </row>
    <row r="11" spans="1:31" s="32" customFormat="1" ht="13.35" customHeight="1" outlineLevel="1">
      <c r="A11" s="81" t="s">
        <v>656</v>
      </c>
      <c r="B11" s="11" t="s">
        <v>507</v>
      </c>
      <c r="C11" s="78" t="s">
        <v>71</v>
      </c>
      <c r="D11" s="73">
        <v>5.722E-2</v>
      </c>
      <c r="E11" s="74">
        <v>46935</v>
      </c>
      <c r="F11" s="79">
        <v>19300000</v>
      </c>
      <c r="G11" s="78" t="s">
        <v>63</v>
      </c>
      <c r="H11" s="69" t="str">
        <f>IF(OR(($G11=("Non Callable")),$G11=("Make Whole"),Inputs!$S$6&gt;E11),"Non Callable",MAX(Inputs!$S$6,G11))</f>
        <v>Non Callable</v>
      </c>
      <c r="I11" s="70" t="str">
        <f t="shared" si="0"/>
        <v>NA</v>
      </c>
      <c r="J11" s="67" t="str">
        <f>IF($I11="NA","NA",VLOOKUP(ROUNDUP(I11,0),Inputs!$N$6:$P$26,3,TRUE))</f>
        <v>NA</v>
      </c>
      <c r="K11" s="3" t="str">
        <f>IF($I11="NA","NA",VLOOKUP(ROUNDUP(I11,0),Inputs!$N$6:$O$26,2))</f>
        <v>NA</v>
      </c>
      <c r="L11" s="3" t="str">
        <f t="shared" si="1"/>
        <v>NA</v>
      </c>
      <c r="M11" s="5" t="str">
        <f t="shared" si="2"/>
        <v>NA</v>
      </c>
      <c r="N11" s="5" t="str">
        <f t="shared" si="3"/>
        <v>NA</v>
      </c>
      <c r="O11" s="5" t="str">
        <f>IF($I11= "NA","NA",(F11-N11)*Inputs!$S$7)</f>
        <v>NA</v>
      </c>
      <c r="P11" s="123" t="str">
        <f t="shared" si="4"/>
        <v>NA</v>
      </c>
      <c r="Q11" s="124" t="str">
        <f t="shared" si="5"/>
        <v>NA</v>
      </c>
      <c r="R11" s="7" t="str">
        <f t="shared" si="7"/>
        <v>NO</v>
      </c>
      <c r="S11" s="69" t="str">
        <f>IF(OR(($G11=("Non Callable")),$G11=("Make Whole"),Inputs!$S$6&gt;E11,R11="No"),"NA",Inputs!$S$6)</f>
        <v>NA</v>
      </c>
      <c r="T11" s="70">
        <f t="shared" si="8"/>
        <v>0</v>
      </c>
      <c r="U11" s="67" t="str">
        <f>IF(S11="NA","NA",IF(T11&gt;0,T11*(Inputs!$S$11*12),0))</f>
        <v>NA</v>
      </c>
      <c r="V11" s="70" t="str">
        <f t="shared" si="9"/>
        <v>NA</v>
      </c>
      <c r="W11" s="67" t="str">
        <f>IF($V11="NA","NA",VLOOKUP(ROUNDUP(V11,0),Inputs!$N$6:$P$26,3,TRUE))</f>
        <v>NA</v>
      </c>
      <c r="X11" s="3" t="str">
        <f>IF($U11="NA","NA",VLOOKUP(ROUNDUP(V11,0),Inputs!$N$6:$O$26,2)+U11)</f>
        <v>NA</v>
      </c>
      <c r="Y11" s="3" t="str">
        <f t="shared" si="10"/>
        <v>NA</v>
      </c>
      <c r="Z11" s="5" t="str">
        <f t="shared" si="11"/>
        <v>NA</v>
      </c>
      <c r="AA11" s="5" t="str">
        <f t="shared" si="12"/>
        <v>NA</v>
      </c>
      <c r="AB11" s="5" t="str">
        <f>IF($U11= "NA","NA",(F11-AA11)*Inputs!$S$7)</f>
        <v>NA</v>
      </c>
      <c r="AC11" s="123" t="str">
        <f t="shared" si="13"/>
        <v>NA</v>
      </c>
      <c r="AD11" s="124" t="str">
        <f t="shared" si="14"/>
        <v>NA</v>
      </c>
      <c r="AE11" s="123" t="str">
        <f t="shared" si="15"/>
        <v/>
      </c>
    </row>
    <row r="12" spans="1:31" s="32" customFormat="1" ht="13.35" customHeight="1" outlineLevel="1">
      <c r="A12" s="81" t="s">
        <v>656</v>
      </c>
      <c r="B12" s="11" t="s">
        <v>507</v>
      </c>
      <c r="C12" s="78" t="s">
        <v>71</v>
      </c>
      <c r="D12" s="73">
        <v>5.722E-2</v>
      </c>
      <c r="E12" s="74">
        <v>47300</v>
      </c>
      <c r="F12" s="79">
        <v>20035000</v>
      </c>
      <c r="G12" s="78" t="s">
        <v>63</v>
      </c>
      <c r="H12" s="69" t="str">
        <f>IF(OR(($G12=("Non Callable")),$G12=("Make Whole"),Inputs!$S$6&gt;E12),"Non Callable",MAX(Inputs!$S$6,G12))</f>
        <v>Non Callable</v>
      </c>
      <c r="I12" s="70" t="str">
        <f t="shared" si="0"/>
        <v>NA</v>
      </c>
      <c r="J12" s="67" t="str">
        <f>IF($I12="NA","NA",VLOOKUP(ROUNDUP(I12,0),Inputs!$N$6:$P$26,3,TRUE))</f>
        <v>NA</v>
      </c>
      <c r="K12" s="3" t="str">
        <f>IF($I12="NA","NA",VLOOKUP(ROUNDUP(I12,0),Inputs!$N$6:$O$26,2))</f>
        <v>NA</v>
      </c>
      <c r="L12" s="3" t="str">
        <f t="shared" si="1"/>
        <v>NA</v>
      </c>
      <c r="M12" s="5" t="str">
        <f t="shared" si="2"/>
        <v>NA</v>
      </c>
      <c r="N12" s="5" t="str">
        <f t="shared" si="3"/>
        <v>NA</v>
      </c>
      <c r="O12" s="5" t="str">
        <f>IF($I12= "NA","NA",(F12-N12)*Inputs!$S$7)</f>
        <v>NA</v>
      </c>
      <c r="P12" s="123" t="str">
        <f t="shared" si="4"/>
        <v>NA</v>
      </c>
      <c r="Q12" s="124" t="str">
        <f t="shared" si="5"/>
        <v>NA</v>
      </c>
      <c r="R12" s="7" t="str">
        <f t="shared" si="7"/>
        <v>NO</v>
      </c>
      <c r="S12" s="69" t="str">
        <f>IF(OR(($G12=("Non Callable")),$G12=("Make Whole"),Inputs!$S$6&gt;E12,R12="No"),"NA",Inputs!$S$6)</f>
        <v>NA</v>
      </c>
      <c r="T12" s="70">
        <f t="shared" si="8"/>
        <v>0</v>
      </c>
      <c r="U12" s="67" t="str">
        <f>IF(S12="NA","NA",IF(T12&gt;0,T12*(Inputs!$S$11*12),0))</f>
        <v>NA</v>
      </c>
      <c r="V12" s="70" t="str">
        <f t="shared" si="9"/>
        <v>NA</v>
      </c>
      <c r="W12" s="67" t="str">
        <f>IF($V12="NA","NA",VLOOKUP(ROUNDUP(V12,0),Inputs!$N$6:$P$26,3,TRUE))</f>
        <v>NA</v>
      </c>
      <c r="X12" s="3" t="str">
        <f>IF($U12="NA","NA",VLOOKUP(ROUNDUP(V12,0),Inputs!$N$6:$O$26,2)+U12)</f>
        <v>NA</v>
      </c>
      <c r="Y12" s="3" t="str">
        <f t="shared" si="10"/>
        <v>NA</v>
      </c>
      <c r="Z12" s="5" t="str">
        <f t="shared" si="11"/>
        <v>NA</v>
      </c>
      <c r="AA12" s="5" t="str">
        <f t="shared" si="12"/>
        <v>NA</v>
      </c>
      <c r="AB12" s="5" t="str">
        <f>IF($U12= "NA","NA",(F12-AA12)*Inputs!$S$7)</f>
        <v>NA</v>
      </c>
      <c r="AC12" s="123" t="str">
        <f t="shared" si="13"/>
        <v>NA</v>
      </c>
      <c r="AD12" s="124" t="str">
        <f t="shared" si="14"/>
        <v>NA</v>
      </c>
      <c r="AE12" s="123" t="str">
        <f t="shared" si="15"/>
        <v/>
      </c>
    </row>
    <row r="13" spans="1:31" s="32" customFormat="1" ht="13.35" customHeight="1" outlineLevel="1">
      <c r="A13" s="81" t="s">
        <v>656</v>
      </c>
      <c r="B13" s="11" t="s">
        <v>507</v>
      </c>
      <c r="C13" s="78" t="s">
        <v>71</v>
      </c>
      <c r="D13" s="73">
        <v>5.722E-2</v>
      </c>
      <c r="E13" s="74">
        <v>47665</v>
      </c>
      <c r="F13" s="79">
        <v>20795000</v>
      </c>
      <c r="G13" s="78" t="s">
        <v>63</v>
      </c>
      <c r="H13" s="69" t="str">
        <f>IF(OR(($G13=("Non Callable")),$G13=("Make Whole"),Inputs!$S$6&gt;E13),"Non Callable",MAX(Inputs!$S$6,G13))</f>
        <v>Non Callable</v>
      </c>
      <c r="I13" s="70" t="str">
        <f t="shared" si="0"/>
        <v>NA</v>
      </c>
      <c r="J13" s="67" t="str">
        <f>IF($I13="NA","NA",VLOOKUP(ROUNDUP(I13,0),Inputs!$N$6:$P$26,3,TRUE))</f>
        <v>NA</v>
      </c>
      <c r="K13" s="3" t="str">
        <f>IF($I13="NA","NA",VLOOKUP(ROUNDUP(I13,0),Inputs!$N$6:$O$26,2))</f>
        <v>NA</v>
      </c>
      <c r="L13" s="3" t="str">
        <f t="shared" si="1"/>
        <v>NA</v>
      </c>
      <c r="M13" s="5" t="str">
        <f t="shared" si="2"/>
        <v>NA</v>
      </c>
      <c r="N13" s="5" t="str">
        <f t="shared" si="3"/>
        <v>NA</v>
      </c>
      <c r="O13" s="5" t="str">
        <f>IF($I13= "NA","NA",(F13-N13)*Inputs!$S$7)</f>
        <v>NA</v>
      </c>
      <c r="P13" s="123" t="str">
        <f t="shared" si="4"/>
        <v>NA</v>
      </c>
      <c r="Q13" s="124" t="str">
        <f t="shared" si="5"/>
        <v>NA</v>
      </c>
      <c r="R13" s="7" t="str">
        <f t="shared" si="7"/>
        <v>NO</v>
      </c>
      <c r="S13" s="69" t="str">
        <f>IF(OR(($G13=("Non Callable")),$G13=("Make Whole"),Inputs!$S$6&gt;E13,R13="No"),"NA",Inputs!$S$6)</f>
        <v>NA</v>
      </c>
      <c r="T13" s="70">
        <f t="shared" si="8"/>
        <v>0</v>
      </c>
      <c r="U13" s="67" t="str">
        <f>IF(S13="NA","NA",IF(T13&gt;0,T13*(Inputs!$S$11*12),0))</f>
        <v>NA</v>
      </c>
      <c r="V13" s="70" t="str">
        <f t="shared" si="9"/>
        <v>NA</v>
      </c>
      <c r="W13" s="67" t="str">
        <f>IF($V13="NA","NA",VLOOKUP(ROUNDUP(V13,0),Inputs!$N$6:$P$26,3,TRUE))</f>
        <v>NA</v>
      </c>
      <c r="X13" s="3" t="str">
        <f>IF($U13="NA","NA",VLOOKUP(ROUNDUP(V13,0),Inputs!$N$6:$O$26,2)+U13)</f>
        <v>NA</v>
      </c>
      <c r="Y13" s="3" t="str">
        <f t="shared" si="10"/>
        <v>NA</v>
      </c>
      <c r="Z13" s="5" t="str">
        <f t="shared" si="11"/>
        <v>NA</v>
      </c>
      <c r="AA13" s="5" t="str">
        <f t="shared" si="12"/>
        <v>NA</v>
      </c>
      <c r="AB13" s="5" t="str">
        <f>IF($U13= "NA","NA",(F13-AA13)*Inputs!$S$7)</f>
        <v>NA</v>
      </c>
      <c r="AC13" s="123" t="str">
        <f t="shared" si="13"/>
        <v>NA</v>
      </c>
      <c r="AD13" s="124" t="str">
        <f t="shared" si="14"/>
        <v>NA</v>
      </c>
      <c r="AE13" s="123" t="str">
        <f t="shared" si="15"/>
        <v/>
      </c>
    </row>
    <row r="14" spans="1:31" s="32" customFormat="1" ht="13.35" customHeight="1" outlineLevel="1">
      <c r="A14" s="81" t="s">
        <v>656</v>
      </c>
      <c r="B14" s="11" t="s">
        <v>508</v>
      </c>
      <c r="C14" s="78" t="s">
        <v>72</v>
      </c>
      <c r="D14" s="73">
        <v>0.03</v>
      </c>
      <c r="E14" s="74">
        <v>45474</v>
      </c>
      <c r="F14" s="79">
        <v>2500000</v>
      </c>
      <c r="G14" s="11" t="s">
        <v>2</v>
      </c>
      <c r="H14" s="69" t="str">
        <f>IF(OR(($G14=("Non Callable")),$G14=("Make Whole"),Inputs!$S$6&gt;E14),"Non Callable",MAX(Inputs!$S$6,G14))</f>
        <v>Non Callable</v>
      </c>
      <c r="I14" s="70" t="str">
        <f t="shared" si="0"/>
        <v>NA</v>
      </c>
      <c r="J14" s="67" t="str">
        <f>IF($I14="NA","NA",VLOOKUP(ROUNDUP(I14,0),Inputs!$N$6:$P$26,3,TRUE))</f>
        <v>NA</v>
      </c>
      <c r="K14" s="3" t="str">
        <f>IF($I14="NA","NA",VLOOKUP(ROUNDUP(I14,0),Inputs!$N$6:$O$26,2))</f>
        <v>NA</v>
      </c>
      <c r="L14" s="3" t="str">
        <f t="shared" si="1"/>
        <v>NA</v>
      </c>
      <c r="M14" s="5" t="str">
        <f t="shared" si="2"/>
        <v>NA</v>
      </c>
      <c r="N14" s="5" t="str">
        <f t="shared" si="3"/>
        <v>NA</v>
      </c>
      <c r="O14" s="5" t="str">
        <f>IF($I14= "NA","NA",(F14-N14)*Inputs!$S$7)</f>
        <v>NA</v>
      </c>
      <c r="P14" s="123" t="str">
        <f t="shared" si="4"/>
        <v>NA</v>
      </c>
      <c r="Q14" s="124" t="str">
        <f t="shared" si="5"/>
        <v>NA</v>
      </c>
      <c r="R14" s="7" t="str">
        <f t="shared" si="7"/>
        <v>YES</v>
      </c>
      <c r="S14" s="69" t="str">
        <f>IF(OR(($G14=("Non Callable")),$G14=("Make Whole"),Inputs!$S$6&gt;E14,R14="No"),"NA",Inputs!$S$6)</f>
        <v>NA</v>
      </c>
      <c r="T14" s="70" t="str">
        <f t="shared" si="8"/>
        <v>NA</v>
      </c>
      <c r="U14" s="67" t="str">
        <f>IF(S14="NA","NA",IF(T14&gt;0,T14*(Inputs!$S$11*12),0))</f>
        <v>NA</v>
      </c>
      <c r="V14" s="70" t="str">
        <f t="shared" si="9"/>
        <v>NA</v>
      </c>
      <c r="W14" s="67" t="str">
        <f>IF($V14="NA","NA",VLOOKUP(ROUNDUP(V14,0),Inputs!$N$6:$P$26,3,TRUE))</f>
        <v>NA</v>
      </c>
      <c r="X14" s="3" t="str">
        <f>IF($U14="NA","NA",VLOOKUP(ROUNDUP(V14,0),Inputs!$N$6:$O$26,2)+U14)</f>
        <v>NA</v>
      </c>
      <c r="Y14" s="3" t="str">
        <f t="shared" si="10"/>
        <v>NA</v>
      </c>
      <c r="Z14" s="5" t="str">
        <f t="shared" si="11"/>
        <v>NA</v>
      </c>
      <c r="AA14" s="5" t="str">
        <f t="shared" si="12"/>
        <v>NA</v>
      </c>
      <c r="AB14" s="5" t="str">
        <f>IF($U14= "NA","NA",(F14-AA14)*Inputs!$S$7)</f>
        <v>NA</v>
      </c>
      <c r="AC14" s="123" t="str">
        <f t="shared" si="13"/>
        <v>NA</v>
      </c>
      <c r="AD14" s="124" t="str">
        <f t="shared" si="14"/>
        <v>NA</v>
      </c>
      <c r="AE14" s="123" t="str">
        <f t="shared" si="15"/>
        <v/>
      </c>
    </row>
    <row r="15" spans="1:31" s="32" customFormat="1" ht="13.35" customHeight="1" outlineLevel="1">
      <c r="A15" s="81" t="s">
        <v>656</v>
      </c>
      <c r="B15" s="11" t="s">
        <v>509</v>
      </c>
      <c r="C15" s="78" t="s">
        <v>72</v>
      </c>
      <c r="D15" s="73">
        <v>0.03</v>
      </c>
      <c r="E15" s="74">
        <v>45839</v>
      </c>
      <c r="F15" s="79">
        <v>2990000</v>
      </c>
      <c r="G15" s="11" t="s">
        <v>2</v>
      </c>
      <c r="H15" s="69" t="str">
        <f>IF(OR(($G15=("Non Callable")),$G15=("Make Whole"),Inputs!$S$6&gt;E15),"Non Callable",MAX(Inputs!$S$6,G15))</f>
        <v>Non Callable</v>
      </c>
      <c r="I15" s="70" t="str">
        <f t="shared" si="0"/>
        <v>NA</v>
      </c>
      <c r="J15" s="67" t="str">
        <f>IF($I15="NA","NA",VLOOKUP(ROUNDUP(I15,0),Inputs!$N$6:$P$26,3,TRUE))</f>
        <v>NA</v>
      </c>
      <c r="K15" s="3" t="str">
        <f>IF($I15="NA","NA",VLOOKUP(ROUNDUP(I15,0),Inputs!$N$6:$O$26,2))</f>
        <v>NA</v>
      </c>
      <c r="L15" s="3" t="str">
        <f t="shared" si="1"/>
        <v>NA</v>
      </c>
      <c r="M15" s="5" t="str">
        <f t="shared" si="2"/>
        <v>NA</v>
      </c>
      <c r="N15" s="5" t="str">
        <f t="shared" si="3"/>
        <v>NA</v>
      </c>
      <c r="O15" s="5" t="str">
        <f>IF($I15= "NA","NA",(F15-N15)*Inputs!$S$7)</f>
        <v>NA</v>
      </c>
      <c r="P15" s="123" t="str">
        <f t="shared" si="4"/>
        <v>NA</v>
      </c>
      <c r="Q15" s="124" t="str">
        <f t="shared" si="5"/>
        <v>NA</v>
      </c>
      <c r="R15" s="7" t="str">
        <f t="shared" si="7"/>
        <v>YES</v>
      </c>
      <c r="S15" s="69" t="str">
        <f>IF(OR(($G15=("Non Callable")),$G15=("Make Whole"),Inputs!$S$6&gt;E15,R15="No"),"NA",Inputs!$S$6)</f>
        <v>NA</v>
      </c>
      <c r="T15" s="70" t="str">
        <f t="shared" si="8"/>
        <v>NA</v>
      </c>
      <c r="U15" s="67" t="str">
        <f>IF(S15="NA","NA",IF(T15&gt;0,T15*(Inputs!$S$11*12),0))</f>
        <v>NA</v>
      </c>
      <c r="V15" s="70" t="str">
        <f t="shared" si="9"/>
        <v>NA</v>
      </c>
      <c r="W15" s="67" t="str">
        <f>IF($V15="NA","NA",VLOOKUP(ROUNDUP(V15,0),Inputs!$N$6:$P$26,3,TRUE))</f>
        <v>NA</v>
      </c>
      <c r="X15" s="3" t="str">
        <f>IF($U15="NA","NA",VLOOKUP(ROUNDUP(V15,0),Inputs!$N$6:$O$26,2)+U15)</f>
        <v>NA</v>
      </c>
      <c r="Y15" s="3" t="str">
        <f t="shared" si="10"/>
        <v>NA</v>
      </c>
      <c r="Z15" s="5" t="str">
        <f t="shared" si="11"/>
        <v>NA</v>
      </c>
      <c r="AA15" s="5" t="str">
        <f t="shared" si="12"/>
        <v>NA</v>
      </c>
      <c r="AB15" s="5" t="str">
        <f>IF($U15= "NA","NA",(F15-AA15)*Inputs!$S$7)</f>
        <v>NA</v>
      </c>
      <c r="AC15" s="123" t="str">
        <f t="shared" si="13"/>
        <v>NA</v>
      </c>
      <c r="AD15" s="124" t="str">
        <f t="shared" si="14"/>
        <v>NA</v>
      </c>
      <c r="AE15" s="123" t="str">
        <f t="shared" si="15"/>
        <v/>
      </c>
    </row>
    <row r="16" spans="1:31" s="32" customFormat="1" ht="13.35" customHeight="1" outlineLevel="1">
      <c r="A16" s="81" t="s">
        <v>656</v>
      </c>
      <c r="B16" s="11" t="s">
        <v>510</v>
      </c>
      <c r="C16" s="78" t="s">
        <v>72</v>
      </c>
      <c r="D16" s="73">
        <v>0.05</v>
      </c>
      <c r="E16" s="74">
        <v>45474</v>
      </c>
      <c r="F16" s="79">
        <v>11585000</v>
      </c>
      <c r="G16" s="11" t="s">
        <v>2</v>
      </c>
      <c r="H16" s="69" t="str">
        <f>IF(OR(($G16=("Non Callable")),$G16=("Make Whole"),Inputs!$S$6&gt;E16),"Non Callable",MAX(Inputs!$S$6,G16))</f>
        <v>Non Callable</v>
      </c>
      <c r="I16" s="70" t="str">
        <f t="shared" si="0"/>
        <v>NA</v>
      </c>
      <c r="J16" s="67" t="str">
        <f>IF($I16="NA","NA",VLOOKUP(ROUNDUP(I16,0),Inputs!$N$6:$P$26,3,TRUE))</f>
        <v>NA</v>
      </c>
      <c r="K16" s="3" t="str">
        <f>IF($I16="NA","NA",VLOOKUP(ROUNDUP(I16,0),Inputs!$N$6:$O$26,2))</f>
        <v>NA</v>
      </c>
      <c r="L16" s="3" t="str">
        <f t="shared" si="1"/>
        <v>NA</v>
      </c>
      <c r="M16" s="5" t="str">
        <f t="shared" si="2"/>
        <v>NA</v>
      </c>
      <c r="N16" s="5" t="str">
        <f t="shared" si="3"/>
        <v>NA</v>
      </c>
      <c r="O16" s="5" t="str">
        <f>IF($I16= "NA","NA",(F16-N16)*Inputs!$S$7)</f>
        <v>NA</v>
      </c>
      <c r="P16" s="123" t="str">
        <f t="shared" si="4"/>
        <v>NA</v>
      </c>
      <c r="Q16" s="124" t="str">
        <f t="shared" si="5"/>
        <v>NA</v>
      </c>
      <c r="R16" s="7" t="str">
        <f t="shared" si="7"/>
        <v>YES</v>
      </c>
      <c r="S16" s="69" t="str">
        <f>IF(OR(($G16=("Non Callable")),$G16=("Make Whole"),Inputs!$S$6&gt;E16,R16="No"),"NA",Inputs!$S$6)</f>
        <v>NA</v>
      </c>
      <c r="T16" s="70" t="str">
        <f t="shared" si="8"/>
        <v>NA</v>
      </c>
      <c r="U16" s="67" t="str">
        <f>IF(S16="NA","NA",IF(T16&gt;0,T16*(Inputs!$S$11*12),0))</f>
        <v>NA</v>
      </c>
      <c r="V16" s="70" t="str">
        <f t="shared" si="9"/>
        <v>NA</v>
      </c>
      <c r="W16" s="67" t="str">
        <f>IF($V16="NA","NA",VLOOKUP(ROUNDUP(V16,0),Inputs!$N$6:$P$26,3,TRUE))</f>
        <v>NA</v>
      </c>
      <c r="X16" s="3" t="str">
        <f>IF($U16="NA","NA",VLOOKUP(ROUNDUP(V16,0),Inputs!$N$6:$O$26,2)+U16)</f>
        <v>NA</v>
      </c>
      <c r="Y16" s="3" t="str">
        <f t="shared" si="10"/>
        <v>NA</v>
      </c>
      <c r="Z16" s="5" t="str">
        <f t="shared" si="11"/>
        <v>NA</v>
      </c>
      <c r="AA16" s="5" t="str">
        <f t="shared" si="12"/>
        <v>NA</v>
      </c>
      <c r="AB16" s="5" t="str">
        <f>IF($U16= "NA","NA",(F16-AA16)*Inputs!$S$7)</f>
        <v>NA</v>
      </c>
      <c r="AC16" s="123" t="str">
        <f t="shared" si="13"/>
        <v>NA</v>
      </c>
      <c r="AD16" s="124" t="str">
        <f t="shared" si="14"/>
        <v>NA</v>
      </c>
      <c r="AE16" s="123" t="str">
        <f t="shared" si="15"/>
        <v/>
      </c>
    </row>
    <row r="17" spans="1:31" s="32" customFormat="1" ht="13.35" customHeight="1" outlineLevel="1">
      <c r="A17" s="81" t="s">
        <v>656</v>
      </c>
      <c r="B17" s="11" t="s">
        <v>511</v>
      </c>
      <c r="C17" s="78" t="s">
        <v>72</v>
      </c>
      <c r="D17" s="73">
        <v>0.05</v>
      </c>
      <c r="E17" s="74">
        <v>45839</v>
      </c>
      <c r="F17" s="79">
        <v>11750000</v>
      </c>
      <c r="G17" s="11" t="s">
        <v>2</v>
      </c>
      <c r="H17" s="69" t="str">
        <f>IF(OR(($G17=("Non Callable")),$G17=("Make Whole"),Inputs!$S$6&gt;E17),"Non Callable",MAX(Inputs!$S$6,G17))</f>
        <v>Non Callable</v>
      </c>
      <c r="I17" s="70" t="str">
        <f t="shared" si="0"/>
        <v>NA</v>
      </c>
      <c r="J17" s="67" t="str">
        <f>IF($I17="NA","NA",VLOOKUP(ROUNDUP(I17,0),Inputs!$N$6:$P$26,3,TRUE))</f>
        <v>NA</v>
      </c>
      <c r="K17" s="3" t="str">
        <f>IF($I17="NA","NA",VLOOKUP(ROUNDUP(I17,0),Inputs!$N$6:$O$26,2))</f>
        <v>NA</v>
      </c>
      <c r="L17" s="3" t="str">
        <f t="shared" si="1"/>
        <v>NA</v>
      </c>
      <c r="M17" s="5" t="str">
        <f t="shared" si="2"/>
        <v>NA</v>
      </c>
      <c r="N17" s="5" t="str">
        <f t="shared" si="3"/>
        <v>NA</v>
      </c>
      <c r="O17" s="5" t="str">
        <f>IF($I17= "NA","NA",(F17-N17)*Inputs!$S$7)</f>
        <v>NA</v>
      </c>
      <c r="P17" s="123" t="str">
        <f t="shared" si="4"/>
        <v>NA</v>
      </c>
      <c r="Q17" s="124" t="str">
        <f t="shared" si="5"/>
        <v>NA</v>
      </c>
      <c r="R17" s="7" t="str">
        <f t="shared" si="7"/>
        <v>YES</v>
      </c>
      <c r="S17" s="69" t="str">
        <f>IF(OR(($G17=("Non Callable")),$G17=("Make Whole"),Inputs!$S$6&gt;E17,R17="No"),"NA",Inputs!$S$6)</f>
        <v>NA</v>
      </c>
      <c r="T17" s="70" t="str">
        <f t="shared" si="8"/>
        <v>NA</v>
      </c>
      <c r="U17" s="67" t="str">
        <f>IF(S17="NA","NA",IF(T17&gt;0,T17*(Inputs!$S$11*12),0))</f>
        <v>NA</v>
      </c>
      <c r="V17" s="70" t="str">
        <f t="shared" si="9"/>
        <v>NA</v>
      </c>
      <c r="W17" s="67" t="str">
        <f>IF($V17="NA","NA",VLOOKUP(ROUNDUP(V17,0),Inputs!$N$6:$P$26,3,TRUE))</f>
        <v>NA</v>
      </c>
      <c r="X17" s="3" t="str">
        <f>IF($U17="NA","NA",VLOOKUP(ROUNDUP(V17,0),Inputs!$N$6:$O$26,2)+U17)</f>
        <v>NA</v>
      </c>
      <c r="Y17" s="3" t="str">
        <f t="shared" si="10"/>
        <v>NA</v>
      </c>
      <c r="Z17" s="5" t="str">
        <f t="shared" si="11"/>
        <v>NA</v>
      </c>
      <c r="AA17" s="5" t="str">
        <f t="shared" si="12"/>
        <v>NA</v>
      </c>
      <c r="AB17" s="5" t="str">
        <f>IF($U17= "NA","NA",(F17-AA17)*Inputs!$S$7)</f>
        <v>NA</v>
      </c>
      <c r="AC17" s="123" t="str">
        <f t="shared" si="13"/>
        <v>NA</v>
      </c>
      <c r="AD17" s="124" t="str">
        <f t="shared" si="14"/>
        <v>NA</v>
      </c>
      <c r="AE17" s="123" t="str">
        <f t="shared" si="15"/>
        <v/>
      </c>
    </row>
    <row r="18" spans="1:31" s="32" customFormat="1" ht="13.35" customHeight="1" outlineLevel="1">
      <c r="A18" s="81" t="s">
        <v>656</v>
      </c>
      <c r="B18" s="11" t="s">
        <v>512</v>
      </c>
      <c r="C18" s="78" t="s">
        <v>73</v>
      </c>
      <c r="D18" s="73">
        <v>2.5000000000000001E-2</v>
      </c>
      <c r="E18" s="74">
        <v>45474</v>
      </c>
      <c r="F18" s="79">
        <v>120000</v>
      </c>
      <c r="G18" s="11" t="s">
        <v>2</v>
      </c>
      <c r="H18" s="69" t="str">
        <f>IF(OR(($G18=("Non Callable")),$G18=("Make Whole"),Inputs!$S$6&gt;E18),"Non Callable",MAX(Inputs!$S$6,G18))</f>
        <v>Non Callable</v>
      </c>
      <c r="I18" s="70" t="str">
        <f t="shared" ref="I18:I47" si="16">IF(OR(H18="Non Callable",H18=E18),"NA",DAYS360(H18,E18)/360)</f>
        <v>NA</v>
      </c>
      <c r="J18" s="67" t="str">
        <f>IF($I18="NA","NA",VLOOKUP(ROUNDUP(I18,0),Inputs!$N$6:$P$26,3,TRUE))</f>
        <v>NA</v>
      </c>
      <c r="K18" s="3" t="str">
        <f>IF($I18="NA","NA",VLOOKUP(ROUNDUP(I18,0),Inputs!$N$6:$O$26,2))</f>
        <v>NA</v>
      </c>
      <c r="L18" s="3" t="str">
        <f t="shared" ref="L18:L47" si="17">IF($I18="NA","NA",ROUNDDOWN(-PV(K18/2,I18*2,(F18*D18)/2,F18)/F18,5))</f>
        <v>NA</v>
      </c>
      <c r="M18" s="5" t="str">
        <f t="shared" ref="M18:M47" si="18">IF($I18="NA","NA",F18/L18)</f>
        <v>NA</v>
      </c>
      <c r="N18" s="5" t="str">
        <f t="shared" ref="N18:N47" si="19">IF($I18="NA","NA",F18-M18)</f>
        <v>NA</v>
      </c>
      <c r="O18" s="5" t="str">
        <f>IF($I18= "NA","NA",(F18-N18)*Inputs!$S$7)</f>
        <v>NA</v>
      </c>
      <c r="P18" s="123" t="str">
        <f t="shared" ref="P18:P47" si="20">IF($I18= "NA","NA",N18-O18)</f>
        <v>NA</v>
      </c>
      <c r="Q18" s="124" t="str">
        <f t="shared" ref="Q18:Q47" si="21">IF($I18= "NA","NA",P18/F18)</f>
        <v>NA</v>
      </c>
      <c r="R18" s="7" t="str">
        <f t="shared" si="7"/>
        <v>YES</v>
      </c>
      <c r="S18" s="69" t="str">
        <f>IF(OR(($G18=("Non Callable")),$G18=("Make Whole"),Inputs!$S$6&gt;E18,R18="No"),"NA",Inputs!$S$6)</f>
        <v>NA</v>
      </c>
      <c r="T18" s="70" t="str">
        <f t="shared" si="8"/>
        <v>NA</v>
      </c>
      <c r="U18" s="67" t="str">
        <f>IF(S18="NA","NA",IF(T18&gt;0,T18*(Inputs!$S$11*12),0))</f>
        <v>NA</v>
      </c>
      <c r="V18" s="70" t="str">
        <f t="shared" si="9"/>
        <v>NA</v>
      </c>
      <c r="W18" s="67" t="str">
        <f>IF($V18="NA","NA",VLOOKUP(ROUNDUP(V18,0),Inputs!$N$6:$P$26,3,TRUE))</f>
        <v>NA</v>
      </c>
      <c r="X18" s="3" t="str">
        <f>IF($U18="NA","NA",VLOOKUP(ROUNDUP(V18,0),Inputs!$N$6:$O$26,2)+U18)</f>
        <v>NA</v>
      </c>
      <c r="Y18" s="3" t="str">
        <f t="shared" si="10"/>
        <v>NA</v>
      </c>
      <c r="Z18" s="5" t="str">
        <f t="shared" si="11"/>
        <v>NA</v>
      </c>
      <c r="AA18" s="5" t="str">
        <f t="shared" si="12"/>
        <v>NA</v>
      </c>
      <c r="AB18" s="5" t="str">
        <f>IF($U18= "NA","NA",(F18-AA18)*Inputs!$S$7)</f>
        <v>NA</v>
      </c>
      <c r="AC18" s="123" t="str">
        <f t="shared" si="13"/>
        <v>NA</v>
      </c>
      <c r="AD18" s="124" t="str">
        <f t="shared" si="14"/>
        <v>NA</v>
      </c>
      <c r="AE18" s="123" t="str">
        <f t="shared" si="15"/>
        <v/>
      </c>
    </row>
    <row r="19" spans="1:31" s="32" customFormat="1" ht="13.35" customHeight="1" outlineLevel="1">
      <c r="A19" s="81" t="s">
        <v>656</v>
      </c>
      <c r="B19" s="11" t="s">
        <v>513</v>
      </c>
      <c r="C19" s="78" t="s">
        <v>73</v>
      </c>
      <c r="D19" s="73">
        <v>0.04</v>
      </c>
      <c r="E19" s="74">
        <v>45839</v>
      </c>
      <c r="F19" s="79">
        <v>120000</v>
      </c>
      <c r="G19" s="11" t="s">
        <v>2</v>
      </c>
      <c r="H19" s="69" t="str">
        <f>IF(OR(($G19=("Non Callable")),$G19=("Make Whole"),Inputs!$S$6&gt;E19),"Non Callable",MAX(Inputs!$S$6,G19))</f>
        <v>Non Callable</v>
      </c>
      <c r="I19" s="70" t="str">
        <f t="shared" si="16"/>
        <v>NA</v>
      </c>
      <c r="J19" s="67" t="str">
        <f>IF($I19="NA","NA",VLOOKUP(ROUNDUP(I19,0),Inputs!$N$6:$P$26,3,TRUE))</f>
        <v>NA</v>
      </c>
      <c r="K19" s="3" t="str">
        <f>IF($I19="NA","NA",VLOOKUP(ROUNDUP(I19,0),Inputs!$N$6:$O$26,2))</f>
        <v>NA</v>
      </c>
      <c r="L19" s="3" t="str">
        <f t="shared" si="17"/>
        <v>NA</v>
      </c>
      <c r="M19" s="5" t="str">
        <f t="shared" si="18"/>
        <v>NA</v>
      </c>
      <c r="N19" s="5" t="str">
        <f t="shared" si="19"/>
        <v>NA</v>
      </c>
      <c r="O19" s="5" t="str">
        <f>IF($I19= "NA","NA",(F19-N19)*Inputs!$S$7)</f>
        <v>NA</v>
      </c>
      <c r="P19" s="123" t="str">
        <f t="shared" si="20"/>
        <v>NA</v>
      </c>
      <c r="Q19" s="124" t="str">
        <f t="shared" si="21"/>
        <v>NA</v>
      </c>
      <c r="R19" s="7" t="str">
        <f t="shared" si="7"/>
        <v>YES</v>
      </c>
      <c r="S19" s="69" t="str">
        <f>IF(OR(($G19=("Non Callable")),$G19=("Make Whole"),Inputs!$S$6&gt;E19,R19="No"),"NA",Inputs!$S$6)</f>
        <v>NA</v>
      </c>
      <c r="T19" s="70" t="str">
        <f t="shared" si="8"/>
        <v>NA</v>
      </c>
      <c r="U19" s="67" t="str">
        <f>IF(S19="NA","NA",IF(T19&gt;0,T19*(Inputs!$S$11*12),0))</f>
        <v>NA</v>
      </c>
      <c r="V19" s="70" t="str">
        <f t="shared" si="9"/>
        <v>NA</v>
      </c>
      <c r="W19" s="67" t="str">
        <f>IF($V19="NA","NA",VLOOKUP(ROUNDUP(V19,0),Inputs!$N$6:$P$26,3,TRUE))</f>
        <v>NA</v>
      </c>
      <c r="X19" s="3" t="str">
        <f>IF($U19="NA","NA",VLOOKUP(ROUNDUP(V19,0),Inputs!$N$6:$O$26,2)+U19)</f>
        <v>NA</v>
      </c>
      <c r="Y19" s="3" t="str">
        <f t="shared" si="10"/>
        <v>NA</v>
      </c>
      <c r="Z19" s="5" t="str">
        <f t="shared" si="11"/>
        <v>NA</v>
      </c>
      <c r="AA19" s="5" t="str">
        <f t="shared" si="12"/>
        <v>NA</v>
      </c>
      <c r="AB19" s="5" t="str">
        <f>IF($U19= "NA","NA",(F19-AA19)*Inputs!$S$7)</f>
        <v>NA</v>
      </c>
      <c r="AC19" s="123" t="str">
        <f t="shared" si="13"/>
        <v>NA</v>
      </c>
      <c r="AD19" s="124" t="str">
        <f t="shared" si="14"/>
        <v>NA</v>
      </c>
      <c r="AE19" s="123" t="str">
        <f t="shared" si="15"/>
        <v/>
      </c>
    </row>
    <row r="20" spans="1:31" s="32" customFormat="1" ht="13.35" customHeight="1" outlineLevel="1">
      <c r="A20" s="81" t="s">
        <v>656</v>
      </c>
      <c r="B20" s="11" t="s">
        <v>514</v>
      </c>
      <c r="C20" s="78" t="s">
        <v>73</v>
      </c>
      <c r="D20" s="73">
        <v>0.03</v>
      </c>
      <c r="E20" s="74">
        <v>46204</v>
      </c>
      <c r="F20" s="79">
        <v>970000</v>
      </c>
      <c r="G20" s="75">
        <v>45839</v>
      </c>
      <c r="H20" s="69">
        <f>IF(OR(($G20=("Non Callable")),$G20=("Make Whole"),Inputs!$S$6&gt;E20),"Non Callable",MAX(Inputs!$S$6,G20))</f>
        <v>45839</v>
      </c>
      <c r="I20" s="70">
        <f t="shared" si="16"/>
        <v>1</v>
      </c>
      <c r="J20" s="67">
        <f>IF($I20="NA","NA",VLOOKUP(ROUNDUP(I20,0),Inputs!$N$6:$P$26,3,TRUE))</f>
        <v>0.05</v>
      </c>
      <c r="K20" s="3">
        <f>IF($I20="NA","NA",VLOOKUP(ROUNDUP(I20,0),Inputs!$N$6:$O$26,2))</f>
        <v>3.0800000000000001E-2</v>
      </c>
      <c r="L20" s="3">
        <f t="shared" si="17"/>
        <v>0.99921000000000004</v>
      </c>
      <c r="M20" s="5">
        <f t="shared" si="18"/>
        <v>970766.90585562587</v>
      </c>
      <c r="N20" s="5">
        <f t="shared" si="19"/>
        <v>-766.90585562586784</v>
      </c>
      <c r="O20" s="5">
        <f>IF($I20= "NA","NA",(F20-N20)*Inputs!$S$7)</f>
        <v>9707.6690585562592</v>
      </c>
      <c r="P20" s="123">
        <f t="shared" si="20"/>
        <v>-10474.574914182127</v>
      </c>
      <c r="Q20" s="124">
        <f t="shared" si="21"/>
        <v>-1.0798530839363017E-2</v>
      </c>
      <c r="R20" s="7" t="str">
        <f t="shared" si="7"/>
        <v>YES</v>
      </c>
      <c r="S20" s="69">
        <f>IF(OR(($G20=("Non Callable")),$G20=("Make Whole"),Inputs!$S$6&gt;E20,R20="No"),"NA",Inputs!$S$6)</f>
        <v>45266</v>
      </c>
      <c r="T20" s="70">
        <f t="shared" si="8"/>
        <v>1.5694444444444444</v>
      </c>
      <c r="U20" s="67">
        <f>IF(S20="NA","NA",IF(T20&gt;0,T20*(Inputs!$S$11*12),0))</f>
        <v>7.5333333333333337E-3</v>
      </c>
      <c r="V20" s="70">
        <f t="shared" si="9"/>
        <v>1</v>
      </c>
      <c r="W20" s="67">
        <f>IF($V20="NA","NA",VLOOKUP(ROUNDUP(V20,0),Inputs!$N$6:$P$26,3,TRUE))</f>
        <v>0.05</v>
      </c>
      <c r="X20" s="3">
        <f>IF($U20="NA","NA",VLOOKUP(ROUNDUP(V20,0),Inputs!$N$6:$O$26,2)+U20)</f>
        <v>3.8333333333333337E-2</v>
      </c>
      <c r="Y20" s="3">
        <f t="shared" si="10"/>
        <v>0.9919</v>
      </c>
      <c r="Z20" s="5">
        <f t="shared" si="11"/>
        <v>977921.16140739992</v>
      </c>
      <c r="AA20" s="5">
        <f t="shared" si="12"/>
        <v>-7921.1614073999226</v>
      </c>
      <c r="AB20" s="5">
        <f>IF($U20= "NA","NA",(F20-AA20)*Inputs!$S$7)</f>
        <v>9779.211614074</v>
      </c>
      <c r="AC20" s="123">
        <f t="shared" si="13"/>
        <v>-17700.373021473923</v>
      </c>
      <c r="AD20" s="124">
        <f t="shared" si="14"/>
        <v>-1.824780723863291E-2</v>
      </c>
      <c r="AE20" s="123" t="str">
        <f t="shared" si="15"/>
        <v/>
      </c>
    </row>
    <row r="21" spans="1:31" s="32" customFormat="1" ht="13.35" customHeight="1" outlineLevel="1">
      <c r="A21" s="81" t="s">
        <v>656</v>
      </c>
      <c r="B21" s="11" t="s">
        <v>515</v>
      </c>
      <c r="C21" s="78" t="s">
        <v>73</v>
      </c>
      <c r="D21" s="73">
        <v>3.125E-2</v>
      </c>
      <c r="E21" s="74">
        <v>46569</v>
      </c>
      <c r="F21" s="79">
        <v>3645000</v>
      </c>
      <c r="G21" s="75">
        <v>45839</v>
      </c>
      <c r="H21" s="69">
        <f>IF(OR(($G21=("Non Callable")),$G21=("Make Whole"),Inputs!$S$6&gt;E21),"Non Callable",MAX(Inputs!$S$6,G21))</f>
        <v>45839</v>
      </c>
      <c r="I21" s="70">
        <f t="shared" si="16"/>
        <v>2</v>
      </c>
      <c r="J21" s="67">
        <f>IF($I21="NA","NA",VLOOKUP(ROUNDUP(I21,0),Inputs!$N$6:$P$26,3,TRUE))</f>
        <v>0.05</v>
      </c>
      <c r="K21" s="3">
        <f>IF($I21="NA","NA",VLOOKUP(ROUNDUP(I21,0),Inputs!$N$6:$O$26,2))</f>
        <v>2.93E-2</v>
      </c>
      <c r="L21" s="3">
        <f t="shared" si="17"/>
        <v>1.00376</v>
      </c>
      <c r="M21" s="5">
        <f t="shared" si="18"/>
        <v>3631346.1385191679</v>
      </c>
      <c r="N21" s="5">
        <f t="shared" si="19"/>
        <v>13653.8614808321</v>
      </c>
      <c r="O21" s="5">
        <f>IF($I21= "NA","NA",(F21-N21)*Inputs!$S$7)</f>
        <v>36313.46138519168</v>
      </c>
      <c r="P21" s="123">
        <f t="shared" si="20"/>
        <v>-22659.59990435958</v>
      </c>
      <c r="Q21" s="124">
        <f t="shared" si="21"/>
        <v>-6.216625488164494E-3</v>
      </c>
      <c r="R21" s="7" t="str">
        <f t="shared" si="7"/>
        <v>YES</v>
      </c>
      <c r="S21" s="69">
        <f>IF(OR(($G21=("Non Callable")),$G21=("Make Whole"),Inputs!$S$6&gt;E21,R21="No"),"NA",Inputs!$S$6)</f>
        <v>45266</v>
      </c>
      <c r="T21" s="70">
        <f t="shared" si="8"/>
        <v>1.5694444444444444</v>
      </c>
      <c r="U21" s="67">
        <f>IF(S21="NA","NA",IF(T21&gt;0,T21*(Inputs!$S$11*12),0))</f>
        <v>7.5333333333333337E-3</v>
      </c>
      <c r="V21" s="70">
        <f t="shared" si="9"/>
        <v>2</v>
      </c>
      <c r="W21" s="67">
        <f>IF($V21="NA","NA",VLOOKUP(ROUNDUP(V21,0),Inputs!$N$6:$P$26,3,TRUE))</f>
        <v>0.05</v>
      </c>
      <c r="X21" s="3">
        <f>IF($U21="NA","NA",VLOOKUP(ROUNDUP(V21,0),Inputs!$N$6:$O$26,2)+U21)</f>
        <v>3.6833333333333336E-2</v>
      </c>
      <c r="Y21" s="3">
        <f t="shared" si="10"/>
        <v>0.98931999999999998</v>
      </c>
      <c r="Z21" s="5">
        <f t="shared" si="11"/>
        <v>3684348.8456717748</v>
      </c>
      <c r="AA21" s="5">
        <f t="shared" si="12"/>
        <v>-39348.845671774819</v>
      </c>
      <c r="AB21" s="5">
        <f>IF($U21= "NA","NA",(F21-AA21)*Inputs!$S$7)</f>
        <v>36843.488456717751</v>
      </c>
      <c r="AC21" s="123">
        <f t="shared" si="13"/>
        <v>-76192.33412849257</v>
      </c>
      <c r="AD21" s="124">
        <f t="shared" si="14"/>
        <v>-2.090324667448356E-2</v>
      </c>
      <c r="AE21" s="123" t="str">
        <f t="shared" si="15"/>
        <v/>
      </c>
    </row>
    <row r="22" spans="1:31" s="32" customFormat="1" ht="13.35" customHeight="1" outlineLevel="1">
      <c r="A22" s="81" t="s">
        <v>656</v>
      </c>
      <c r="B22" s="11" t="s">
        <v>516</v>
      </c>
      <c r="C22" s="78" t="s">
        <v>73</v>
      </c>
      <c r="D22" s="73">
        <v>0.05</v>
      </c>
      <c r="E22" s="74">
        <v>46935</v>
      </c>
      <c r="F22" s="79">
        <v>3755000</v>
      </c>
      <c r="G22" s="75">
        <v>45839</v>
      </c>
      <c r="H22" s="69">
        <f>IF(OR(($G22=("Non Callable")),$G22=("Make Whole"),Inputs!$S$6&gt;E22),"Non Callable",MAX(Inputs!$S$6,G22))</f>
        <v>45839</v>
      </c>
      <c r="I22" s="70">
        <f t="shared" si="16"/>
        <v>3</v>
      </c>
      <c r="J22" s="67">
        <f>IF($I22="NA","NA",VLOOKUP(ROUNDUP(I22,0),Inputs!$N$6:$P$26,3,TRUE))</f>
        <v>0.05</v>
      </c>
      <c r="K22" s="3">
        <f>IF($I22="NA","NA",VLOOKUP(ROUNDUP(I22,0),Inputs!$N$6:$O$26,2))</f>
        <v>2.8899999999999999E-2</v>
      </c>
      <c r="L22" s="3">
        <f t="shared" si="17"/>
        <v>1.0602100000000001</v>
      </c>
      <c r="M22" s="5">
        <f t="shared" si="18"/>
        <v>3541751.162505541</v>
      </c>
      <c r="N22" s="5">
        <f t="shared" si="19"/>
        <v>213248.837494459</v>
      </c>
      <c r="O22" s="5">
        <f>IF($I22= "NA","NA",(F22-N22)*Inputs!$S$7)</f>
        <v>35417.511625055413</v>
      </c>
      <c r="P22" s="123">
        <f t="shared" si="20"/>
        <v>177831.3258694036</v>
      </c>
      <c r="Q22" s="124">
        <f t="shared" si="21"/>
        <v>4.7358542175606817E-2</v>
      </c>
      <c r="R22" s="7" t="str">
        <f t="shared" si="7"/>
        <v>YES</v>
      </c>
      <c r="S22" s="69">
        <f>IF(OR(($G22=("Non Callable")),$G22=("Make Whole"),Inputs!$S$6&gt;E22,R22="No"),"NA",Inputs!$S$6)</f>
        <v>45266</v>
      </c>
      <c r="T22" s="70">
        <f t="shared" si="8"/>
        <v>1.5694444444444444</v>
      </c>
      <c r="U22" s="67">
        <f>IF(S22="NA","NA",IF(T22&gt;0,T22*(Inputs!$S$11*12),0))</f>
        <v>7.5333333333333337E-3</v>
      </c>
      <c r="V22" s="70">
        <f t="shared" si="9"/>
        <v>3</v>
      </c>
      <c r="W22" s="67">
        <f>IF($V22="NA","NA",VLOOKUP(ROUNDUP(V22,0),Inputs!$N$6:$P$26,3,TRUE))</f>
        <v>0.05</v>
      </c>
      <c r="X22" s="3">
        <f>IF($U22="NA","NA",VLOOKUP(ROUNDUP(V22,0),Inputs!$N$6:$O$26,2)+U22)</f>
        <v>3.6433333333333331E-2</v>
      </c>
      <c r="Y22" s="3">
        <f t="shared" si="10"/>
        <v>1.0382199999999999</v>
      </c>
      <c r="Z22" s="5">
        <f t="shared" si="11"/>
        <v>3616767.1591762826</v>
      </c>
      <c r="AA22" s="5">
        <f t="shared" si="12"/>
        <v>138232.84082371742</v>
      </c>
      <c r="AB22" s="5">
        <f>IF($U22= "NA","NA",(F22-AA22)*Inputs!$S$7)</f>
        <v>36167.671591762824</v>
      </c>
      <c r="AC22" s="123">
        <f t="shared" si="13"/>
        <v>102065.16923195458</v>
      </c>
      <c r="AD22" s="124">
        <f t="shared" si="14"/>
        <v>2.7181136945926655E-2</v>
      </c>
      <c r="AE22" s="123">
        <f t="shared" si="15"/>
        <v>75766.156637449021</v>
      </c>
    </row>
    <row r="23" spans="1:31" s="32" customFormat="1" ht="13.35" customHeight="1" outlineLevel="1">
      <c r="A23" s="81" t="s">
        <v>656</v>
      </c>
      <c r="B23" s="11" t="s">
        <v>517</v>
      </c>
      <c r="C23" s="78" t="s">
        <v>73</v>
      </c>
      <c r="D23" s="73">
        <v>0.05</v>
      </c>
      <c r="E23" s="74">
        <v>47300</v>
      </c>
      <c r="F23" s="79">
        <v>3945000</v>
      </c>
      <c r="G23" s="75">
        <v>45839</v>
      </c>
      <c r="H23" s="69">
        <f>IF(OR(($G23=("Non Callable")),$G23=("Make Whole"),Inputs!$S$6&gt;E23),"Non Callable",MAX(Inputs!$S$6,G23))</f>
        <v>45839</v>
      </c>
      <c r="I23" s="70">
        <f t="shared" si="16"/>
        <v>4</v>
      </c>
      <c r="J23" s="67">
        <f>IF($I23="NA","NA",VLOOKUP(ROUNDUP(I23,0),Inputs!$N$6:$P$26,3,TRUE))</f>
        <v>0.05</v>
      </c>
      <c r="K23" s="3">
        <f>IF($I23="NA","NA",VLOOKUP(ROUNDUP(I23,0),Inputs!$N$6:$O$26,2))</f>
        <v>2.86E-2</v>
      </c>
      <c r="L23" s="3">
        <f t="shared" si="17"/>
        <v>1.0803400000000001</v>
      </c>
      <c r="M23" s="5">
        <f t="shared" si="18"/>
        <v>3651628.1911250157</v>
      </c>
      <c r="N23" s="5">
        <f t="shared" si="19"/>
        <v>293371.80887498427</v>
      </c>
      <c r="O23" s="5">
        <f>IF($I23= "NA","NA",(F23-N23)*Inputs!$S$7)</f>
        <v>36516.28191125016</v>
      </c>
      <c r="P23" s="123">
        <f t="shared" si="20"/>
        <v>256855.52696373413</v>
      </c>
      <c r="Q23" s="124">
        <f t="shared" si="21"/>
        <v>6.510913231019877E-2</v>
      </c>
      <c r="R23" s="7" t="str">
        <f t="shared" si="7"/>
        <v>YES</v>
      </c>
      <c r="S23" s="69">
        <f>IF(OR(($G23=("Non Callable")),$G23=("Make Whole"),Inputs!$S$6&gt;E23,R23="No"),"NA",Inputs!$S$6)</f>
        <v>45266</v>
      </c>
      <c r="T23" s="70">
        <f t="shared" si="8"/>
        <v>1.5694444444444444</v>
      </c>
      <c r="U23" s="67">
        <f>IF(S23="NA","NA",IF(T23&gt;0,T23*(Inputs!$S$11*12),0))</f>
        <v>7.5333333333333337E-3</v>
      </c>
      <c r="V23" s="70">
        <f t="shared" si="9"/>
        <v>4</v>
      </c>
      <c r="W23" s="67">
        <f>IF($V23="NA","NA",VLOOKUP(ROUNDUP(V23,0),Inputs!$N$6:$P$26,3,TRUE))</f>
        <v>0.05</v>
      </c>
      <c r="X23" s="3">
        <f>IF($U23="NA","NA",VLOOKUP(ROUNDUP(V23,0),Inputs!$N$6:$O$26,2)+U23)</f>
        <v>3.6133333333333337E-2</v>
      </c>
      <c r="Y23" s="3">
        <f t="shared" si="10"/>
        <v>1.05121</v>
      </c>
      <c r="Z23" s="5">
        <f t="shared" si="11"/>
        <v>3752818.1809533774</v>
      </c>
      <c r="AA23" s="5">
        <f t="shared" si="12"/>
        <v>192181.81904662261</v>
      </c>
      <c r="AB23" s="5">
        <f>IF($U23= "NA","NA",(F23-AA23)*Inputs!$S$7)</f>
        <v>37528.181809533773</v>
      </c>
      <c r="AC23" s="123">
        <f t="shared" si="13"/>
        <v>154653.63723708884</v>
      </c>
      <c r="AD23" s="124">
        <f t="shared" si="14"/>
        <v>3.9202442899135319E-2</v>
      </c>
      <c r="AE23" s="123">
        <f t="shared" si="15"/>
        <v>102201.88972664528</v>
      </c>
    </row>
    <row r="24" spans="1:31" s="32" customFormat="1" ht="13.35" customHeight="1" outlineLevel="1">
      <c r="A24" s="81" t="s">
        <v>656</v>
      </c>
      <c r="B24" s="11" t="s">
        <v>518</v>
      </c>
      <c r="C24" s="78" t="s">
        <v>73</v>
      </c>
      <c r="D24" s="73">
        <v>0.05</v>
      </c>
      <c r="E24" s="74">
        <v>47665</v>
      </c>
      <c r="F24" s="79">
        <v>4140000</v>
      </c>
      <c r="G24" s="75">
        <v>45839</v>
      </c>
      <c r="H24" s="69">
        <f>IF(OR(($G24=("Non Callable")),$G24=("Make Whole"),Inputs!$S$6&gt;E24),"Non Callable",MAX(Inputs!$S$6,G24))</f>
        <v>45839</v>
      </c>
      <c r="I24" s="70">
        <f t="shared" si="16"/>
        <v>5</v>
      </c>
      <c r="J24" s="67">
        <f>IF($I24="NA","NA",VLOOKUP(ROUNDUP(I24,0),Inputs!$N$6:$P$26,3,TRUE))</f>
        <v>0.05</v>
      </c>
      <c r="K24" s="3">
        <f>IF($I24="NA","NA",VLOOKUP(ROUNDUP(I24,0),Inputs!$N$6:$O$26,2))</f>
        <v>2.8300000000000002E-2</v>
      </c>
      <c r="L24" s="3">
        <f t="shared" si="17"/>
        <v>1.1005100000000001</v>
      </c>
      <c r="M24" s="5">
        <f t="shared" si="18"/>
        <v>3761892.2136100531</v>
      </c>
      <c r="N24" s="5">
        <f t="shared" si="19"/>
        <v>378107.78638994694</v>
      </c>
      <c r="O24" s="5">
        <f>IF($I24= "NA","NA",(F24-N24)*Inputs!$S$7)</f>
        <v>37618.922136100533</v>
      </c>
      <c r="P24" s="123">
        <f t="shared" si="20"/>
        <v>340488.8642538464</v>
      </c>
      <c r="Q24" s="124">
        <f t="shared" si="21"/>
        <v>8.2243687017837297E-2</v>
      </c>
      <c r="R24" s="7" t="str">
        <f t="shared" si="7"/>
        <v>YES</v>
      </c>
      <c r="S24" s="69">
        <f>IF(OR(($G24=("Non Callable")),$G24=("Make Whole"),Inputs!$S$6&gt;E24,R24="No"),"NA",Inputs!$S$6)</f>
        <v>45266</v>
      </c>
      <c r="T24" s="70">
        <f t="shared" si="8"/>
        <v>1.5694444444444444</v>
      </c>
      <c r="U24" s="67">
        <f>IF(S24="NA","NA",IF(T24&gt;0,T24*(Inputs!$S$11*12),0))</f>
        <v>7.5333333333333337E-3</v>
      </c>
      <c r="V24" s="70">
        <f t="shared" si="9"/>
        <v>5</v>
      </c>
      <c r="W24" s="67">
        <f>IF($V24="NA","NA",VLOOKUP(ROUNDUP(V24,0),Inputs!$N$6:$P$26,3,TRUE))</f>
        <v>0.05</v>
      </c>
      <c r="X24" s="3">
        <f>IF($U24="NA","NA",VLOOKUP(ROUNDUP(V24,0),Inputs!$N$6:$O$26,2)+U24)</f>
        <v>3.5833333333333335E-2</v>
      </c>
      <c r="Y24" s="3">
        <f t="shared" si="10"/>
        <v>1.0643199999999999</v>
      </c>
      <c r="Z24" s="5">
        <f t="shared" si="11"/>
        <v>3889807.5766686713</v>
      </c>
      <c r="AA24" s="5">
        <f t="shared" si="12"/>
        <v>250192.42333132867</v>
      </c>
      <c r="AB24" s="5">
        <f>IF($U24= "NA","NA",(F24-AA24)*Inputs!$S$7)</f>
        <v>38898.075766686714</v>
      </c>
      <c r="AC24" s="123">
        <f t="shared" si="13"/>
        <v>211294.34756464197</v>
      </c>
      <c r="AD24" s="124">
        <f t="shared" si="14"/>
        <v>5.103728202044492E-2</v>
      </c>
      <c r="AE24" s="123">
        <f t="shared" si="15"/>
        <v>129194.51668920444</v>
      </c>
    </row>
    <row r="25" spans="1:31" s="32" customFormat="1" ht="13.35" customHeight="1" outlineLevel="1">
      <c r="A25" s="81" t="s">
        <v>656</v>
      </c>
      <c r="B25" s="11" t="s">
        <v>519</v>
      </c>
      <c r="C25" s="78" t="s">
        <v>73</v>
      </c>
      <c r="D25" s="73">
        <v>0.05</v>
      </c>
      <c r="E25" s="74">
        <v>48030</v>
      </c>
      <c r="F25" s="79">
        <v>4350000</v>
      </c>
      <c r="G25" s="75">
        <v>45839</v>
      </c>
      <c r="H25" s="69">
        <f>IF(OR(($G25=("Non Callable")),$G25=("Make Whole"),Inputs!$S$6&gt;E25),"Non Callable",MAX(Inputs!$S$6,G25))</f>
        <v>45839</v>
      </c>
      <c r="I25" s="70">
        <f t="shared" si="16"/>
        <v>6</v>
      </c>
      <c r="J25" s="67">
        <f>IF($I25="NA","NA",VLOOKUP(ROUNDUP(I25,0),Inputs!$N$6:$P$26,3,TRUE))</f>
        <v>0.05</v>
      </c>
      <c r="K25" s="3">
        <f>IF($I25="NA","NA",VLOOKUP(ROUNDUP(I25,0),Inputs!$N$6:$O$26,2))</f>
        <v>2.8699999999999996E-2</v>
      </c>
      <c r="L25" s="3">
        <f t="shared" si="17"/>
        <v>1.11663</v>
      </c>
      <c r="M25" s="5">
        <f t="shared" si="18"/>
        <v>3895650.3049353859</v>
      </c>
      <c r="N25" s="5">
        <f t="shared" si="19"/>
        <v>454349.69506461406</v>
      </c>
      <c r="O25" s="5">
        <f>IF($I25= "NA","NA",(F25-N25)*Inputs!$S$7)</f>
        <v>38956.503049353858</v>
      </c>
      <c r="P25" s="123">
        <f t="shared" si="20"/>
        <v>415393.19201526023</v>
      </c>
      <c r="Q25" s="124">
        <f t="shared" si="21"/>
        <v>9.5492687819600047E-2</v>
      </c>
      <c r="R25" s="7" t="str">
        <f t="shared" si="7"/>
        <v>YES</v>
      </c>
      <c r="S25" s="69">
        <f>IF(OR(($G25=("Non Callable")),$G25=("Make Whole"),Inputs!$S$6&gt;E25,R25="No"),"NA",Inputs!$S$6)</f>
        <v>45266</v>
      </c>
      <c r="T25" s="70">
        <f t="shared" si="8"/>
        <v>1.5694444444444444</v>
      </c>
      <c r="U25" s="67">
        <f>IF(S25="NA","NA",IF(T25&gt;0,T25*(Inputs!$S$11*12),0))</f>
        <v>7.5333333333333337E-3</v>
      </c>
      <c r="V25" s="70">
        <f t="shared" si="9"/>
        <v>6</v>
      </c>
      <c r="W25" s="67">
        <f>IF($V25="NA","NA",VLOOKUP(ROUNDUP(V25,0),Inputs!$N$6:$P$26,3,TRUE))</f>
        <v>0.05</v>
      </c>
      <c r="X25" s="3">
        <f>IF($U25="NA","NA",VLOOKUP(ROUNDUP(V25,0),Inputs!$N$6:$O$26,2)+U25)</f>
        <v>3.6233333333333333E-2</v>
      </c>
      <c r="Y25" s="3">
        <f t="shared" si="10"/>
        <v>1.0736399999999999</v>
      </c>
      <c r="Z25" s="5">
        <f t="shared" si="11"/>
        <v>4051637.4203643682</v>
      </c>
      <c r="AA25" s="5">
        <f t="shared" si="12"/>
        <v>298362.57963563176</v>
      </c>
      <c r="AB25" s="5">
        <f>IF($U25= "NA","NA",(F25-AA25)*Inputs!$S$7)</f>
        <v>40516.374203643682</v>
      </c>
      <c r="AC25" s="123">
        <f t="shared" si="13"/>
        <v>257846.20543198808</v>
      </c>
      <c r="AD25" s="124">
        <f t="shared" si="14"/>
        <v>5.927498975448002E-2</v>
      </c>
      <c r="AE25" s="123">
        <f t="shared" si="15"/>
        <v>157546.98658327214</v>
      </c>
    </row>
    <row r="26" spans="1:31" s="32" customFormat="1" ht="13.35" customHeight="1" outlineLevel="1">
      <c r="A26" s="81" t="s">
        <v>656</v>
      </c>
      <c r="B26" s="11" t="s">
        <v>520</v>
      </c>
      <c r="C26" s="78" t="s">
        <v>73</v>
      </c>
      <c r="D26" s="73">
        <v>0.05</v>
      </c>
      <c r="E26" s="74">
        <v>48396</v>
      </c>
      <c r="F26" s="79">
        <v>4565000</v>
      </c>
      <c r="G26" s="75">
        <v>45839</v>
      </c>
      <c r="H26" s="69">
        <f>IF(OR(($G26=("Non Callable")),$G26=("Make Whole"),Inputs!$S$6&gt;E26),"Non Callable",MAX(Inputs!$S$6,G26))</f>
        <v>45839</v>
      </c>
      <c r="I26" s="70">
        <f t="shared" si="16"/>
        <v>7</v>
      </c>
      <c r="J26" s="67">
        <f>IF($I26="NA","NA",VLOOKUP(ROUNDUP(I26,0),Inputs!$N$6:$P$26,3,TRUE))</f>
        <v>0.05</v>
      </c>
      <c r="K26" s="3">
        <f>IF($I26="NA","NA",VLOOKUP(ROUNDUP(I26,0),Inputs!$N$6:$O$26,2))</f>
        <v>2.8799999999999999E-2</v>
      </c>
      <c r="L26" s="3">
        <f t="shared" si="17"/>
        <v>1.1335299999999999</v>
      </c>
      <c r="M26" s="5">
        <f t="shared" si="18"/>
        <v>4027242.3314777734</v>
      </c>
      <c r="N26" s="5">
        <f t="shared" si="19"/>
        <v>537757.66852222662</v>
      </c>
      <c r="O26" s="5">
        <f>IF($I26= "NA","NA",(F26-N26)*Inputs!$S$7)</f>
        <v>40272.423314777734</v>
      </c>
      <c r="P26" s="123">
        <f t="shared" si="20"/>
        <v>497485.2452074489</v>
      </c>
      <c r="Q26" s="124">
        <f t="shared" si="21"/>
        <v>0.10897814790962736</v>
      </c>
      <c r="R26" s="7" t="str">
        <f t="shared" si="7"/>
        <v>YES</v>
      </c>
      <c r="S26" s="69">
        <f>IF(OR(($G26=("Non Callable")),$G26=("Make Whole"),Inputs!$S$6&gt;E26,R26="No"),"NA",Inputs!$S$6)</f>
        <v>45266</v>
      </c>
      <c r="T26" s="70">
        <f t="shared" si="8"/>
        <v>1.5694444444444444</v>
      </c>
      <c r="U26" s="67">
        <f>IF(S26="NA","NA",IF(T26&gt;0,T26*(Inputs!$S$11*12),0))</f>
        <v>7.5333333333333337E-3</v>
      </c>
      <c r="V26" s="70">
        <f t="shared" si="9"/>
        <v>7</v>
      </c>
      <c r="W26" s="67">
        <f>IF($V26="NA","NA",VLOOKUP(ROUNDUP(V26,0),Inputs!$N$6:$P$26,3,TRUE))</f>
        <v>0.05</v>
      </c>
      <c r="X26" s="3">
        <f>IF($U26="NA","NA",VLOOKUP(ROUNDUP(V26,0),Inputs!$N$6:$O$26,2)+U26)</f>
        <v>3.6333333333333336E-2</v>
      </c>
      <c r="Y26" s="3">
        <f t="shared" si="10"/>
        <v>1.0838000000000001</v>
      </c>
      <c r="Z26" s="5">
        <f t="shared" si="11"/>
        <v>4212031.7401734637</v>
      </c>
      <c r="AA26" s="5">
        <f t="shared" si="12"/>
        <v>352968.25982653629</v>
      </c>
      <c r="AB26" s="5">
        <f>IF($U26= "NA","NA",(F26-AA26)*Inputs!$S$7)</f>
        <v>42120.317401734639</v>
      </c>
      <c r="AC26" s="123">
        <f t="shared" si="13"/>
        <v>310847.94242480164</v>
      </c>
      <c r="AD26" s="124">
        <f t="shared" si="14"/>
        <v>6.8093744233253373E-2</v>
      </c>
      <c r="AE26" s="123">
        <f t="shared" si="15"/>
        <v>186637.30278264725</v>
      </c>
    </row>
    <row r="27" spans="1:31" s="32" customFormat="1" ht="13.35" customHeight="1" outlineLevel="1">
      <c r="A27" s="81" t="s">
        <v>656</v>
      </c>
      <c r="B27" s="11" t="s">
        <v>521</v>
      </c>
      <c r="C27" s="78" t="s">
        <v>73</v>
      </c>
      <c r="D27" s="73">
        <v>0.05</v>
      </c>
      <c r="E27" s="74">
        <v>48761</v>
      </c>
      <c r="F27" s="79">
        <v>4795000</v>
      </c>
      <c r="G27" s="75">
        <v>45839</v>
      </c>
      <c r="H27" s="69">
        <f>IF(OR(($G27=("Non Callable")),$G27=("Make Whole"),Inputs!$S$6&gt;E27),"Non Callable",MAX(Inputs!$S$6,G27))</f>
        <v>45839</v>
      </c>
      <c r="I27" s="70">
        <f t="shared" si="16"/>
        <v>8</v>
      </c>
      <c r="J27" s="67">
        <f>IF($I27="NA","NA",VLOOKUP(ROUNDUP(I27,0),Inputs!$N$6:$P$26,3,TRUE))</f>
        <v>0.05</v>
      </c>
      <c r="K27" s="3">
        <f>IF($I27="NA","NA",VLOOKUP(ROUNDUP(I27,0),Inputs!$N$6:$O$26,2))</f>
        <v>2.8899999999999995E-2</v>
      </c>
      <c r="L27" s="3">
        <f t="shared" si="17"/>
        <v>1.14974</v>
      </c>
      <c r="M27" s="5">
        <f t="shared" si="18"/>
        <v>4170508.1148781464</v>
      </c>
      <c r="N27" s="5">
        <f t="shared" si="19"/>
        <v>624491.88512185356</v>
      </c>
      <c r="O27" s="5">
        <f>IF($I27= "NA","NA",(F27-N27)*Inputs!$S$7)</f>
        <v>41705.081148781464</v>
      </c>
      <c r="P27" s="123">
        <f t="shared" si="20"/>
        <v>582786.80397307209</v>
      </c>
      <c r="Q27" s="124">
        <f t="shared" si="21"/>
        <v>0.12154052220502025</v>
      </c>
      <c r="R27" s="7" t="str">
        <f t="shared" si="7"/>
        <v>YES</v>
      </c>
      <c r="S27" s="69">
        <f>IF(OR(($G27=("Non Callable")),$G27=("Make Whole"),Inputs!$S$6&gt;E27,R27="No"),"NA",Inputs!$S$6)</f>
        <v>45266</v>
      </c>
      <c r="T27" s="70">
        <f t="shared" si="8"/>
        <v>1.5694444444444444</v>
      </c>
      <c r="U27" s="67">
        <f>IF(S27="NA","NA",IF(T27&gt;0,T27*(Inputs!$S$11*12),0))</f>
        <v>7.5333333333333337E-3</v>
      </c>
      <c r="V27" s="70">
        <f t="shared" si="9"/>
        <v>8</v>
      </c>
      <c r="W27" s="67">
        <f>IF($V27="NA","NA",VLOOKUP(ROUNDUP(V27,0),Inputs!$N$6:$P$26,3,TRUE))</f>
        <v>0.05</v>
      </c>
      <c r="X27" s="3">
        <f>IF($U27="NA","NA",VLOOKUP(ROUNDUP(V27,0),Inputs!$N$6:$O$26,2)+U27)</f>
        <v>3.6433333333333331E-2</v>
      </c>
      <c r="Y27" s="3">
        <f t="shared" si="10"/>
        <v>1.09341</v>
      </c>
      <c r="Z27" s="5">
        <f t="shared" si="11"/>
        <v>4385363.2214814201</v>
      </c>
      <c r="AA27" s="5">
        <f t="shared" si="12"/>
        <v>409636.7785185799</v>
      </c>
      <c r="AB27" s="5">
        <f>IF($U27= "NA","NA",(F27-AA27)*Inputs!$S$7)</f>
        <v>43853.632214814199</v>
      </c>
      <c r="AC27" s="123">
        <f t="shared" si="13"/>
        <v>365783.14630376571</v>
      </c>
      <c r="AD27" s="124">
        <f t="shared" si="14"/>
        <v>7.6284284943433936E-2</v>
      </c>
      <c r="AE27" s="123">
        <f t="shared" si="15"/>
        <v>217003.65766930638</v>
      </c>
    </row>
    <row r="28" spans="1:31" s="32" customFormat="1" ht="13.35" customHeight="1" outlineLevel="1">
      <c r="A28" s="81" t="s">
        <v>656</v>
      </c>
      <c r="B28" s="11" t="s">
        <v>522</v>
      </c>
      <c r="C28" s="78" t="s">
        <v>73</v>
      </c>
      <c r="D28" s="73">
        <v>0.05</v>
      </c>
      <c r="E28" s="74">
        <v>45474</v>
      </c>
      <c r="F28" s="79">
        <v>3050000</v>
      </c>
      <c r="G28" s="11" t="s">
        <v>2</v>
      </c>
      <c r="H28" s="69" t="str">
        <f>IF(OR(($G28=("Non Callable")),$G28=("Make Whole"),Inputs!$S$6&gt;E28),"Non Callable",MAX(Inputs!$S$6,G28))</f>
        <v>Non Callable</v>
      </c>
      <c r="I28" s="70" t="str">
        <f t="shared" si="16"/>
        <v>NA</v>
      </c>
      <c r="J28" s="67" t="str">
        <f>IF($I28="NA","NA",VLOOKUP(ROUNDUP(I28,0),Inputs!$N$6:$P$26,3,TRUE))</f>
        <v>NA</v>
      </c>
      <c r="K28" s="3" t="str">
        <f>IF($I28="NA","NA",VLOOKUP(ROUNDUP(I28,0),Inputs!$N$6:$O$26,2))</f>
        <v>NA</v>
      </c>
      <c r="L28" s="3" t="str">
        <f t="shared" si="17"/>
        <v>NA</v>
      </c>
      <c r="M28" s="5" t="str">
        <f t="shared" si="18"/>
        <v>NA</v>
      </c>
      <c r="N28" s="5" t="str">
        <f t="shared" si="19"/>
        <v>NA</v>
      </c>
      <c r="O28" s="5" t="str">
        <f>IF($I28= "NA","NA",(F28-N28)*Inputs!$S$7)</f>
        <v>NA</v>
      </c>
      <c r="P28" s="123" t="str">
        <f t="shared" si="20"/>
        <v>NA</v>
      </c>
      <c r="Q28" s="124" t="str">
        <f t="shared" si="21"/>
        <v>NA</v>
      </c>
      <c r="R28" s="7" t="str">
        <f t="shared" si="7"/>
        <v>YES</v>
      </c>
      <c r="S28" s="69" t="str">
        <f>IF(OR(($G28=("Non Callable")),$G28=("Make Whole"),Inputs!$S$6&gt;E28,R28="No"),"NA",Inputs!$S$6)</f>
        <v>NA</v>
      </c>
      <c r="T28" s="70" t="str">
        <f t="shared" si="8"/>
        <v>NA</v>
      </c>
      <c r="U28" s="67" t="str">
        <f>IF(S28="NA","NA",IF(T28&gt;0,T28*(Inputs!$S$11*12),0))</f>
        <v>NA</v>
      </c>
      <c r="V28" s="70" t="str">
        <f t="shared" si="9"/>
        <v>NA</v>
      </c>
      <c r="W28" s="67" t="str">
        <f>IF($V28="NA","NA",VLOOKUP(ROUNDUP(V28,0),Inputs!$N$6:$P$26,3,TRUE))</f>
        <v>NA</v>
      </c>
      <c r="X28" s="3" t="str">
        <f>IF($U28="NA","NA",VLOOKUP(ROUNDUP(V28,0),Inputs!$N$6:$O$26,2)+U28)</f>
        <v>NA</v>
      </c>
      <c r="Y28" s="3" t="str">
        <f t="shared" si="10"/>
        <v>NA</v>
      </c>
      <c r="Z28" s="5" t="str">
        <f t="shared" si="11"/>
        <v>NA</v>
      </c>
      <c r="AA28" s="5" t="str">
        <f t="shared" si="12"/>
        <v>NA</v>
      </c>
      <c r="AB28" s="5" t="str">
        <f>IF($U28= "NA","NA",(F28-AA28)*Inputs!$S$7)</f>
        <v>NA</v>
      </c>
      <c r="AC28" s="123" t="str">
        <f t="shared" si="13"/>
        <v>NA</v>
      </c>
      <c r="AD28" s="124" t="str">
        <f t="shared" si="14"/>
        <v>NA</v>
      </c>
      <c r="AE28" s="123" t="str">
        <f t="shared" si="15"/>
        <v/>
      </c>
    </row>
    <row r="29" spans="1:31" s="32" customFormat="1" ht="13.35" customHeight="1" outlineLevel="1">
      <c r="A29" s="81" t="s">
        <v>656</v>
      </c>
      <c r="B29" s="11" t="s">
        <v>523</v>
      </c>
      <c r="C29" s="78" t="s">
        <v>73</v>
      </c>
      <c r="D29" s="73">
        <v>0.05</v>
      </c>
      <c r="E29" s="74">
        <v>45839</v>
      </c>
      <c r="F29" s="79">
        <v>3205000</v>
      </c>
      <c r="G29" s="11" t="s">
        <v>2</v>
      </c>
      <c r="H29" s="69" t="str">
        <f>IF(OR(($G29=("Non Callable")),$G29=("Make Whole"),Inputs!$S$6&gt;E29),"Non Callable",MAX(Inputs!$S$6,G29))</f>
        <v>Non Callable</v>
      </c>
      <c r="I29" s="70" t="str">
        <f t="shared" si="16"/>
        <v>NA</v>
      </c>
      <c r="J29" s="67" t="str">
        <f>IF($I29="NA","NA",VLOOKUP(ROUNDUP(I29,0),Inputs!$N$6:$P$26,3,TRUE))</f>
        <v>NA</v>
      </c>
      <c r="K29" s="3" t="str">
        <f>IF($I29="NA","NA",VLOOKUP(ROUNDUP(I29,0),Inputs!$N$6:$O$26,2))</f>
        <v>NA</v>
      </c>
      <c r="L29" s="3" t="str">
        <f t="shared" si="17"/>
        <v>NA</v>
      </c>
      <c r="M29" s="5" t="str">
        <f t="shared" si="18"/>
        <v>NA</v>
      </c>
      <c r="N29" s="5" t="str">
        <f t="shared" si="19"/>
        <v>NA</v>
      </c>
      <c r="O29" s="5" t="str">
        <f>IF($I29= "NA","NA",(F29-N29)*Inputs!$S$7)</f>
        <v>NA</v>
      </c>
      <c r="P29" s="123" t="str">
        <f t="shared" si="20"/>
        <v>NA</v>
      </c>
      <c r="Q29" s="124" t="str">
        <f t="shared" si="21"/>
        <v>NA</v>
      </c>
      <c r="R29" s="7" t="str">
        <f t="shared" si="7"/>
        <v>YES</v>
      </c>
      <c r="S29" s="69" t="str">
        <f>IF(OR(($G29=("Non Callable")),$G29=("Make Whole"),Inputs!$S$6&gt;E29,R29="No"),"NA",Inputs!$S$6)</f>
        <v>NA</v>
      </c>
      <c r="T29" s="70" t="str">
        <f t="shared" si="8"/>
        <v>NA</v>
      </c>
      <c r="U29" s="67" t="str">
        <f>IF(S29="NA","NA",IF(T29&gt;0,T29*(Inputs!$S$11*12),0))</f>
        <v>NA</v>
      </c>
      <c r="V29" s="70" t="str">
        <f t="shared" si="9"/>
        <v>NA</v>
      </c>
      <c r="W29" s="67" t="str">
        <f>IF($V29="NA","NA",VLOOKUP(ROUNDUP(V29,0),Inputs!$N$6:$P$26,3,TRUE))</f>
        <v>NA</v>
      </c>
      <c r="X29" s="3" t="str">
        <f>IF($U29="NA","NA",VLOOKUP(ROUNDUP(V29,0),Inputs!$N$6:$O$26,2)+U29)</f>
        <v>NA</v>
      </c>
      <c r="Y29" s="3" t="str">
        <f t="shared" si="10"/>
        <v>NA</v>
      </c>
      <c r="Z29" s="5" t="str">
        <f t="shared" si="11"/>
        <v>NA</v>
      </c>
      <c r="AA29" s="5" t="str">
        <f t="shared" si="12"/>
        <v>NA</v>
      </c>
      <c r="AB29" s="5" t="str">
        <f>IF($U29= "NA","NA",(F29-AA29)*Inputs!$S$7)</f>
        <v>NA</v>
      </c>
      <c r="AC29" s="123" t="str">
        <f t="shared" si="13"/>
        <v>NA</v>
      </c>
      <c r="AD29" s="124" t="str">
        <f t="shared" si="14"/>
        <v>NA</v>
      </c>
      <c r="AE29" s="123" t="str">
        <f t="shared" si="15"/>
        <v/>
      </c>
    </row>
    <row r="30" spans="1:31" s="32" customFormat="1" ht="13.35" customHeight="1" outlineLevel="1">
      <c r="A30" s="81" t="s">
        <v>656</v>
      </c>
      <c r="B30" s="11" t="s">
        <v>524</v>
      </c>
      <c r="C30" s="78" t="s">
        <v>73</v>
      </c>
      <c r="D30" s="73">
        <v>0.05</v>
      </c>
      <c r="E30" s="74">
        <v>46204</v>
      </c>
      <c r="F30" s="79">
        <v>2520000</v>
      </c>
      <c r="G30" s="75">
        <v>45839</v>
      </c>
      <c r="H30" s="69">
        <f>IF(OR(($G30=("Non Callable")),$G30=("Make Whole"),Inputs!$S$6&gt;E30),"Non Callable",MAX(Inputs!$S$6,G30))</f>
        <v>45839</v>
      </c>
      <c r="I30" s="70">
        <f t="shared" si="16"/>
        <v>1</v>
      </c>
      <c r="J30" s="67">
        <f>IF($I30="NA","NA",VLOOKUP(ROUNDUP(I30,0),Inputs!$N$6:$P$26,3,TRUE))</f>
        <v>0.05</v>
      </c>
      <c r="K30" s="3">
        <f>IF($I30="NA","NA",VLOOKUP(ROUNDUP(I30,0),Inputs!$N$6:$O$26,2))</f>
        <v>3.0800000000000001E-2</v>
      </c>
      <c r="L30" s="3">
        <f t="shared" si="17"/>
        <v>1.0187600000000001</v>
      </c>
      <c r="M30" s="5">
        <f t="shared" si="18"/>
        <v>2473595.3512112764</v>
      </c>
      <c r="N30" s="5">
        <f t="shared" si="19"/>
        <v>46404.648788723629</v>
      </c>
      <c r="O30" s="5">
        <f>IF($I30= "NA","NA",(F30-N30)*Inputs!$S$7)</f>
        <v>24735.953512112763</v>
      </c>
      <c r="P30" s="123">
        <f t="shared" si="20"/>
        <v>21668.695276610866</v>
      </c>
      <c r="Q30" s="124">
        <f t="shared" si="21"/>
        <v>8.5986886018297095E-3</v>
      </c>
      <c r="R30" s="7" t="str">
        <f t="shared" si="7"/>
        <v>YES</v>
      </c>
      <c r="S30" s="69">
        <f>IF(OR(($G30=("Non Callable")),$G30=("Make Whole"),Inputs!$S$6&gt;E30,R30="No"),"NA",Inputs!$S$6)</f>
        <v>45266</v>
      </c>
      <c r="T30" s="70">
        <f t="shared" si="8"/>
        <v>1.5694444444444444</v>
      </c>
      <c r="U30" s="67">
        <f>IF(S30="NA","NA",IF(T30&gt;0,T30*(Inputs!$S$11*12),0))</f>
        <v>7.5333333333333337E-3</v>
      </c>
      <c r="V30" s="70">
        <f t="shared" si="9"/>
        <v>1</v>
      </c>
      <c r="W30" s="67">
        <f>IF($V30="NA","NA",VLOOKUP(ROUNDUP(V30,0),Inputs!$N$6:$P$26,3,TRUE))</f>
        <v>0.05</v>
      </c>
      <c r="X30" s="3">
        <f>IF($U30="NA","NA",VLOOKUP(ROUNDUP(V30,0),Inputs!$N$6:$O$26,2)+U30)</f>
        <v>3.8333333333333337E-2</v>
      </c>
      <c r="Y30" s="3">
        <f t="shared" si="10"/>
        <v>1.0113300000000001</v>
      </c>
      <c r="Z30" s="5">
        <f t="shared" si="11"/>
        <v>2491768.2655513035</v>
      </c>
      <c r="AA30" s="5">
        <f t="shared" si="12"/>
        <v>28231.734448696487</v>
      </c>
      <c r="AB30" s="5">
        <f>IF($U30= "NA","NA",(F30-AA30)*Inputs!$S$7)</f>
        <v>24917.682655513036</v>
      </c>
      <c r="AC30" s="123">
        <f t="shared" si="13"/>
        <v>3314.0517931834511</v>
      </c>
      <c r="AD30" s="124">
        <f t="shared" si="14"/>
        <v>1.315099917929941E-3</v>
      </c>
      <c r="AE30" s="123">
        <f t="shared" si="15"/>
        <v>18354.643483427415</v>
      </c>
    </row>
    <row r="31" spans="1:31" s="32" customFormat="1" ht="13.35" customHeight="1" outlineLevel="1">
      <c r="A31" s="81" t="s">
        <v>656</v>
      </c>
      <c r="B31" s="11" t="s">
        <v>525</v>
      </c>
      <c r="C31" s="78" t="s">
        <v>73</v>
      </c>
      <c r="D31" s="73">
        <v>0.04</v>
      </c>
      <c r="E31" s="74">
        <v>49126</v>
      </c>
      <c r="F31" s="79">
        <v>5035000</v>
      </c>
      <c r="G31" s="75">
        <v>45839</v>
      </c>
      <c r="H31" s="69">
        <f>IF(OR(($G31=("Non Callable")),$G31=("Make Whole"),Inputs!$S$6&gt;E31),"Non Callable",MAX(Inputs!$S$6,G31))</f>
        <v>45839</v>
      </c>
      <c r="I31" s="70">
        <f t="shared" si="16"/>
        <v>9</v>
      </c>
      <c r="J31" s="67">
        <f>IF($I31="NA","NA",VLOOKUP(ROUNDUP(I31,0),Inputs!$N$6:$P$26,3,TRUE))</f>
        <v>0.05</v>
      </c>
      <c r="K31" s="3">
        <f>IF($I31="NA","NA",VLOOKUP(ROUNDUP(I31,0),Inputs!$N$6:$O$26,2))</f>
        <v>2.9600000000000001E-2</v>
      </c>
      <c r="L31" s="3">
        <f t="shared" si="17"/>
        <v>1.0816399999999999</v>
      </c>
      <c r="M31" s="5">
        <f t="shared" si="18"/>
        <v>4654968.3813468441</v>
      </c>
      <c r="N31" s="5">
        <f t="shared" si="19"/>
        <v>380031.61865315586</v>
      </c>
      <c r="O31" s="5">
        <f>IF($I31= "NA","NA",(F31-N31)*Inputs!$S$7)</f>
        <v>46549.683813468444</v>
      </c>
      <c r="P31" s="123">
        <f t="shared" si="20"/>
        <v>333481.93483968743</v>
      </c>
      <c r="Q31" s="124">
        <f t="shared" si="21"/>
        <v>6.6232757664287475E-2</v>
      </c>
      <c r="R31" s="7" t="str">
        <f t="shared" si="7"/>
        <v>YES</v>
      </c>
      <c r="S31" s="69">
        <f>IF(OR(($G31=("Non Callable")),$G31=("Make Whole"),Inputs!$S$6&gt;E31,R31="No"),"NA",Inputs!$S$6)</f>
        <v>45266</v>
      </c>
      <c r="T31" s="70">
        <f t="shared" si="8"/>
        <v>1.5694444444444444</v>
      </c>
      <c r="U31" s="67">
        <f>IF(S31="NA","NA",IF(T31&gt;0,T31*(Inputs!$S$11*12),0))</f>
        <v>7.5333333333333337E-3</v>
      </c>
      <c r="V31" s="70">
        <f t="shared" si="9"/>
        <v>9</v>
      </c>
      <c r="W31" s="67">
        <f>IF($V31="NA","NA",VLOOKUP(ROUNDUP(V31,0),Inputs!$N$6:$P$26,3,TRUE))</f>
        <v>0.05</v>
      </c>
      <c r="X31" s="3">
        <f>IF($U31="NA","NA",VLOOKUP(ROUNDUP(V31,0),Inputs!$N$6:$O$26,2)+U31)</f>
        <v>3.7133333333333338E-2</v>
      </c>
      <c r="Y31" s="3">
        <f t="shared" si="10"/>
        <v>1.02176</v>
      </c>
      <c r="Z31" s="5">
        <f t="shared" si="11"/>
        <v>4927771.6880676476</v>
      </c>
      <c r="AA31" s="5">
        <f t="shared" si="12"/>
        <v>107228.31193235237</v>
      </c>
      <c r="AB31" s="5">
        <f>IF($U31= "NA","NA",(F31-AA31)*Inputs!$S$7)</f>
        <v>49277.716880676475</v>
      </c>
      <c r="AC31" s="123">
        <f t="shared" si="13"/>
        <v>57950.595051675897</v>
      </c>
      <c r="AD31" s="124">
        <f t="shared" si="14"/>
        <v>1.1509552145317953E-2</v>
      </c>
      <c r="AE31" s="123">
        <f t="shared" si="15"/>
        <v>275531.33978801151</v>
      </c>
    </row>
    <row r="32" spans="1:31" s="32" customFormat="1" ht="13.35" customHeight="1" outlineLevel="1">
      <c r="A32" s="81" t="s">
        <v>656</v>
      </c>
      <c r="B32" s="11" t="s">
        <v>525</v>
      </c>
      <c r="C32" s="78" t="s">
        <v>73</v>
      </c>
      <c r="D32" s="73">
        <v>0.04</v>
      </c>
      <c r="E32" s="74">
        <v>49491</v>
      </c>
      <c r="F32" s="79">
        <v>5235000</v>
      </c>
      <c r="G32" s="75">
        <v>45839</v>
      </c>
      <c r="H32" s="69">
        <f>IF(OR(($G32=("Non Callable")),$G32=("Make Whole"),Inputs!$S$6&gt;E32),"Non Callable",MAX(Inputs!$S$6,G32))</f>
        <v>45839</v>
      </c>
      <c r="I32" s="70">
        <f t="shared" si="16"/>
        <v>10</v>
      </c>
      <c r="J32" s="67">
        <f>IF($I32="NA","NA",VLOOKUP(ROUNDUP(I32,0),Inputs!$N$6:$P$26,3,TRUE))</f>
        <v>0.05</v>
      </c>
      <c r="K32" s="3">
        <f>IF($I32="NA","NA",VLOOKUP(ROUNDUP(I32,0),Inputs!$N$6:$O$26,2))</f>
        <v>2.9600000000000001E-2</v>
      </c>
      <c r="L32" s="3">
        <f t="shared" si="17"/>
        <v>1.08945</v>
      </c>
      <c r="M32" s="5">
        <f t="shared" si="18"/>
        <v>4805176.9241360314</v>
      </c>
      <c r="N32" s="5">
        <f t="shared" si="19"/>
        <v>429823.07586396858</v>
      </c>
      <c r="O32" s="5">
        <f>IF($I32= "NA","NA",(F32-N32)*Inputs!$S$7)</f>
        <v>48051.769241360314</v>
      </c>
      <c r="P32" s="123">
        <f t="shared" si="20"/>
        <v>381771.30662260827</v>
      </c>
      <c r="Q32" s="124">
        <f t="shared" si="21"/>
        <v>7.2926706136123828E-2</v>
      </c>
      <c r="R32" s="7" t="str">
        <f t="shared" si="7"/>
        <v>YES</v>
      </c>
      <c r="S32" s="69">
        <f>IF(OR(($G32=("Non Callable")),$G32=("Make Whole"),Inputs!$S$6&gt;E32,R32="No"),"NA",Inputs!$S$6)</f>
        <v>45266</v>
      </c>
      <c r="T32" s="70">
        <f t="shared" si="8"/>
        <v>1.5694444444444444</v>
      </c>
      <c r="U32" s="67">
        <f>IF(S32="NA","NA",IF(T32&gt;0,T32*(Inputs!$S$11*12),0))</f>
        <v>7.5333333333333337E-3</v>
      </c>
      <c r="V32" s="70">
        <f t="shared" si="9"/>
        <v>10</v>
      </c>
      <c r="W32" s="67">
        <f>IF($V32="NA","NA",VLOOKUP(ROUNDUP(V32,0),Inputs!$N$6:$P$26,3,TRUE))</f>
        <v>0.05</v>
      </c>
      <c r="X32" s="3">
        <f>IF($U32="NA","NA",VLOOKUP(ROUNDUP(V32,0),Inputs!$N$6:$O$26,2)+U32)</f>
        <v>3.7133333333333338E-2</v>
      </c>
      <c r="Y32" s="3">
        <f t="shared" si="10"/>
        <v>1.02376</v>
      </c>
      <c r="Z32" s="5">
        <f t="shared" si="11"/>
        <v>5113503.1648042509</v>
      </c>
      <c r="AA32" s="5">
        <f t="shared" si="12"/>
        <v>121496.83519574907</v>
      </c>
      <c r="AB32" s="5">
        <f>IF($U32= "NA","NA",(F32-AA32)*Inputs!$S$7)</f>
        <v>51135.03164804251</v>
      </c>
      <c r="AC32" s="123">
        <f t="shared" si="13"/>
        <v>70361.803547706557</v>
      </c>
      <c r="AD32" s="124">
        <f t="shared" si="14"/>
        <v>1.3440650152379476E-2</v>
      </c>
      <c r="AE32" s="123">
        <f t="shared" si="15"/>
        <v>311409.5030749017</v>
      </c>
    </row>
    <row r="33" spans="1:31" s="32" customFormat="1" ht="13.35" customHeight="1" outlineLevel="1">
      <c r="A33" s="81" t="s">
        <v>656</v>
      </c>
      <c r="B33" s="11" t="s">
        <v>526</v>
      </c>
      <c r="C33" s="78" t="s">
        <v>74</v>
      </c>
      <c r="D33" s="73">
        <v>0.05</v>
      </c>
      <c r="E33" s="74">
        <v>45474</v>
      </c>
      <c r="F33" s="79">
        <v>13580000</v>
      </c>
      <c r="G33" s="11" t="s">
        <v>2</v>
      </c>
      <c r="H33" s="69" t="str">
        <f>IF(OR(($G33=("Non Callable")),$G33=("Make Whole"),Inputs!$S$6&gt;E33),"Non Callable",MAX(Inputs!$S$6,G33))</f>
        <v>Non Callable</v>
      </c>
      <c r="I33" s="70" t="str">
        <f t="shared" si="16"/>
        <v>NA</v>
      </c>
      <c r="J33" s="67" t="str">
        <f>IF($I33="NA","NA",VLOOKUP(ROUNDUP(I33,0),Inputs!$N$6:$P$26,3,TRUE))</f>
        <v>NA</v>
      </c>
      <c r="K33" s="3" t="str">
        <f>IF($I33="NA","NA",VLOOKUP(ROUNDUP(I33,0),Inputs!$N$6:$O$26,2))</f>
        <v>NA</v>
      </c>
      <c r="L33" s="3" t="str">
        <f t="shared" si="17"/>
        <v>NA</v>
      </c>
      <c r="M33" s="5" t="str">
        <f t="shared" si="18"/>
        <v>NA</v>
      </c>
      <c r="N33" s="5" t="str">
        <f t="shared" si="19"/>
        <v>NA</v>
      </c>
      <c r="O33" s="5" t="str">
        <f>IF($I33= "NA","NA",(F33-N33)*Inputs!$S$7)</f>
        <v>NA</v>
      </c>
      <c r="P33" s="123" t="str">
        <f t="shared" si="20"/>
        <v>NA</v>
      </c>
      <c r="Q33" s="124" t="str">
        <f t="shared" si="21"/>
        <v>NA</v>
      </c>
      <c r="R33" s="7" t="str">
        <f t="shared" si="7"/>
        <v>YES</v>
      </c>
      <c r="S33" s="69" t="str">
        <f>IF(OR(($G33=("Non Callable")),$G33=("Make Whole"),Inputs!$S$6&gt;E33,R33="No"),"NA",Inputs!$S$6)</f>
        <v>NA</v>
      </c>
      <c r="T33" s="70" t="str">
        <f t="shared" si="8"/>
        <v>NA</v>
      </c>
      <c r="U33" s="67" t="str">
        <f>IF(S33="NA","NA",IF(T33&gt;0,T33*(Inputs!$S$11*12),0))</f>
        <v>NA</v>
      </c>
      <c r="V33" s="70" t="str">
        <f t="shared" si="9"/>
        <v>NA</v>
      </c>
      <c r="W33" s="67" t="str">
        <f>IF($V33="NA","NA",VLOOKUP(ROUNDUP(V33,0),Inputs!$N$6:$P$26,3,TRUE))</f>
        <v>NA</v>
      </c>
      <c r="X33" s="3" t="str">
        <f>IF($U33="NA","NA",VLOOKUP(ROUNDUP(V33,0),Inputs!$N$6:$O$26,2)+U33)</f>
        <v>NA</v>
      </c>
      <c r="Y33" s="3" t="str">
        <f t="shared" si="10"/>
        <v>NA</v>
      </c>
      <c r="Z33" s="5" t="str">
        <f t="shared" si="11"/>
        <v>NA</v>
      </c>
      <c r="AA33" s="5" t="str">
        <f t="shared" si="12"/>
        <v>NA</v>
      </c>
      <c r="AB33" s="5" t="str">
        <f>IF($U33= "NA","NA",(F33-AA33)*Inputs!$S$7)</f>
        <v>NA</v>
      </c>
      <c r="AC33" s="123" t="str">
        <f t="shared" si="13"/>
        <v>NA</v>
      </c>
      <c r="AD33" s="124" t="str">
        <f t="shared" si="14"/>
        <v>NA</v>
      </c>
      <c r="AE33" s="123" t="str">
        <f t="shared" si="15"/>
        <v/>
      </c>
    </row>
    <row r="34" spans="1:31" s="32" customFormat="1" ht="13.35" customHeight="1" outlineLevel="1">
      <c r="A34" s="81" t="s">
        <v>656</v>
      </c>
      <c r="B34" s="11" t="s">
        <v>527</v>
      </c>
      <c r="C34" s="78" t="s">
        <v>74</v>
      </c>
      <c r="D34" s="73">
        <v>0.05</v>
      </c>
      <c r="E34" s="74">
        <v>45839</v>
      </c>
      <c r="F34" s="79">
        <v>14260000</v>
      </c>
      <c r="G34" s="11" t="s">
        <v>2</v>
      </c>
      <c r="H34" s="69" t="str">
        <f>IF(OR(($G34=("Non Callable")),$G34=("Make Whole"),Inputs!$S$6&gt;E34),"Non Callable",MAX(Inputs!$S$6,G34))</f>
        <v>Non Callable</v>
      </c>
      <c r="I34" s="70" t="str">
        <f t="shared" si="16"/>
        <v>NA</v>
      </c>
      <c r="J34" s="67" t="str">
        <f>IF($I34="NA","NA",VLOOKUP(ROUNDUP(I34,0),Inputs!$N$6:$P$26,3,TRUE))</f>
        <v>NA</v>
      </c>
      <c r="K34" s="3" t="str">
        <f>IF($I34="NA","NA",VLOOKUP(ROUNDUP(I34,0),Inputs!$N$6:$O$26,2))</f>
        <v>NA</v>
      </c>
      <c r="L34" s="3" t="str">
        <f t="shared" si="17"/>
        <v>NA</v>
      </c>
      <c r="M34" s="5" t="str">
        <f t="shared" si="18"/>
        <v>NA</v>
      </c>
      <c r="N34" s="5" t="str">
        <f t="shared" si="19"/>
        <v>NA</v>
      </c>
      <c r="O34" s="5" t="str">
        <f>IF($I34= "NA","NA",(F34-N34)*Inputs!$S$7)</f>
        <v>NA</v>
      </c>
      <c r="P34" s="123" t="str">
        <f t="shared" si="20"/>
        <v>NA</v>
      </c>
      <c r="Q34" s="124" t="str">
        <f t="shared" si="21"/>
        <v>NA</v>
      </c>
      <c r="R34" s="7" t="str">
        <f t="shared" si="7"/>
        <v>YES</v>
      </c>
      <c r="S34" s="69" t="str">
        <f>IF(OR(($G34=("Non Callable")),$G34=("Make Whole"),Inputs!$S$6&gt;E34,R34="No"),"NA",Inputs!$S$6)</f>
        <v>NA</v>
      </c>
      <c r="T34" s="70" t="str">
        <f t="shared" si="8"/>
        <v>NA</v>
      </c>
      <c r="U34" s="67" t="str">
        <f>IF(S34="NA","NA",IF(T34&gt;0,T34*(Inputs!$S$11*12),0))</f>
        <v>NA</v>
      </c>
      <c r="V34" s="70" t="str">
        <f t="shared" si="9"/>
        <v>NA</v>
      </c>
      <c r="W34" s="67" t="str">
        <f>IF($V34="NA","NA",VLOOKUP(ROUNDUP(V34,0),Inputs!$N$6:$P$26,3,TRUE))</f>
        <v>NA</v>
      </c>
      <c r="X34" s="3" t="str">
        <f>IF($U34="NA","NA",VLOOKUP(ROUNDUP(V34,0),Inputs!$N$6:$O$26,2)+U34)</f>
        <v>NA</v>
      </c>
      <c r="Y34" s="3" t="str">
        <f t="shared" si="10"/>
        <v>NA</v>
      </c>
      <c r="Z34" s="5" t="str">
        <f t="shared" si="11"/>
        <v>NA</v>
      </c>
      <c r="AA34" s="5" t="str">
        <f t="shared" si="12"/>
        <v>NA</v>
      </c>
      <c r="AB34" s="5" t="str">
        <f>IF($U34= "NA","NA",(F34-AA34)*Inputs!$S$7)</f>
        <v>NA</v>
      </c>
      <c r="AC34" s="123" t="str">
        <f t="shared" si="13"/>
        <v>NA</v>
      </c>
      <c r="AD34" s="124" t="str">
        <f t="shared" si="14"/>
        <v>NA</v>
      </c>
      <c r="AE34" s="123" t="str">
        <f t="shared" si="15"/>
        <v/>
      </c>
    </row>
    <row r="35" spans="1:31" s="32" customFormat="1" ht="13.35" customHeight="1" outlineLevel="1">
      <c r="A35" s="81" t="s">
        <v>656</v>
      </c>
      <c r="B35" s="11" t="s">
        <v>528</v>
      </c>
      <c r="C35" s="78" t="s">
        <v>74</v>
      </c>
      <c r="D35" s="73">
        <v>0.05</v>
      </c>
      <c r="E35" s="74">
        <v>46204</v>
      </c>
      <c r="F35" s="79">
        <v>14970000</v>
      </c>
      <c r="G35" s="11" t="s">
        <v>2</v>
      </c>
      <c r="H35" s="69" t="str">
        <f>IF(OR(($G35=("Non Callable")),$G35=("Make Whole"),Inputs!$S$6&gt;E35),"Non Callable",MAX(Inputs!$S$6,G35))</f>
        <v>Non Callable</v>
      </c>
      <c r="I35" s="70" t="str">
        <f t="shared" si="16"/>
        <v>NA</v>
      </c>
      <c r="J35" s="67" t="str">
        <f>IF($I35="NA","NA",VLOOKUP(ROUNDUP(I35,0),Inputs!$N$6:$P$26,3,TRUE))</f>
        <v>NA</v>
      </c>
      <c r="K35" s="3" t="str">
        <f>IF($I35="NA","NA",VLOOKUP(ROUNDUP(I35,0),Inputs!$N$6:$O$26,2))</f>
        <v>NA</v>
      </c>
      <c r="L35" s="3" t="str">
        <f t="shared" si="17"/>
        <v>NA</v>
      </c>
      <c r="M35" s="5" t="str">
        <f t="shared" si="18"/>
        <v>NA</v>
      </c>
      <c r="N35" s="5" t="str">
        <f t="shared" si="19"/>
        <v>NA</v>
      </c>
      <c r="O35" s="5" t="str">
        <f>IF($I35= "NA","NA",(F35-N35)*Inputs!$S$7)</f>
        <v>NA</v>
      </c>
      <c r="P35" s="123" t="str">
        <f t="shared" si="20"/>
        <v>NA</v>
      </c>
      <c r="Q35" s="124" t="str">
        <f t="shared" si="21"/>
        <v>NA</v>
      </c>
      <c r="R35" s="7" t="str">
        <f t="shared" si="7"/>
        <v>YES</v>
      </c>
      <c r="S35" s="69" t="str">
        <f>IF(OR(($G35=("Non Callable")),$G35=("Make Whole"),Inputs!$S$6&gt;E35,R35="No"),"NA",Inputs!$S$6)</f>
        <v>NA</v>
      </c>
      <c r="T35" s="70" t="str">
        <f t="shared" si="8"/>
        <v>NA</v>
      </c>
      <c r="U35" s="67" t="str">
        <f>IF(S35="NA","NA",IF(T35&gt;0,T35*(Inputs!$S$11*12),0))</f>
        <v>NA</v>
      </c>
      <c r="V35" s="70" t="str">
        <f t="shared" si="9"/>
        <v>NA</v>
      </c>
      <c r="W35" s="67" t="str">
        <f>IF($V35="NA","NA",VLOOKUP(ROUNDUP(V35,0),Inputs!$N$6:$P$26,3,TRUE))</f>
        <v>NA</v>
      </c>
      <c r="X35" s="3" t="str">
        <f>IF($U35="NA","NA",VLOOKUP(ROUNDUP(V35,0),Inputs!$N$6:$O$26,2)+U35)</f>
        <v>NA</v>
      </c>
      <c r="Y35" s="3" t="str">
        <f t="shared" si="10"/>
        <v>NA</v>
      </c>
      <c r="Z35" s="5" t="str">
        <f t="shared" si="11"/>
        <v>NA</v>
      </c>
      <c r="AA35" s="5" t="str">
        <f t="shared" si="12"/>
        <v>NA</v>
      </c>
      <c r="AB35" s="5" t="str">
        <f>IF($U35= "NA","NA",(F35-AA35)*Inputs!$S$7)</f>
        <v>NA</v>
      </c>
      <c r="AC35" s="123" t="str">
        <f t="shared" si="13"/>
        <v>NA</v>
      </c>
      <c r="AD35" s="124" t="str">
        <f t="shared" si="14"/>
        <v>NA</v>
      </c>
      <c r="AE35" s="123" t="str">
        <f t="shared" si="15"/>
        <v/>
      </c>
    </row>
    <row r="36" spans="1:31" s="32" customFormat="1" ht="13.35" customHeight="1" outlineLevel="1">
      <c r="A36" s="81" t="s">
        <v>656</v>
      </c>
      <c r="B36" s="11" t="s">
        <v>529</v>
      </c>
      <c r="C36" s="78" t="s">
        <v>75</v>
      </c>
      <c r="D36" s="73">
        <v>2.1999999999999999E-2</v>
      </c>
      <c r="E36" s="74">
        <v>45474</v>
      </c>
      <c r="F36" s="79">
        <v>275000</v>
      </c>
      <c r="G36" s="11" t="s">
        <v>2</v>
      </c>
      <c r="H36" s="69" t="str">
        <f>IF(OR(($G36=("Non Callable")),$G36=("Make Whole"),Inputs!$S$6&gt;E36),"Non Callable",MAX(Inputs!$S$6,G36))</f>
        <v>Non Callable</v>
      </c>
      <c r="I36" s="70" t="str">
        <f t="shared" si="16"/>
        <v>NA</v>
      </c>
      <c r="J36" s="67" t="str">
        <f>IF($I36="NA","NA",VLOOKUP(ROUNDUP(I36,0),Inputs!$N$6:$P$26,3,TRUE))</f>
        <v>NA</v>
      </c>
      <c r="K36" s="3" t="str">
        <f>IF($I36="NA","NA",VLOOKUP(ROUNDUP(I36,0),Inputs!$N$6:$O$26,2))</f>
        <v>NA</v>
      </c>
      <c r="L36" s="3" t="str">
        <f t="shared" si="17"/>
        <v>NA</v>
      </c>
      <c r="M36" s="5" t="str">
        <f t="shared" si="18"/>
        <v>NA</v>
      </c>
      <c r="N36" s="5" t="str">
        <f t="shared" si="19"/>
        <v>NA</v>
      </c>
      <c r="O36" s="5" t="str">
        <f>IF($I36= "NA","NA",(F36-N36)*Inputs!$S$7)</f>
        <v>NA</v>
      </c>
      <c r="P36" s="123" t="str">
        <f t="shared" si="20"/>
        <v>NA</v>
      </c>
      <c r="Q36" s="124" t="str">
        <f t="shared" si="21"/>
        <v>NA</v>
      </c>
      <c r="R36" s="7" t="str">
        <f t="shared" si="7"/>
        <v>YES</v>
      </c>
      <c r="S36" s="69" t="str">
        <f>IF(OR(($G36=("Non Callable")),$G36=("Make Whole"),Inputs!$S$6&gt;E36,R36="No"),"NA",Inputs!$S$6)</f>
        <v>NA</v>
      </c>
      <c r="T36" s="70" t="str">
        <f t="shared" si="8"/>
        <v>NA</v>
      </c>
      <c r="U36" s="67" t="str">
        <f>IF(S36="NA","NA",IF(T36&gt;0,T36*(Inputs!$S$11*12),0))</f>
        <v>NA</v>
      </c>
      <c r="V36" s="70" t="str">
        <f t="shared" si="9"/>
        <v>NA</v>
      </c>
      <c r="W36" s="67" t="str">
        <f>IF($V36="NA","NA",VLOOKUP(ROUNDUP(V36,0),Inputs!$N$6:$P$26,3,TRUE))</f>
        <v>NA</v>
      </c>
      <c r="X36" s="3" t="str">
        <f>IF($U36="NA","NA",VLOOKUP(ROUNDUP(V36,0),Inputs!$N$6:$O$26,2)+U36)</f>
        <v>NA</v>
      </c>
      <c r="Y36" s="3" t="str">
        <f t="shared" si="10"/>
        <v>NA</v>
      </c>
      <c r="Z36" s="5" t="str">
        <f t="shared" si="11"/>
        <v>NA</v>
      </c>
      <c r="AA36" s="5" t="str">
        <f t="shared" si="12"/>
        <v>NA</v>
      </c>
      <c r="AB36" s="5" t="str">
        <f>IF($U36= "NA","NA",(F36-AA36)*Inputs!$S$7)</f>
        <v>NA</v>
      </c>
      <c r="AC36" s="123" t="str">
        <f t="shared" si="13"/>
        <v>NA</v>
      </c>
      <c r="AD36" s="124" t="str">
        <f t="shared" si="14"/>
        <v>NA</v>
      </c>
      <c r="AE36" s="123" t="str">
        <f t="shared" si="15"/>
        <v/>
      </c>
    </row>
    <row r="37" spans="1:31" s="32" customFormat="1" ht="13.35" customHeight="1" outlineLevel="1">
      <c r="A37" s="81" t="s">
        <v>656</v>
      </c>
      <c r="B37" s="11" t="s">
        <v>530</v>
      </c>
      <c r="C37" s="78" t="s">
        <v>75</v>
      </c>
      <c r="D37" s="73">
        <v>0.03</v>
      </c>
      <c r="E37" s="74">
        <v>45839</v>
      </c>
      <c r="F37" s="79">
        <v>765000</v>
      </c>
      <c r="G37" s="11" t="s">
        <v>2</v>
      </c>
      <c r="H37" s="69" t="str">
        <f>IF(OR(($G37=("Non Callable")),$G37=("Make Whole"),Inputs!$S$6&gt;E37),"Non Callable",MAX(Inputs!$S$6,G37))</f>
        <v>Non Callable</v>
      </c>
      <c r="I37" s="70" t="str">
        <f t="shared" si="16"/>
        <v>NA</v>
      </c>
      <c r="J37" s="67" t="str">
        <f>IF($I37="NA","NA",VLOOKUP(ROUNDUP(I37,0),Inputs!$N$6:$P$26,3,TRUE))</f>
        <v>NA</v>
      </c>
      <c r="K37" s="3" t="str">
        <f>IF($I37="NA","NA",VLOOKUP(ROUNDUP(I37,0),Inputs!$N$6:$O$26,2))</f>
        <v>NA</v>
      </c>
      <c r="L37" s="3" t="str">
        <f t="shared" si="17"/>
        <v>NA</v>
      </c>
      <c r="M37" s="5" t="str">
        <f t="shared" si="18"/>
        <v>NA</v>
      </c>
      <c r="N37" s="5" t="str">
        <f t="shared" si="19"/>
        <v>NA</v>
      </c>
      <c r="O37" s="5" t="str">
        <f>IF($I37= "NA","NA",(F37-N37)*Inputs!$S$7)</f>
        <v>NA</v>
      </c>
      <c r="P37" s="123" t="str">
        <f t="shared" si="20"/>
        <v>NA</v>
      </c>
      <c r="Q37" s="124" t="str">
        <f t="shared" si="21"/>
        <v>NA</v>
      </c>
      <c r="R37" s="7" t="str">
        <f t="shared" si="7"/>
        <v>YES</v>
      </c>
      <c r="S37" s="69" t="str">
        <f>IF(OR(($G37=("Non Callable")),$G37=("Make Whole"),Inputs!$S$6&gt;E37,R37="No"),"NA",Inputs!$S$6)</f>
        <v>NA</v>
      </c>
      <c r="T37" s="70" t="str">
        <f t="shared" si="8"/>
        <v>NA</v>
      </c>
      <c r="U37" s="67" t="str">
        <f>IF(S37="NA","NA",IF(T37&gt;0,T37*(Inputs!$S$11*12),0))</f>
        <v>NA</v>
      </c>
      <c r="V37" s="70" t="str">
        <f t="shared" si="9"/>
        <v>NA</v>
      </c>
      <c r="W37" s="67" t="str">
        <f>IF($V37="NA","NA",VLOOKUP(ROUNDUP(V37,0),Inputs!$N$6:$P$26,3,TRUE))</f>
        <v>NA</v>
      </c>
      <c r="X37" s="3" t="str">
        <f>IF($U37="NA","NA",VLOOKUP(ROUNDUP(V37,0),Inputs!$N$6:$O$26,2)+U37)</f>
        <v>NA</v>
      </c>
      <c r="Y37" s="3" t="str">
        <f t="shared" si="10"/>
        <v>NA</v>
      </c>
      <c r="Z37" s="5" t="str">
        <f t="shared" si="11"/>
        <v>NA</v>
      </c>
      <c r="AA37" s="5" t="str">
        <f t="shared" si="12"/>
        <v>NA</v>
      </c>
      <c r="AB37" s="5" t="str">
        <f>IF($U37= "NA","NA",(F37-AA37)*Inputs!$S$7)</f>
        <v>NA</v>
      </c>
      <c r="AC37" s="123" t="str">
        <f t="shared" si="13"/>
        <v>NA</v>
      </c>
      <c r="AD37" s="124" t="str">
        <f t="shared" si="14"/>
        <v>NA</v>
      </c>
      <c r="AE37" s="123" t="str">
        <f t="shared" si="15"/>
        <v/>
      </c>
    </row>
    <row r="38" spans="1:31" s="32" customFormat="1" ht="13.35" customHeight="1" outlineLevel="1">
      <c r="A38" s="81" t="s">
        <v>656</v>
      </c>
      <c r="B38" s="11" t="s">
        <v>531</v>
      </c>
      <c r="C38" s="78" t="s">
        <v>75</v>
      </c>
      <c r="D38" s="73">
        <v>2.4E-2</v>
      </c>
      <c r="E38" s="74">
        <v>46204</v>
      </c>
      <c r="F38" s="79">
        <v>525000</v>
      </c>
      <c r="G38" s="11" t="s">
        <v>2</v>
      </c>
      <c r="H38" s="69" t="str">
        <f>IF(OR(($G38=("Non Callable")),$G38=("Make Whole"),Inputs!$S$6&gt;E38),"Non Callable",MAX(Inputs!$S$6,G38))</f>
        <v>Non Callable</v>
      </c>
      <c r="I38" s="70" t="str">
        <f t="shared" si="16"/>
        <v>NA</v>
      </c>
      <c r="J38" s="67" t="str">
        <f>IF($I38="NA","NA",VLOOKUP(ROUNDUP(I38,0),Inputs!$N$6:$P$26,3,TRUE))</f>
        <v>NA</v>
      </c>
      <c r="K38" s="3" t="str">
        <f>IF($I38="NA","NA",VLOOKUP(ROUNDUP(I38,0),Inputs!$N$6:$O$26,2))</f>
        <v>NA</v>
      </c>
      <c r="L38" s="3" t="str">
        <f t="shared" si="17"/>
        <v>NA</v>
      </c>
      <c r="M38" s="5" t="str">
        <f t="shared" si="18"/>
        <v>NA</v>
      </c>
      <c r="N38" s="5" t="str">
        <f t="shared" si="19"/>
        <v>NA</v>
      </c>
      <c r="O38" s="5" t="str">
        <f>IF($I38= "NA","NA",(F38-N38)*Inputs!$S$7)</f>
        <v>NA</v>
      </c>
      <c r="P38" s="123" t="str">
        <f t="shared" si="20"/>
        <v>NA</v>
      </c>
      <c r="Q38" s="124" t="str">
        <f t="shared" si="21"/>
        <v>NA</v>
      </c>
      <c r="R38" s="7" t="str">
        <f t="shared" si="7"/>
        <v>YES</v>
      </c>
      <c r="S38" s="69" t="str">
        <f>IF(OR(($G38=("Non Callable")),$G38=("Make Whole"),Inputs!$S$6&gt;E38,R38="No"),"NA",Inputs!$S$6)</f>
        <v>NA</v>
      </c>
      <c r="T38" s="70" t="str">
        <f t="shared" si="8"/>
        <v>NA</v>
      </c>
      <c r="U38" s="67" t="str">
        <f>IF(S38="NA","NA",IF(T38&gt;0,T38*(Inputs!$S$11*12),0))</f>
        <v>NA</v>
      </c>
      <c r="V38" s="70" t="str">
        <f t="shared" si="9"/>
        <v>NA</v>
      </c>
      <c r="W38" s="67" t="str">
        <f>IF($V38="NA","NA",VLOOKUP(ROUNDUP(V38,0),Inputs!$N$6:$P$26,3,TRUE))</f>
        <v>NA</v>
      </c>
      <c r="X38" s="3" t="str">
        <f>IF($U38="NA","NA",VLOOKUP(ROUNDUP(V38,0),Inputs!$N$6:$O$26,2)+U38)</f>
        <v>NA</v>
      </c>
      <c r="Y38" s="3" t="str">
        <f t="shared" si="10"/>
        <v>NA</v>
      </c>
      <c r="Z38" s="5" t="str">
        <f t="shared" si="11"/>
        <v>NA</v>
      </c>
      <c r="AA38" s="5" t="str">
        <f t="shared" si="12"/>
        <v>NA</v>
      </c>
      <c r="AB38" s="5" t="str">
        <f>IF($U38= "NA","NA",(F38-AA38)*Inputs!$S$7)</f>
        <v>NA</v>
      </c>
      <c r="AC38" s="123" t="str">
        <f t="shared" si="13"/>
        <v>NA</v>
      </c>
      <c r="AD38" s="124" t="str">
        <f t="shared" si="14"/>
        <v>NA</v>
      </c>
      <c r="AE38" s="123" t="str">
        <f t="shared" si="15"/>
        <v/>
      </c>
    </row>
    <row r="39" spans="1:31" s="32" customFormat="1" ht="13.35" customHeight="1" outlineLevel="1">
      <c r="A39" s="81" t="s">
        <v>656</v>
      </c>
      <c r="B39" s="11" t="s">
        <v>532</v>
      </c>
      <c r="C39" s="78" t="s">
        <v>75</v>
      </c>
      <c r="D39" s="73">
        <v>0.03</v>
      </c>
      <c r="E39" s="74">
        <v>46569</v>
      </c>
      <c r="F39" s="79">
        <v>285000</v>
      </c>
      <c r="G39" s="75">
        <v>46204</v>
      </c>
      <c r="H39" s="69">
        <f>IF(OR(($G39=("Non Callable")),$G39=("Make Whole"),Inputs!$S$6&gt;E39),"Non Callable",MAX(Inputs!$S$6,G39))</f>
        <v>46204</v>
      </c>
      <c r="I39" s="70">
        <f t="shared" si="16"/>
        <v>1</v>
      </c>
      <c r="J39" s="67">
        <f>IF($I39="NA","NA",VLOOKUP(ROUNDUP(I39,0),Inputs!$N$6:$P$26,3,TRUE))</f>
        <v>0.05</v>
      </c>
      <c r="K39" s="3">
        <f>IF($I39="NA","NA",VLOOKUP(ROUNDUP(I39,0),Inputs!$N$6:$O$26,2))</f>
        <v>3.0800000000000001E-2</v>
      </c>
      <c r="L39" s="3">
        <f t="shared" si="17"/>
        <v>0.99921000000000004</v>
      </c>
      <c r="M39" s="5">
        <f t="shared" si="18"/>
        <v>285225.32800912717</v>
      </c>
      <c r="N39" s="5">
        <f t="shared" si="19"/>
        <v>-225.32800912717357</v>
      </c>
      <c r="O39" s="5">
        <f>IF($I39= "NA","NA",(F39-N39)*Inputs!$S$7)</f>
        <v>2852.2532800912718</v>
      </c>
      <c r="P39" s="123">
        <f t="shared" si="20"/>
        <v>-3077.5812892184454</v>
      </c>
      <c r="Q39" s="124">
        <f t="shared" si="21"/>
        <v>-1.0798530839362967E-2</v>
      </c>
      <c r="R39" s="7" t="str">
        <f t="shared" si="7"/>
        <v>YES</v>
      </c>
      <c r="S39" s="69">
        <f>IF(OR(($G39=("Non Callable")),$G39=("Make Whole"),Inputs!$S$6&gt;E39,R39="No"),"NA",Inputs!$S$6)</f>
        <v>45266</v>
      </c>
      <c r="T39" s="70">
        <f t="shared" si="8"/>
        <v>2.5694444444444446</v>
      </c>
      <c r="U39" s="67">
        <f>IF(S39="NA","NA",IF(T39&gt;0,T39*(Inputs!$S$11*12),0))</f>
        <v>1.2333333333333335E-2</v>
      </c>
      <c r="V39" s="70">
        <f t="shared" si="9"/>
        <v>1</v>
      </c>
      <c r="W39" s="67">
        <f>IF($V39="NA","NA",VLOOKUP(ROUNDUP(V39,0),Inputs!$N$6:$P$26,3,TRUE))</f>
        <v>0.05</v>
      </c>
      <c r="X39" s="3">
        <f>IF($U39="NA","NA",VLOOKUP(ROUNDUP(V39,0),Inputs!$N$6:$O$26,2)+U39)</f>
        <v>4.3133333333333336E-2</v>
      </c>
      <c r="Y39" s="3">
        <f t="shared" si="10"/>
        <v>0.98726999999999998</v>
      </c>
      <c r="Z39" s="5">
        <f t="shared" si="11"/>
        <v>288674.83059345471</v>
      </c>
      <c r="AA39" s="5">
        <f t="shared" si="12"/>
        <v>-3674.8305934547097</v>
      </c>
      <c r="AB39" s="5">
        <f>IF($U39= "NA","NA",(F39-AA39)*Inputs!$S$7)</f>
        <v>2886.7483059345473</v>
      </c>
      <c r="AC39" s="123">
        <f t="shared" si="13"/>
        <v>-6561.5788993892565</v>
      </c>
      <c r="AD39" s="124">
        <f t="shared" si="14"/>
        <v>-2.3023083857506163E-2</v>
      </c>
      <c r="AE39" s="123" t="str">
        <f t="shared" si="15"/>
        <v/>
      </c>
    </row>
    <row r="40" spans="1:31" s="32" customFormat="1" ht="13.35" customHeight="1" outlineLevel="1">
      <c r="A40" s="81" t="s">
        <v>656</v>
      </c>
      <c r="B40" s="11" t="s">
        <v>533</v>
      </c>
      <c r="C40" s="78" t="s">
        <v>75</v>
      </c>
      <c r="D40" s="73">
        <v>0.04</v>
      </c>
      <c r="E40" s="74">
        <v>46935</v>
      </c>
      <c r="F40" s="79">
        <v>2600000</v>
      </c>
      <c r="G40" s="75">
        <v>46204</v>
      </c>
      <c r="H40" s="69">
        <f>IF(OR(($G40=("Non Callable")),$G40=("Make Whole"),Inputs!$S$6&gt;E40),"Non Callable",MAX(Inputs!$S$6,G40))</f>
        <v>46204</v>
      </c>
      <c r="I40" s="70">
        <f t="shared" si="16"/>
        <v>2</v>
      </c>
      <c r="J40" s="67">
        <f>IF($I40="NA","NA",VLOOKUP(ROUNDUP(I40,0),Inputs!$N$6:$P$26,3,TRUE))</f>
        <v>0.05</v>
      </c>
      <c r="K40" s="3">
        <f>IF($I40="NA","NA",VLOOKUP(ROUNDUP(I40,0),Inputs!$N$6:$O$26,2))</f>
        <v>2.93E-2</v>
      </c>
      <c r="L40" s="3">
        <f t="shared" si="17"/>
        <v>1.0206299999999999</v>
      </c>
      <c r="M40" s="5">
        <f t="shared" si="18"/>
        <v>2547446.185199338</v>
      </c>
      <c r="N40" s="5">
        <f t="shared" si="19"/>
        <v>52553.814800661989</v>
      </c>
      <c r="O40" s="5">
        <f>IF($I40= "NA","NA",(F40-N40)*Inputs!$S$7)</f>
        <v>25474.461851993379</v>
      </c>
      <c r="P40" s="123">
        <f t="shared" si="20"/>
        <v>27079.352948668609</v>
      </c>
      <c r="Q40" s="124">
        <f t="shared" si="21"/>
        <v>1.0415135749487927E-2</v>
      </c>
      <c r="R40" s="7" t="str">
        <f t="shared" si="7"/>
        <v>YES</v>
      </c>
      <c r="S40" s="69">
        <f>IF(OR(($G40=("Non Callable")),$G40=("Make Whole"),Inputs!$S$6&gt;E40,R40="No"),"NA",Inputs!$S$6)</f>
        <v>45266</v>
      </c>
      <c r="T40" s="70">
        <f t="shared" si="8"/>
        <v>2.5694444444444446</v>
      </c>
      <c r="U40" s="67">
        <f>IF(S40="NA","NA",IF(T40&gt;0,T40*(Inputs!$S$11*12),0))</f>
        <v>1.2333333333333335E-2</v>
      </c>
      <c r="V40" s="70">
        <f t="shared" si="9"/>
        <v>2</v>
      </c>
      <c r="W40" s="67">
        <f>IF($V40="NA","NA",VLOOKUP(ROUNDUP(V40,0),Inputs!$N$6:$P$26,3,TRUE))</f>
        <v>0.05</v>
      </c>
      <c r="X40" s="3">
        <f>IF($U40="NA","NA",VLOOKUP(ROUNDUP(V40,0),Inputs!$N$6:$O$26,2)+U40)</f>
        <v>4.1633333333333335E-2</v>
      </c>
      <c r="Y40" s="3">
        <f t="shared" si="10"/>
        <v>0.99689000000000005</v>
      </c>
      <c r="Z40" s="5">
        <f t="shared" si="11"/>
        <v>2608111.2259125882</v>
      </c>
      <c r="AA40" s="5">
        <f t="shared" si="12"/>
        <v>-8111.2259125881828</v>
      </c>
      <c r="AB40" s="5">
        <f>IF($U40= "NA","NA",(F40-AA40)*Inputs!$S$7)</f>
        <v>26081.112259125883</v>
      </c>
      <c r="AC40" s="123">
        <f t="shared" si="13"/>
        <v>-34192.338171714066</v>
      </c>
      <c r="AD40" s="124">
        <f t="shared" si="14"/>
        <v>-1.3150899296813102E-2</v>
      </c>
      <c r="AE40" s="123">
        <f t="shared" si="15"/>
        <v>61271.691120382675</v>
      </c>
    </row>
    <row r="41" spans="1:31" s="32" customFormat="1" ht="13.35" customHeight="1" outlineLevel="1">
      <c r="A41" s="81" t="s">
        <v>656</v>
      </c>
      <c r="B41" s="11" t="s">
        <v>534</v>
      </c>
      <c r="C41" s="78" t="s">
        <v>75</v>
      </c>
      <c r="D41" s="73">
        <v>0.03</v>
      </c>
      <c r="E41" s="74">
        <v>47300</v>
      </c>
      <c r="F41" s="79">
        <v>1790000</v>
      </c>
      <c r="G41" s="75">
        <v>46204</v>
      </c>
      <c r="H41" s="69">
        <f>IF(OR(($G41=("Non Callable")),$G41=("Make Whole"),Inputs!$S$6&gt;E41),"Non Callable",MAX(Inputs!$S$6,G41))</f>
        <v>46204</v>
      </c>
      <c r="I41" s="70">
        <f t="shared" si="16"/>
        <v>3</v>
      </c>
      <c r="J41" s="67">
        <f>IF($I41="NA","NA",VLOOKUP(ROUNDUP(I41,0),Inputs!$N$6:$P$26,3,TRUE))</f>
        <v>0.05</v>
      </c>
      <c r="K41" s="3">
        <f>IF($I41="NA","NA",VLOOKUP(ROUNDUP(I41,0),Inputs!$N$6:$O$26,2))</f>
        <v>2.8899999999999999E-2</v>
      </c>
      <c r="L41" s="3">
        <f t="shared" si="17"/>
        <v>1.0031300000000001</v>
      </c>
      <c r="M41" s="5">
        <f t="shared" si="18"/>
        <v>1784414.781733175</v>
      </c>
      <c r="N41" s="5">
        <f t="shared" si="19"/>
        <v>5585.2182668249588</v>
      </c>
      <c r="O41" s="5">
        <f>IF($I41= "NA","NA",(F41-N41)*Inputs!$S$7)</f>
        <v>17844.147817331752</v>
      </c>
      <c r="P41" s="123">
        <f t="shared" si="20"/>
        <v>-12258.929550506793</v>
      </c>
      <c r="Q41" s="124">
        <f t="shared" si="21"/>
        <v>-6.8485639946965328E-3</v>
      </c>
      <c r="R41" s="7" t="str">
        <f t="shared" si="7"/>
        <v>YES</v>
      </c>
      <c r="S41" s="69">
        <f>IF(OR(($G41=("Non Callable")),$G41=("Make Whole"),Inputs!$S$6&gt;E41,R41="No"),"NA",Inputs!$S$6)</f>
        <v>45266</v>
      </c>
      <c r="T41" s="70">
        <f t="shared" si="8"/>
        <v>2.5694444444444446</v>
      </c>
      <c r="U41" s="67">
        <f>IF(S41="NA","NA",IF(T41&gt;0,T41*(Inputs!$S$11*12),0))</f>
        <v>1.2333333333333335E-2</v>
      </c>
      <c r="V41" s="70">
        <f t="shared" si="9"/>
        <v>3</v>
      </c>
      <c r="W41" s="67">
        <f>IF($V41="NA","NA",VLOOKUP(ROUNDUP(V41,0),Inputs!$N$6:$P$26,3,TRUE))</f>
        <v>0.05</v>
      </c>
      <c r="X41" s="3">
        <f>IF($U41="NA","NA",VLOOKUP(ROUNDUP(V41,0),Inputs!$N$6:$O$26,2)+U41)</f>
        <v>4.123333333333333E-2</v>
      </c>
      <c r="Y41" s="3">
        <f t="shared" si="10"/>
        <v>0.96860000000000002</v>
      </c>
      <c r="Z41" s="5">
        <f t="shared" si="11"/>
        <v>1848028.0817674994</v>
      </c>
      <c r="AA41" s="5">
        <f t="shared" si="12"/>
        <v>-58028.081767499447</v>
      </c>
      <c r="AB41" s="5">
        <f>IF($U41= "NA","NA",(F41-AA41)*Inputs!$S$7)</f>
        <v>18480.280817674993</v>
      </c>
      <c r="AC41" s="123">
        <f t="shared" si="13"/>
        <v>-76508.362585174444</v>
      </c>
      <c r="AD41" s="124">
        <f t="shared" si="14"/>
        <v>-4.2742102002890747E-2</v>
      </c>
      <c r="AE41" s="123" t="str">
        <f t="shared" si="15"/>
        <v/>
      </c>
    </row>
    <row r="42" spans="1:31" s="32" customFormat="1" ht="13.35" customHeight="1" outlineLevel="1">
      <c r="A42" s="81" t="s">
        <v>656</v>
      </c>
      <c r="B42" s="11" t="s">
        <v>535</v>
      </c>
      <c r="C42" s="78" t="s">
        <v>75</v>
      </c>
      <c r="D42" s="73">
        <v>0.05</v>
      </c>
      <c r="E42" s="74">
        <v>45474</v>
      </c>
      <c r="F42" s="79">
        <v>21650000</v>
      </c>
      <c r="G42" s="11" t="s">
        <v>2</v>
      </c>
      <c r="H42" s="69" t="str">
        <f>IF(OR(($G42=("Non Callable")),$G42=("Make Whole"),Inputs!$S$6&gt;E42),"Non Callable",MAX(Inputs!$S$6,G42))</f>
        <v>Non Callable</v>
      </c>
      <c r="I42" s="70" t="str">
        <f t="shared" si="16"/>
        <v>NA</v>
      </c>
      <c r="J42" s="67" t="str">
        <f>IF($I42="NA","NA",VLOOKUP(ROUNDUP(I42,0),Inputs!$N$6:$P$26,3,TRUE))</f>
        <v>NA</v>
      </c>
      <c r="K42" s="3" t="str">
        <f>IF($I42="NA","NA",VLOOKUP(ROUNDUP(I42,0),Inputs!$N$6:$O$26,2))</f>
        <v>NA</v>
      </c>
      <c r="L42" s="3" t="str">
        <f t="shared" si="17"/>
        <v>NA</v>
      </c>
      <c r="M42" s="5" t="str">
        <f t="shared" si="18"/>
        <v>NA</v>
      </c>
      <c r="N42" s="5" t="str">
        <f t="shared" si="19"/>
        <v>NA</v>
      </c>
      <c r="O42" s="5" t="str">
        <f>IF($I42= "NA","NA",(F42-N42)*Inputs!$S$7)</f>
        <v>NA</v>
      </c>
      <c r="P42" s="123" t="str">
        <f t="shared" si="20"/>
        <v>NA</v>
      </c>
      <c r="Q42" s="124" t="str">
        <f t="shared" si="21"/>
        <v>NA</v>
      </c>
      <c r="R42" s="7" t="str">
        <f t="shared" si="7"/>
        <v>YES</v>
      </c>
      <c r="S42" s="69" t="str">
        <f>IF(OR(($G42=("Non Callable")),$G42=("Make Whole"),Inputs!$S$6&gt;E42,R42="No"),"NA",Inputs!$S$6)</f>
        <v>NA</v>
      </c>
      <c r="T42" s="70" t="str">
        <f t="shared" si="8"/>
        <v>NA</v>
      </c>
      <c r="U42" s="67" t="str">
        <f>IF(S42="NA","NA",IF(T42&gt;0,T42*(Inputs!$S$11*12),0))</f>
        <v>NA</v>
      </c>
      <c r="V42" s="70" t="str">
        <f t="shared" si="9"/>
        <v>NA</v>
      </c>
      <c r="W42" s="67" t="str">
        <f>IF($V42="NA","NA",VLOOKUP(ROUNDUP(V42,0),Inputs!$N$6:$P$26,3,TRUE))</f>
        <v>NA</v>
      </c>
      <c r="X42" s="3" t="str">
        <f>IF($U42="NA","NA",VLOOKUP(ROUNDUP(V42,0),Inputs!$N$6:$O$26,2)+U42)</f>
        <v>NA</v>
      </c>
      <c r="Y42" s="3" t="str">
        <f t="shared" si="10"/>
        <v>NA</v>
      </c>
      <c r="Z42" s="5" t="str">
        <f t="shared" si="11"/>
        <v>NA</v>
      </c>
      <c r="AA42" s="5" t="str">
        <f t="shared" si="12"/>
        <v>NA</v>
      </c>
      <c r="AB42" s="5" t="str">
        <f>IF($U42= "NA","NA",(F42-AA42)*Inputs!$S$7)</f>
        <v>NA</v>
      </c>
      <c r="AC42" s="123" t="str">
        <f t="shared" si="13"/>
        <v>NA</v>
      </c>
      <c r="AD42" s="124" t="str">
        <f t="shared" si="14"/>
        <v>NA</v>
      </c>
      <c r="AE42" s="123" t="str">
        <f t="shared" si="15"/>
        <v/>
      </c>
    </row>
    <row r="43" spans="1:31" s="32" customFormat="1" ht="13.35" customHeight="1" outlineLevel="1">
      <c r="A43" s="81" t="s">
        <v>656</v>
      </c>
      <c r="B43" s="11" t="s">
        <v>536</v>
      </c>
      <c r="C43" s="78" t="s">
        <v>75</v>
      </c>
      <c r="D43" s="73">
        <v>0.05</v>
      </c>
      <c r="E43" s="74">
        <v>45839</v>
      </c>
      <c r="F43" s="79">
        <v>22245000</v>
      </c>
      <c r="G43" s="11" t="s">
        <v>2</v>
      </c>
      <c r="H43" s="69" t="str">
        <f>IF(OR(($G43=("Non Callable")),$G43=("Make Whole"),Inputs!$S$6&gt;E43),"Non Callable",MAX(Inputs!$S$6,G43))</f>
        <v>Non Callable</v>
      </c>
      <c r="I43" s="70" t="str">
        <f t="shared" si="16"/>
        <v>NA</v>
      </c>
      <c r="J43" s="67" t="str">
        <f>IF($I43="NA","NA",VLOOKUP(ROUNDUP(I43,0),Inputs!$N$6:$P$26,3,TRUE))</f>
        <v>NA</v>
      </c>
      <c r="K43" s="3" t="str">
        <f>IF($I43="NA","NA",VLOOKUP(ROUNDUP(I43,0),Inputs!$N$6:$O$26,2))</f>
        <v>NA</v>
      </c>
      <c r="L43" s="3" t="str">
        <f t="shared" si="17"/>
        <v>NA</v>
      </c>
      <c r="M43" s="5" t="str">
        <f t="shared" si="18"/>
        <v>NA</v>
      </c>
      <c r="N43" s="5" t="str">
        <f t="shared" si="19"/>
        <v>NA</v>
      </c>
      <c r="O43" s="5" t="str">
        <f>IF($I43= "NA","NA",(F43-N43)*Inputs!$S$7)</f>
        <v>NA</v>
      </c>
      <c r="P43" s="123" t="str">
        <f t="shared" si="20"/>
        <v>NA</v>
      </c>
      <c r="Q43" s="124" t="str">
        <f t="shared" si="21"/>
        <v>NA</v>
      </c>
      <c r="R43" s="7" t="str">
        <f t="shared" si="7"/>
        <v>YES</v>
      </c>
      <c r="S43" s="69" t="str">
        <f>IF(OR(($G43=("Non Callable")),$G43=("Make Whole"),Inputs!$S$6&gt;E43,R43="No"),"NA",Inputs!$S$6)</f>
        <v>NA</v>
      </c>
      <c r="T43" s="70" t="str">
        <f t="shared" si="8"/>
        <v>NA</v>
      </c>
      <c r="U43" s="67" t="str">
        <f>IF(S43="NA","NA",IF(T43&gt;0,T43*(Inputs!$S$11*12),0))</f>
        <v>NA</v>
      </c>
      <c r="V43" s="70" t="str">
        <f t="shared" si="9"/>
        <v>NA</v>
      </c>
      <c r="W43" s="67" t="str">
        <f>IF($V43="NA","NA",VLOOKUP(ROUNDUP(V43,0),Inputs!$N$6:$P$26,3,TRUE))</f>
        <v>NA</v>
      </c>
      <c r="X43" s="3" t="str">
        <f>IF($U43="NA","NA",VLOOKUP(ROUNDUP(V43,0),Inputs!$N$6:$O$26,2)+U43)</f>
        <v>NA</v>
      </c>
      <c r="Y43" s="3" t="str">
        <f t="shared" si="10"/>
        <v>NA</v>
      </c>
      <c r="Z43" s="5" t="str">
        <f t="shared" si="11"/>
        <v>NA</v>
      </c>
      <c r="AA43" s="5" t="str">
        <f t="shared" si="12"/>
        <v>NA</v>
      </c>
      <c r="AB43" s="5" t="str">
        <f>IF($U43= "NA","NA",(F43-AA43)*Inputs!$S$7)</f>
        <v>NA</v>
      </c>
      <c r="AC43" s="123" t="str">
        <f t="shared" si="13"/>
        <v>NA</v>
      </c>
      <c r="AD43" s="124" t="str">
        <f t="shared" si="14"/>
        <v>NA</v>
      </c>
      <c r="AE43" s="123" t="str">
        <f t="shared" si="15"/>
        <v/>
      </c>
    </row>
    <row r="44" spans="1:31" s="32" customFormat="1" ht="13.35" customHeight="1" outlineLevel="1">
      <c r="A44" s="81" t="s">
        <v>656</v>
      </c>
      <c r="B44" s="11" t="s">
        <v>537</v>
      </c>
      <c r="C44" s="78" t="s">
        <v>75</v>
      </c>
      <c r="D44" s="73">
        <v>0.05</v>
      </c>
      <c r="E44" s="74">
        <v>46204</v>
      </c>
      <c r="F44" s="79">
        <v>23620000</v>
      </c>
      <c r="G44" s="11" t="s">
        <v>2</v>
      </c>
      <c r="H44" s="69" t="str">
        <f>IF(OR(($G44=("Non Callable")),$G44=("Make Whole"),Inputs!$S$6&gt;E44),"Non Callable",MAX(Inputs!$S$6,G44))</f>
        <v>Non Callable</v>
      </c>
      <c r="I44" s="70" t="str">
        <f t="shared" si="16"/>
        <v>NA</v>
      </c>
      <c r="J44" s="67" t="str">
        <f>IF($I44="NA","NA",VLOOKUP(ROUNDUP(I44,0),Inputs!$N$6:$P$26,3,TRUE))</f>
        <v>NA</v>
      </c>
      <c r="K44" s="3" t="str">
        <f>IF($I44="NA","NA",VLOOKUP(ROUNDUP(I44,0),Inputs!$N$6:$O$26,2))</f>
        <v>NA</v>
      </c>
      <c r="L44" s="3" t="str">
        <f t="shared" si="17"/>
        <v>NA</v>
      </c>
      <c r="M44" s="5" t="str">
        <f t="shared" si="18"/>
        <v>NA</v>
      </c>
      <c r="N44" s="5" t="str">
        <f t="shared" si="19"/>
        <v>NA</v>
      </c>
      <c r="O44" s="5" t="str">
        <f>IF($I44= "NA","NA",(F44-N44)*Inputs!$S$7)</f>
        <v>NA</v>
      </c>
      <c r="P44" s="123" t="str">
        <f t="shared" si="20"/>
        <v>NA</v>
      </c>
      <c r="Q44" s="124" t="str">
        <f t="shared" si="21"/>
        <v>NA</v>
      </c>
      <c r="R44" s="7" t="str">
        <f t="shared" si="7"/>
        <v>YES</v>
      </c>
      <c r="S44" s="69" t="str">
        <f>IF(OR(($G44=("Non Callable")),$G44=("Make Whole"),Inputs!$S$6&gt;E44,R44="No"),"NA",Inputs!$S$6)</f>
        <v>NA</v>
      </c>
      <c r="T44" s="70" t="str">
        <f t="shared" si="8"/>
        <v>NA</v>
      </c>
      <c r="U44" s="67" t="str">
        <f>IF(S44="NA","NA",IF(T44&gt;0,T44*(Inputs!$S$11*12),0))</f>
        <v>NA</v>
      </c>
      <c r="V44" s="70" t="str">
        <f t="shared" si="9"/>
        <v>NA</v>
      </c>
      <c r="W44" s="67" t="str">
        <f>IF($V44="NA","NA",VLOOKUP(ROUNDUP(V44,0),Inputs!$N$6:$P$26,3,TRUE))</f>
        <v>NA</v>
      </c>
      <c r="X44" s="3" t="str">
        <f>IF($U44="NA","NA",VLOOKUP(ROUNDUP(V44,0),Inputs!$N$6:$O$26,2)+U44)</f>
        <v>NA</v>
      </c>
      <c r="Y44" s="3" t="str">
        <f t="shared" si="10"/>
        <v>NA</v>
      </c>
      <c r="Z44" s="5" t="str">
        <f t="shared" si="11"/>
        <v>NA</v>
      </c>
      <c r="AA44" s="5" t="str">
        <f t="shared" si="12"/>
        <v>NA</v>
      </c>
      <c r="AB44" s="5" t="str">
        <f>IF($U44= "NA","NA",(F44-AA44)*Inputs!$S$7)</f>
        <v>NA</v>
      </c>
      <c r="AC44" s="123" t="str">
        <f t="shared" si="13"/>
        <v>NA</v>
      </c>
      <c r="AD44" s="124" t="str">
        <f t="shared" si="14"/>
        <v>NA</v>
      </c>
      <c r="AE44" s="123" t="str">
        <f t="shared" si="15"/>
        <v/>
      </c>
    </row>
    <row r="45" spans="1:31" s="32" customFormat="1" ht="13.35" customHeight="1" outlineLevel="1">
      <c r="A45" s="81" t="s">
        <v>656</v>
      </c>
      <c r="B45" s="11" t="s">
        <v>538</v>
      </c>
      <c r="C45" s="78" t="s">
        <v>75</v>
      </c>
      <c r="D45" s="73">
        <v>0.05</v>
      </c>
      <c r="E45" s="74">
        <v>46569</v>
      </c>
      <c r="F45" s="79">
        <v>25055000</v>
      </c>
      <c r="G45" s="75">
        <v>46204</v>
      </c>
      <c r="H45" s="69">
        <f>IF(OR(($G45=("Non Callable")),$G45=("Make Whole"),Inputs!$S$6&gt;E45),"Non Callable",MAX(Inputs!$S$6,G45))</f>
        <v>46204</v>
      </c>
      <c r="I45" s="70">
        <f t="shared" si="16"/>
        <v>1</v>
      </c>
      <c r="J45" s="67">
        <f>IF($I45="NA","NA",VLOOKUP(ROUNDUP(I45,0),Inputs!$N$6:$P$26,3,TRUE))</f>
        <v>0.05</v>
      </c>
      <c r="K45" s="3">
        <f>IF($I45="NA","NA",VLOOKUP(ROUNDUP(I45,0),Inputs!$N$6:$O$26,2))</f>
        <v>3.0800000000000001E-2</v>
      </c>
      <c r="L45" s="3">
        <f t="shared" si="17"/>
        <v>1.0187600000000001</v>
      </c>
      <c r="M45" s="5">
        <f t="shared" si="18"/>
        <v>24593623.620872431</v>
      </c>
      <c r="N45" s="5">
        <f t="shared" si="19"/>
        <v>461376.3791275695</v>
      </c>
      <c r="O45" s="5">
        <f>IF($I45= "NA","NA",(F45-N45)*Inputs!$S$7)</f>
        <v>245936.23620872432</v>
      </c>
      <c r="P45" s="123">
        <f t="shared" si="20"/>
        <v>215440.14291884517</v>
      </c>
      <c r="Q45" s="124">
        <f t="shared" si="21"/>
        <v>8.5986886018297806E-3</v>
      </c>
      <c r="R45" s="7" t="str">
        <f t="shared" si="7"/>
        <v>YES</v>
      </c>
      <c r="S45" s="69">
        <f>IF(OR(($G45=("Non Callable")),$G45=("Make Whole"),Inputs!$S$6&gt;E45,R45="No"),"NA",Inputs!$S$6)</f>
        <v>45266</v>
      </c>
      <c r="T45" s="70">
        <f t="shared" si="8"/>
        <v>2.5694444444444446</v>
      </c>
      <c r="U45" s="67">
        <f>IF(S45="NA","NA",IF(T45&gt;0,T45*(Inputs!$S$11*12),0))</f>
        <v>1.2333333333333335E-2</v>
      </c>
      <c r="V45" s="70">
        <f t="shared" si="9"/>
        <v>1</v>
      </c>
      <c r="W45" s="67">
        <f>IF($V45="NA","NA",VLOOKUP(ROUNDUP(V45,0),Inputs!$N$6:$P$26,3,TRUE))</f>
        <v>0.05</v>
      </c>
      <c r="X45" s="3">
        <f>IF($U45="NA","NA",VLOOKUP(ROUNDUP(V45,0),Inputs!$N$6:$O$26,2)+U45)</f>
        <v>4.3133333333333336E-2</v>
      </c>
      <c r="Y45" s="3">
        <f t="shared" si="10"/>
        <v>1.00665</v>
      </c>
      <c r="Z45" s="5">
        <f t="shared" si="11"/>
        <v>24889484.925247107</v>
      </c>
      <c r="AA45" s="5">
        <f t="shared" si="12"/>
        <v>165515.0747528933</v>
      </c>
      <c r="AB45" s="5">
        <f>IF($U45= "NA","NA",(F45-AA45)*Inputs!$S$7)</f>
        <v>248894.84925247106</v>
      </c>
      <c r="AC45" s="123">
        <f t="shared" si="13"/>
        <v>-83379.774499577761</v>
      </c>
      <c r="AD45" s="124">
        <f t="shared" si="14"/>
        <v>-3.3278696667163347E-3</v>
      </c>
      <c r="AE45" s="123">
        <f t="shared" si="15"/>
        <v>298819.91741842293</v>
      </c>
    </row>
    <row r="46" spans="1:31" s="32" customFormat="1" ht="13.35" customHeight="1" outlineLevel="1">
      <c r="A46" s="81" t="s">
        <v>656</v>
      </c>
      <c r="B46" s="11" t="s">
        <v>539</v>
      </c>
      <c r="C46" s="78" t="s">
        <v>75</v>
      </c>
      <c r="D46" s="73">
        <v>0.05</v>
      </c>
      <c r="E46" s="74">
        <v>46935</v>
      </c>
      <c r="F46" s="79">
        <v>23995000</v>
      </c>
      <c r="G46" s="75">
        <v>46204</v>
      </c>
      <c r="H46" s="69">
        <f>IF(OR(($G46=("Non Callable")),$G46=("Make Whole"),Inputs!$S$6&gt;E46),"Non Callable",MAX(Inputs!$S$6,G46))</f>
        <v>46204</v>
      </c>
      <c r="I46" s="70">
        <f t="shared" si="16"/>
        <v>2</v>
      </c>
      <c r="J46" s="67">
        <f>IF($I46="NA","NA",VLOOKUP(ROUNDUP(I46,0),Inputs!$N$6:$P$26,3,TRUE))</f>
        <v>0.05</v>
      </c>
      <c r="K46" s="3">
        <f>IF($I46="NA","NA",VLOOKUP(ROUNDUP(I46,0),Inputs!$N$6:$O$26,2))</f>
        <v>2.93E-2</v>
      </c>
      <c r="L46" s="3">
        <f t="shared" si="17"/>
        <v>1.03992</v>
      </c>
      <c r="M46" s="5">
        <f t="shared" si="18"/>
        <v>23073890.299253792</v>
      </c>
      <c r="N46" s="5">
        <f t="shared" si="19"/>
        <v>921109.70074620843</v>
      </c>
      <c r="O46" s="5">
        <f>IF($I46= "NA","NA",(F46-N46)*Inputs!$S$7)</f>
        <v>230738.90299253791</v>
      </c>
      <c r="P46" s="123">
        <f t="shared" si="20"/>
        <v>690370.79775367049</v>
      </c>
      <c r="Q46" s="124">
        <f t="shared" si="21"/>
        <v>2.8771443957227361E-2</v>
      </c>
      <c r="R46" s="7" t="str">
        <f t="shared" si="7"/>
        <v>YES</v>
      </c>
      <c r="S46" s="69">
        <f>IF(OR(($G46=("Non Callable")),$G46=("Make Whole"),Inputs!$S$6&gt;E46,R46="No"),"NA",Inputs!$S$6)</f>
        <v>45266</v>
      </c>
      <c r="T46" s="70">
        <f t="shared" si="8"/>
        <v>2.5694444444444446</v>
      </c>
      <c r="U46" s="67">
        <f>IF(S46="NA","NA",IF(T46&gt;0,T46*(Inputs!$S$11*12),0))</f>
        <v>1.2333333333333335E-2</v>
      </c>
      <c r="V46" s="70">
        <f t="shared" si="9"/>
        <v>2</v>
      </c>
      <c r="W46" s="67">
        <f>IF($V46="NA","NA",VLOOKUP(ROUNDUP(V46,0),Inputs!$N$6:$P$26,3,TRUE))</f>
        <v>0.05</v>
      </c>
      <c r="X46" s="3">
        <f>IF($U46="NA","NA",VLOOKUP(ROUNDUP(V46,0),Inputs!$N$6:$O$26,2)+U46)</f>
        <v>4.1633333333333335E-2</v>
      </c>
      <c r="Y46" s="3">
        <f t="shared" si="10"/>
        <v>1.01589</v>
      </c>
      <c r="Z46" s="5">
        <f t="shared" si="11"/>
        <v>23619683.233420942</v>
      </c>
      <c r="AA46" s="5">
        <f t="shared" si="12"/>
        <v>375316.76657905802</v>
      </c>
      <c r="AB46" s="5">
        <f>IF($U46= "NA","NA",(F46-AA46)*Inputs!$S$7)</f>
        <v>236196.83233420944</v>
      </c>
      <c r="AC46" s="123">
        <f t="shared" si="13"/>
        <v>139119.93424484858</v>
      </c>
      <c r="AD46" s="124">
        <f t="shared" si="14"/>
        <v>5.7978718168305307E-3</v>
      </c>
      <c r="AE46" s="123">
        <f t="shared" si="15"/>
        <v>551250.86350882193</v>
      </c>
    </row>
    <row r="47" spans="1:31" s="32" customFormat="1" ht="13.35" customHeight="1" outlineLevel="1">
      <c r="A47" s="81" t="s">
        <v>656</v>
      </c>
      <c r="B47" s="11" t="s">
        <v>540</v>
      </c>
      <c r="C47" s="78" t="s">
        <v>75</v>
      </c>
      <c r="D47" s="73">
        <v>0.05</v>
      </c>
      <c r="E47" s="74">
        <v>47300</v>
      </c>
      <c r="F47" s="79">
        <v>8185000</v>
      </c>
      <c r="G47" s="75">
        <v>46204</v>
      </c>
      <c r="H47" s="69">
        <f>IF(OR(($G47=("Non Callable")),$G47=("Make Whole"),Inputs!$S$6&gt;E47),"Non Callable",MAX(Inputs!$S$6,G47))</f>
        <v>46204</v>
      </c>
      <c r="I47" s="70">
        <f t="shared" si="16"/>
        <v>3</v>
      </c>
      <c r="J47" s="67">
        <f>IF($I47="NA","NA",VLOOKUP(ROUNDUP(I47,0),Inputs!$N$6:$P$26,3,TRUE))</f>
        <v>0.05</v>
      </c>
      <c r="K47" s="3">
        <f>IF($I47="NA","NA",VLOOKUP(ROUNDUP(I47,0),Inputs!$N$6:$O$26,2))</f>
        <v>2.8899999999999999E-2</v>
      </c>
      <c r="L47" s="3">
        <f t="shared" si="17"/>
        <v>1.0602100000000001</v>
      </c>
      <c r="M47" s="5">
        <f t="shared" si="18"/>
        <v>7720168.6458343156</v>
      </c>
      <c r="N47" s="5">
        <f t="shared" si="19"/>
        <v>464831.35416568443</v>
      </c>
      <c r="O47" s="5">
        <f>IF($I47= "NA","NA",(F47-N47)*Inputs!$S$7)</f>
        <v>77201.68645834316</v>
      </c>
      <c r="P47" s="123">
        <f t="shared" si="20"/>
        <v>387629.66770734126</v>
      </c>
      <c r="Q47" s="124">
        <f t="shared" si="21"/>
        <v>4.7358542175606748E-2</v>
      </c>
      <c r="R47" s="7" t="str">
        <f t="shared" si="7"/>
        <v>YES</v>
      </c>
      <c r="S47" s="69">
        <f>IF(OR(($G47=("Non Callable")),$G47=("Make Whole"),Inputs!$S$6&gt;E47,R47="No"),"NA",Inputs!$S$6)</f>
        <v>45266</v>
      </c>
      <c r="T47" s="70">
        <f t="shared" si="8"/>
        <v>2.5694444444444446</v>
      </c>
      <c r="U47" s="67">
        <f>IF(S47="NA","NA",IF(T47&gt;0,T47*(Inputs!$S$11*12),0))</f>
        <v>1.2333333333333335E-2</v>
      </c>
      <c r="V47" s="70">
        <f t="shared" si="9"/>
        <v>3</v>
      </c>
      <c r="W47" s="67">
        <f>IF($V47="NA","NA",VLOOKUP(ROUNDUP(V47,0),Inputs!$N$6:$P$26,3,TRUE))</f>
        <v>0.05</v>
      </c>
      <c r="X47" s="3">
        <f>IF($U47="NA","NA",VLOOKUP(ROUNDUP(V47,0),Inputs!$N$6:$O$26,2)+U47)</f>
        <v>4.123333333333333E-2</v>
      </c>
      <c r="Y47" s="3">
        <f t="shared" si="10"/>
        <v>1.0245</v>
      </c>
      <c r="Z47" s="5">
        <f t="shared" si="11"/>
        <v>7989263.055148853</v>
      </c>
      <c r="AA47" s="5">
        <f t="shared" si="12"/>
        <v>195736.94485114701</v>
      </c>
      <c r="AB47" s="5">
        <f>IF($U47= "NA","NA",(F47-AA47)*Inputs!$S$7)</f>
        <v>79892.630551488532</v>
      </c>
      <c r="AC47" s="123">
        <f t="shared" si="13"/>
        <v>115844.31429965848</v>
      </c>
      <c r="AD47" s="124">
        <f t="shared" si="14"/>
        <v>1.4153245485602746E-2</v>
      </c>
      <c r="AE47" s="123">
        <f t="shared" si="15"/>
        <v>271785.35340768279</v>
      </c>
    </row>
    <row r="48" spans="1:31" s="32" customFormat="1" ht="13.35" customHeight="1" outlineLevel="1">
      <c r="A48" s="81" t="s">
        <v>656</v>
      </c>
      <c r="B48" s="11" t="s">
        <v>541</v>
      </c>
      <c r="C48" s="78" t="s">
        <v>76</v>
      </c>
      <c r="D48" s="73">
        <v>0.04</v>
      </c>
      <c r="E48" s="74">
        <v>45474</v>
      </c>
      <c r="F48" s="79">
        <v>2295000</v>
      </c>
      <c r="G48" s="11" t="s">
        <v>2</v>
      </c>
      <c r="H48" s="69" t="str">
        <f>IF(OR(($G48=("Non Callable")),$G48=("Make Whole"),Inputs!$S$6&gt;E48),"Non Callable",MAX(Inputs!$S$6,G48))</f>
        <v>Non Callable</v>
      </c>
      <c r="I48" s="70" t="str">
        <f t="shared" ref="I48:I102" si="22">IF(OR(H48="Non Callable",H48=E48),"NA",DAYS360(H48,E48)/360)</f>
        <v>NA</v>
      </c>
      <c r="J48" s="67" t="str">
        <f>IF($I48="NA","NA",VLOOKUP(ROUNDUP(I48,0),Inputs!$N$6:$P$26,3,TRUE))</f>
        <v>NA</v>
      </c>
      <c r="K48" s="3" t="str">
        <f>IF($I48="NA","NA",VLOOKUP(ROUNDUP(I48,0),Inputs!$N$6:$O$26,2))</f>
        <v>NA</v>
      </c>
      <c r="L48" s="3" t="str">
        <f t="shared" ref="L48:L102" si="23">IF($I48="NA","NA",ROUNDDOWN(-PV(K48/2,I48*2,(F48*D48)/2,F48)/F48,5))</f>
        <v>NA</v>
      </c>
      <c r="M48" s="5" t="str">
        <f t="shared" ref="M48:M102" si="24">IF($I48="NA","NA",F48/L48)</f>
        <v>NA</v>
      </c>
      <c r="N48" s="5" t="str">
        <f t="shared" ref="N48:N102" si="25">IF($I48="NA","NA",F48-M48)</f>
        <v>NA</v>
      </c>
      <c r="O48" s="5" t="str">
        <f>IF($I48= "NA","NA",(F48-N48)*Inputs!$S$7)</f>
        <v>NA</v>
      </c>
      <c r="P48" s="123" t="str">
        <f t="shared" ref="P48:P102" si="26">IF($I48= "NA","NA",N48-O48)</f>
        <v>NA</v>
      </c>
      <c r="Q48" s="124" t="str">
        <f t="shared" ref="Q48:Q102" si="27">IF($I48= "NA","NA",P48/F48)</f>
        <v>NA</v>
      </c>
      <c r="R48" s="7" t="str">
        <f t="shared" si="7"/>
        <v>YES</v>
      </c>
      <c r="S48" s="69" t="str">
        <f>IF(OR(($G48=("Non Callable")),$G48=("Make Whole"),Inputs!$S$6&gt;E48,R48="No"),"NA",Inputs!$S$6)</f>
        <v>NA</v>
      </c>
      <c r="T48" s="70" t="str">
        <f t="shared" si="8"/>
        <v>NA</v>
      </c>
      <c r="U48" s="67" t="str">
        <f>IF(S48="NA","NA",IF(T48&gt;0,T48*(Inputs!$S$11*12),0))</f>
        <v>NA</v>
      </c>
      <c r="V48" s="70" t="str">
        <f t="shared" si="9"/>
        <v>NA</v>
      </c>
      <c r="W48" s="67" t="str">
        <f>IF($V48="NA","NA",VLOOKUP(ROUNDUP(V48,0),Inputs!$N$6:$P$26,3,TRUE))</f>
        <v>NA</v>
      </c>
      <c r="X48" s="3" t="str">
        <f>IF($U48="NA","NA",VLOOKUP(ROUNDUP(V48,0),Inputs!$N$6:$O$26,2)+U48)</f>
        <v>NA</v>
      </c>
      <c r="Y48" s="3" t="str">
        <f t="shared" si="10"/>
        <v>NA</v>
      </c>
      <c r="Z48" s="5" t="str">
        <f t="shared" si="11"/>
        <v>NA</v>
      </c>
      <c r="AA48" s="5" t="str">
        <f t="shared" si="12"/>
        <v>NA</v>
      </c>
      <c r="AB48" s="5" t="str">
        <f>IF($U48= "NA","NA",(F48-AA48)*Inputs!$S$7)</f>
        <v>NA</v>
      </c>
      <c r="AC48" s="123" t="str">
        <f t="shared" si="13"/>
        <v>NA</v>
      </c>
      <c r="AD48" s="124" t="str">
        <f t="shared" si="14"/>
        <v>NA</v>
      </c>
      <c r="AE48" s="123" t="str">
        <f t="shared" si="15"/>
        <v/>
      </c>
    </row>
    <row r="49" spans="1:31" s="32" customFormat="1" ht="13.35" customHeight="1" outlineLevel="1">
      <c r="A49" s="81" t="s">
        <v>656</v>
      </c>
      <c r="B49" s="11" t="s">
        <v>542</v>
      </c>
      <c r="C49" s="78" t="s">
        <v>76</v>
      </c>
      <c r="D49" s="73">
        <v>0.05</v>
      </c>
      <c r="E49" s="74">
        <v>45839</v>
      </c>
      <c r="F49" s="79">
        <v>2390000</v>
      </c>
      <c r="G49" s="11" t="s">
        <v>2</v>
      </c>
      <c r="H49" s="69" t="str">
        <f>IF(OR(($G49=("Non Callable")),$G49=("Make Whole"),Inputs!$S$6&gt;E49),"Non Callable",MAX(Inputs!$S$6,G49))</f>
        <v>Non Callable</v>
      </c>
      <c r="I49" s="70" t="str">
        <f t="shared" si="22"/>
        <v>NA</v>
      </c>
      <c r="J49" s="67" t="str">
        <f>IF($I49="NA","NA",VLOOKUP(ROUNDUP(I49,0),Inputs!$N$6:$P$26,3,TRUE))</f>
        <v>NA</v>
      </c>
      <c r="K49" s="3" t="str">
        <f>IF($I49="NA","NA",VLOOKUP(ROUNDUP(I49,0),Inputs!$N$6:$O$26,2))</f>
        <v>NA</v>
      </c>
      <c r="L49" s="3" t="str">
        <f t="shared" si="23"/>
        <v>NA</v>
      </c>
      <c r="M49" s="5" t="str">
        <f t="shared" si="24"/>
        <v>NA</v>
      </c>
      <c r="N49" s="5" t="str">
        <f t="shared" si="25"/>
        <v>NA</v>
      </c>
      <c r="O49" s="5" t="str">
        <f>IF($I49= "NA","NA",(F49-N49)*Inputs!$S$7)</f>
        <v>NA</v>
      </c>
      <c r="P49" s="123" t="str">
        <f t="shared" si="26"/>
        <v>NA</v>
      </c>
      <c r="Q49" s="124" t="str">
        <f t="shared" si="27"/>
        <v>NA</v>
      </c>
      <c r="R49" s="7" t="str">
        <f t="shared" si="7"/>
        <v>YES</v>
      </c>
      <c r="S49" s="69" t="str">
        <f>IF(OR(($G49=("Non Callable")),$G49=("Make Whole"),Inputs!$S$6&gt;E49,R49="No"),"NA",Inputs!$S$6)</f>
        <v>NA</v>
      </c>
      <c r="T49" s="70" t="str">
        <f t="shared" si="8"/>
        <v>NA</v>
      </c>
      <c r="U49" s="67" t="str">
        <f>IF(S49="NA","NA",IF(T49&gt;0,T49*(Inputs!$S$11*12),0))</f>
        <v>NA</v>
      </c>
      <c r="V49" s="70" t="str">
        <f t="shared" si="9"/>
        <v>NA</v>
      </c>
      <c r="W49" s="67" t="str">
        <f>IF($V49="NA","NA",VLOOKUP(ROUNDUP(V49,0),Inputs!$N$6:$P$26,3,TRUE))</f>
        <v>NA</v>
      </c>
      <c r="X49" s="3" t="str">
        <f>IF($U49="NA","NA",VLOOKUP(ROUNDUP(V49,0),Inputs!$N$6:$O$26,2)+U49)</f>
        <v>NA</v>
      </c>
      <c r="Y49" s="3" t="str">
        <f t="shared" si="10"/>
        <v>NA</v>
      </c>
      <c r="Z49" s="5" t="str">
        <f t="shared" si="11"/>
        <v>NA</v>
      </c>
      <c r="AA49" s="5" t="str">
        <f t="shared" si="12"/>
        <v>NA</v>
      </c>
      <c r="AB49" s="5" t="str">
        <f>IF($U49= "NA","NA",(F49-AA49)*Inputs!$S$7)</f>
        <v>NA</v>
      </c>
      <c r="AC49" s="123" t="str">
        <f t="shared" si="13"/>
        <v>NA</v>
      </c>
      <c r="AD49" s="124" t="str">
        <f t="shared" si="14"/>
        <v>NA</v>
      </c>
      <c r="AE49" s="123" t="str">
        <f t="shared" si="15"/>
        <v/>
      </c>
    </row>
    <row r="50" spans="1:31" s="32" customFormat="1" ht="13.35" customHeight="1" outlineLevel="1">
      <c r="A50" s="81" t="s">
        <v>656</v>
      </c>
      <c r="B50" s="11" t="s">
        <v>543</v>
      </c>
      <c r="C50" s="78" t="s">
        <v>76</v>
      </c>
      <c r="D50" s="73">
        <v>0.05</v>
      </c>
      <c r="E50" s="74">
        <v>46569</v>
      </c>
      <c r="F50" s="79">
        <v>2510000</v>
      </c>
      <c r="G50" s="75">
        <v>46204</v>
      </c>
      <c r="H50" s="69">
        <f>IF(OR(($G50=("Non Callable")),$G50=("Make Whole"),Inputs!$S$6&gt;E50),"Non Callable",MAX(Inputs!$S$6,G50))</f>
        <v>46204</v>
      </c>
      <c r="I50" s="70">
        <f t="shared" si="22"/>
        <v>1</v>
      </c>
      <c r="J50" s="67">
        <f>IF($I50="NA","NA",VLOOKUP(ROUNDUP(I50,0),Inputs!$N$6:$P$26,3,TRUE))</f>
        <v>0.05</v>
      </c>
      <c r="K50" s="3">
        <f>IF($I50="NA","NA",VLOOKUP(ROUNDUP(I50,0),Inputs!$N$6:$O$26,2))</f>
        <v>3.0800000000000001E-2</v>
      </c>
      <c r="L50" s="3">
        <f t="shared" si="23"/>
        <v>1.0187600000000001</v>
      </c>
      <c r="M50" s="5">
        <f t="shared" si="24"/>
        <v>2463779.4966429775</v>
      </c>
      <c r="N50" s="5">
        <f t="shared" si="25"/>
        <v>46220.503357022535</v>
      </c>
      <c r="O50" s="5">
        <f>IF($I50= "NA","NA",(F50-N50)*Inputs!$S$7)</f>
        <v>24637.794966429774</v>
      </c>
      <c r="P50" s="123">
        <f t="shared" si="26"/>
        <v>21582.708390592761</v>
      </c>
      <c r="Q50" s="124">
        <f t="shared" si="27"/>
        <v>8.5986886018297858E-3</v>
      </c>
      <c r="R50" s="7" t="str">
        <f t="shared" si="7"/>
        <v>YES</v>
      </c>
      <c r="S50" s="69">
        <f>IF(OR(($G50=("Non Callable")),$G50=("Make Whole"),Inputs!$S$6&gt;E50,R50="No"),"NA",Inputs!$S$6)</f>
        <v>45266</v>
      </c>
      <c r="T50" s="70">
        <f t="shared" si="8"/>
        <v>2.5694444444444446</v>
      </c>
      <c r="U50" s="67">
        <f>IF(S50="NA","NA",IF(T50&gt;0,T50*(Inputs!$S$11*12),0))</f>
        <v>1.2333333333333335E-2</v>
      </c>
      <c r="V50" s="70">
        <f t="shared" si="9"/>
        <v>1</v>
      </c>
      <c r="W50" s="67">
        <f>IF($V50="NA","NA",VLOOKUP(ROUNDUP(V50,0),Inputs!$N$6:$P$26,3,TRUE))</f>
        <v>0.05</v>
      </c>
      <c r="X50" s="3">
        <f>IF($U50="NA","NA",VLOOKUP(ROUNDUP(V50,0),Inputs!$N$6:$O$26,2)+U50)</f>
        <v>4.3133333333333336E-2</v>
      </c>
      <c r="Y50" s="3">
        <f t="shared" si="10"/>
        <v>1.00665</v>
      </c>
      <c r="Z50" s="5">
        <f t="shared" si="11"/>
        <v>2493418.7652113442</v>
      </c>
      <c r="AA50" s="5">
        <f t="shared" si="12"/>
        <v>16581.234788655769</v>
      </c>
      <c r="AB50" s="5">
        <f>IF($U50= "NA","NA",(F50-AA50)*Inputs!$S$7)</f>
        <v>24934.187652113444</v>
      </c>
      <c r="AC50" s="123">
        <f t="shared" si="13"/>
        <v>-8352.9528634576745</v>
      </c>
      <c r="AD50" s="124">
        <f t="shared" si="14"/>
        <v>-3.327869666716205E-3</v>
      </c>
      <c r="AE50" s="123">
        <f t="shared" si="15"/>
        <v>29935.661254050436</v>
      </c>
    </row>
    <row r="51" spans="1:31" s="32" customFormat="1" ht="13.35" customHeight="1" outlineLevel="1">
      <c r="A51" s="81" t="s">
        <v>656</v>
      </c>
      <c r="B51" s="11" t="s">
        <v>544</v>
      </c>
      <c r="C51" s="78" t="s">
        <v>76</v>
      </c>
      <c r="D51" s="73">
        <v>3.125E-2</v>
      </c>
      <c r="E51" s="74">
        <v>46935</v>
      </c>
      <c r="F51" s="79">
        <v>2565000</v>
      </c>
      <c r="G51" s="75">
        <v>46204</v>
      </c>
      <c r="H51" s="69">
        <f>IF(OR(($G51=("Non Callable")),$G51=("Make Whole"),Inputs!$S$6&gt;E51),"Non Callable",MAX(Inputs!$S$6,G51))</f>
        <v>46204</v>
      </c>
      <c r="I51" s="70">
        <f t="shared" si="22"/>
        <v>2</v>
      </c>
      <c r="J51" s="67">
        <f>IF($I51="NA","NA",VLOOKUP(ROUNDUP(I51,0),Inputs!$N$6:$P$26,3,TRUE))</f>
        <v>0.05</v>
      </c>
      <c r="K51" s="3">
        <f>IF($I51="NA","NA",VLOOKUP(ROUNDUP(I51,0),Inputs!$N$6:$O$26,2))</f>
        <v>2.93E-2</v>
      </c>
      <c r="L51" s="3">
        <f t="shared" si="23"/>
        <v>1.00376</v>
      </c>
      <c r="M51" s="5">
        <f t="shared" si="24"/>
        <v>2555391.7271060813</v>
      </c>
      <c r="N51" s="5">
        <f t="shared" si="25"/>
        <v>9608.2728939186782</v>
      </c>
      <c r="O51" s="5">
        <f>IF($I51= "NA","NA",(F51-N51)*Inputs!$S$7)</f>
        <v>25553.917271060815</v>
      </c>
      <c r="P51" s="123">
        <f t="shared" si="26"/>
        <v>-15945.644377142136</v>
      </c>
      <c r="Q51" s="124">
        <f t="shared" si="27"/>
        <v>-6.2166254881645755E-3</v>
      </c>
      <c r="R51" s="7" t="str">
        <f t="shared" si="7"/>
        <v>YES</v>
      </c>
      <c r="S51" s="69">
        <f>IF(OR(($G51=("Non Callable")),$G51=("Make Whole"),Inputs!$S$6&gt;E51,R51="No"),"NA",Inputs!$S$6)</f>
        <v>45266</v>
      </c>
      <c r="T51" s="70">
        <f t="shared" si="8"/>
        <v>2.5694444444444446</v>
      </c>
      <c r="U51" s="67">
        <f>IF(S51="NA","NA",IF(T51&gt;0,T51*(Inputs!$S$11*12),0))</f>
        <v>1.2333333333333335E-2</v>
      </c>
      <c r="V51" s="70">
        <f t="shared" si="9"/>
        <v>2</v>
      </c>
      <c r="W51" s="67">
        <f>IF($V51="NA","NA",VLOOKUP(ROUNDUP(V51,0),Inputs!$N$6:$P$26,3,TRUE))</f>
        <v>0.05</v>
      </c>
      <c r="X51" s="3">
        <f>IF($U51="NA","NA",VLOOKUP(ROUNDUP(V51,0),Inputs!$N$6:$O$26,2)+U51)</f>
        <v>4.1633333333333335E-2</v>
      </c>
      <c r="Y51" s="3">
        <f t="shared" si="10"/>
        <v>0.98026999999999997</v>
      </c>
      <c r="Z51" s="5">
        <f t="shared" si="11"/>
        <v>2616626.031603538</v>
      </c>
      <c r="AA51" s="5">
        <f t="shared" si="12"/>
        <v>-51626.031603537966</v>
      </c>
      <c r="AB51" s="5">
        <f>IF($U51= "NA","NA",(F51-AA51)*Inputs!$S$7)</f>
        <v>26166.260316035379</v>
      </c>
      <c r="AC51" s="123">
        <f t="shared" si="13"/>
        <v>-77792.291919573341</v>
      </c>
      <c r="AD51" s="124">
        <f t="shared" si="14"/>
        <v>-3.0328378916012998E-2</v>
      </c>
      <c r="AE51" s="123" t="str">
        <f t="shared" si="15"/>
        <v/>
      </c>
    </row>
    <row r="52" spans="1:31" s="32" customFormat="1" ht="13.35" customHeight="1" outlineLevel="1">
      <c r="A52" s="81" t="s">
        <v>656</v>
      </c>
      <c r="B52" s="11" t="s">
        <v>545</v>
      </c>
      <c r="C52" s="78" t="s">
        <v>76</v>
      </c>
      <c r="D52" s="73">
        <v>0.05</v>
      </c>
      <c r="E52" s="74">
        <v>48030</v>
      </c>
      <c r="F52" s="79">
        <v>2715000</v>
      </c>
      <c r="G52" s="75">
        <v>46204</v>
      </c>
      <c r="H52" s="69">
        <f>IF(OR(($G52=("Non Callable")),$G52=("Make Whole"),Inputs!$S$6&gt;E52),"Non Callable",MAX(Inputs!$S$6,G52))</f>
        <v>46204</v>
      </c>
      <c r="I52" s="70">
        <f t="shared" si="22"/>
        <v>5</v>
      </c>
      <c r="J52" s="67">
        <f>IF($I52="NA","NA",VLOOKUP(ROUNDUP(I52,0),Inputs!$N$6:$P$26,3,TRUE))</f>
        <v>0.05</v>
      </c>
      <c r="K52" s="3">
        <f>IF($I52="NA","NA",VLOOKUP(ROUNDUP(I52,0),Inputs!$N$6:$O$26,2))</f>
        <v>2.8300000000000002E-2</v>
      </c>
      <c r="L52" s="3">
        <f t="shared" si="23"/>
        <v>1.1005100000000001</v>
      </c>
      <c r="M52" s="5">
        <f t="shared" si="24"/>
        <v>2467038.0096500712</v>
      </c>
      <c r="N52" s="5">
        <f t="shared" si="25"/>
        <v>247961.99034992885</v>
      </c>
      <c r="O52" s="5">
        <f>IF($I52= "NA","NA",(F52-N52)*Inputs!$S$7)</f>
        <v>24670.38009650071</v>
      </c>
      <c r="P52" s="123">
        <f t="shared" si="26"/>
        <v>223291.61025342814</v>
      </c>
      <c r="Q52" s="124">
        <f t="shared" si="27"/>
        <v>8.2243687017837255E-2</v>
      </c>
      <c r="R52" s="7" t="str">
        <f t="shared" si="7"/>
        <v>YES</v>
      </c>
      <c r="S52" s="69">
        <f>IF(OR(($G52=("Non Callable")),$G52=("Make Whole"),Inputs!$S$6&gt;E52,R52="No"),"NA",Inputs!$S$6)</f>
        <v>45266</v>
      </c>
      <c r="T52" s="70">
        <f t="shared" si="8"/>
        <v>2.5694444444444446</v>
      </c>
      <c r="U52" s="67">
        <f>IF(S52="NA","NA",IF(T52&gt;0,T52*(Inputs!$S$11*12),0))</f>
        <v>1.2333333333333335E-2</v>
      </c>
      <c r="V52" s="70">
        <f t="shared" si="9"/>
        <v>5</v>
      </c>
      <c r="W52" s="67">
        <f>IF($V52="NA","NA",VLOOKUP(ROUNDUP(V52,0),Inputs!$N$6:$P$26,3,TRUE))</f>
        <v>0.05</v>
      </c>
      <c r="X52" s="3">
        <f>IF($U52="NA","NA",VLOOKUP(ROUNDUP(V52,0),Inputs!$N$6:$O$26,2)+U52)</f>
        <v>4.0633333333333341E-2</v>
      </c>
      <c r="Y52" s="3">
        <f t="shared" si="10"/>
        <v>1.04199</v>
      </c>
      <c r="Z52" s="5">
        <f t="shared" si="11"/>
        <v>2605591.2244839203</v>
      </c>
      <c r="AA52" s="5">
        <f t="shared" si="12"/>
        <v>109408.77551607974</v>
      </c>
      <c r="AB52" s="5">
        <f>IF($U52= "NA","NA",(F52-AA52)*Inputs!$S$7)</f>
        <v>26055.912244839205</v>
      </c>
      <c r="AC52" s="123">
        <f t="shared" si="13"/>
        <v>83352.863271240538</v>
      </c>
      <c r="AD52" s="124">
        <f t="shared" si="14"/>
        <v>3.0700870449812352E-2</v>
      </c>
      <c r="AE52" s="123">
        <f t="shared" si="15"/>
        <v>139938.74698218761</v>
      </c>
    </row>
    <row r="53" spans="1:31" s="32" customFormat="1" ht="13.35" customHeight="1" outlineLevel="1">
      <c r="A53" s="81" t="s">
        <v>656</v>
      </c>
      <c r="B53" s="11" t="s">
        <v>546</v>
      </c>
      <c r="C53" s="78" t="s">
        <v>76</v>
      </c>
      <c r="D53" s="73">
        <v>0.05</v>
      </c>
      <c r="E53" s="74">
        <v>48396</v>
      </c>
      <c r="F53" s="79">
        <v>1500000</v>
      </c>
      <c r="G53" s="75">
        <v>46204</v>
      </c>
      <c r="H53" s="69">
        <f>IF(OR(($G53=("Non Callable")),$G53=("Make Whole"),Inputs!$S$6&gt;E53),"Non Callable",MAX(Inputs!$S$6,G53))</f>
        <v>46204</v>
      </c>
      <c r="I53" s="70">
        <f t="shared" si="22"/>
        <v>6</v>
      </c>
      <c r="J53" s="67">
        <f>IF($I53="NA","NA",VLOOKUP(ROUNDUP(I53,0),Inputs!$N$6:$P$26,3,TRUE))</f>
        <v>0.05</v>
      </c>
      <c r="K53" s="3">
        <f>IF($I53="NA","NA",VLOOKUP(ROUNDUP(I53,0),Inputs!$N$6:$O$26,2))</f>
        <v>2.8699999999999996E-2</v>
      </c>
      <c r="L53" s="3">
        <f t="shared" si="23"/>
        <v>1.11663</v>
      </c>
      <c r="M53" s="5">
        <f t="shared" si="24"/>
        <v>1343327.6913570296</v>
      </c>
      <c r="N53" s="5">
        <f t="shared" si="25"/>
        <v>156672.3086429704</v>
      </c>
      <c r="O53" s="5">
        <f>IF($I53= "NA","NA",(F53-N53)*Inputs!$S$7)</f>
        <v>13433.276913570297</v>
      </c>
      <c r="P53" s="123">
        <f t="shared" si="26"/>
        <v>143239.0317294001</v>
      </c>
      <c r="Q53" s="124">
        <f t="shared" si="27"/>
        <v>9.5492687819600061E-2</v>
      </c>
      <c r="R53" s="7" t="str">
        <f t="shared" si="7"/>
        <v>YES</v>
      </c>
      <c r="S53" s="69">
        <f>IF(OR(($G53=("Non Callable")),$G53=("Make Whole"),Inputs!$S$6&gt;E53,R53="No"),"NA",Inputs!$S$6)</f>
        <v>45266</v>
      </c>
      <c r="T53" s="70">
        <f t="shared" si="8"/>
        <v>2.5694444444444446</v>
      </c>
      <c r="U53" s="67">
        <f>IF(S53="NA","NA",IF(T53&gt;0,T53*(Inputs!$S$11*12),0))</f>
        <v>1.2333333333333335E-2</v>
      </c>
      <c r="V53" s="70">
        <f t="shared" si="9"/>
        <v>6</v>
      </c>
      <c r="W53" s="67">
        <f>IF($V53="NA","NA",VLOOKUP(ROUNDUP(V53,0),Inputs!$N$6:$P$26,3,TRUE))</f>
        <v>0.05</v>
      </c>
      <c r="X53" s="3">
        <f>IF($U53="NA","NA",VLOOKUP(ROUNDUP(V53,0),Inputs!$N$6:$O$26,2)+U53)</f>
        <v>4.1033333333333331E-2</v>
      </c>
      <c r="Y53" s="3">
        <f t="shared" si="10"/>
        <v>1.0472600000000001</v>
      </c>
      <c r="Z53" s="5">
        <f t="shared" si="11"/>
        <v>1432309.0732005422</v>
      </c>
      <c r="AA53" s="5">
        <f t="shared" si="12"/>
        <v>67690.926799457753</v>
      </c>
      <c r="AB53" s="5">
        <f>IF($U53= "NA","NA",(F53-AA53)*Inputs!$S$7)</f>
        <v>14323.090732005423</v>
      </c>
      <c r="AC53" s="123">
        <f t="shared" si="13"/>
        <v>53367.836067452328</v>
      </c>
      <c r="AD53" s="124">
        <f t="shared" si="14"/>
        <v>3.5578557378301554E-2</v>
      </c>
      <c r="AE53" s="123">
        <f t="shared" si="15"/>
        <v>89871.195661947771</v>
      </c>
    </row>
    <row r="54" spans="1:31" s="32" customFormat="1" ht="13.35" customHeight="1" outlineLevel="1">
      <c r="A54" s="81" t="s">
        <v>656</v>
      </c>
      <c r="B54" s="11" t="s">
        <v>547</v>
      </c>
      <c r="C54" s="78" t="s">
        <v>76</v>
      </c>
      <c r="D54" s="73">
        <v>0.05</v>
      </c>
      <c r="E54" s="74">
        <v>48761</v>
      </c>
      <c r="F54" s="79">
        <v>2925000</v>
      </c>
      <c r="G54" s="75">
        <v>46204</v>
      </c>
      <c r="H54" s="69">
        <f>IF(OR(($G54=("Non Callable")),$G54=("Make Whole"),Inputs!$S$6&gt;E54),"Non Callable",MAX(Inputs!$S$6,G54))</f>
        <v>46204</v>
      </c>
      <c r="I54" s="70">
        <f t="shared" si="22"/>
        <v>7</v>
      </c>
      <c r="J54" s="67">
        <f>IF($I54="NA","NA",VLOOKUP(ROUNDUP(I54,0),Inputs!$N$6:$P$26,3,TRUE))</f>
        <v>0.05</v>
      </c>
      <c r="K54" s="3">
        <f>IF($I54="NA","NA",VLOOKUP(ROUNDUP(I54,0),Inputs!$N$6:$O$26,2))</f>
        <v>2.8799999999999999E-2</v>
      </c>
      <c r="L54" s="3">
        <f t="shared" si="23"/>
        <v>1.1335299999999999</v>
      </c>
      <c r="M54" s="5">
        <f t="shared" si="24"/>
        <v>2580434.571647861</v>
      </c>
      <c r="N54" s="5">
        <f t="shared" si="25"/>
        <v>344565.42835213896</v>
      </c>
      <c r="O54" s="5">
        <f>IF($I54= "NA","NA",(F54-N54)*Inputs!$S$7)</f>
        <v>25804.345716478612</v>
      </c>
      <c r="P54" s="123">
        <f t="shared" si="26"/>
        <v>318761.08263566036</v>
      </c>
      <c r="Q54" s="124">
        <f t="shared" si="27"/>
        <v>0.10897814790962748</v>
      </c>
      <c r="R54" s="7" t="str">
        <f t="shared" si="7"/>
        <v>YES</v>
      </c>
      <c r="S54" s="69">
        <f>IF(OR(($G54=("Non Callable")),$G54=("Make Whole"),Inputs!$S$6&gt;E54,R54="No"),"NA",Inputs!$S$6)</f>
        <v>45266</v>
      </c>
      <c r="T54" s="70">
        <f t="shared" si="8"/>
        <v>2.5694444444444446</v>
      </c>
      <c r="U54" s="67">
        <f>IF(S54="NA","NA",IF(T54&gt;0,T54*(Inputs!$S$11*12),0))</f>
        <v>1.2333333333333335E-2</v>
      </c>
      <c r="V54" s="70">
        <f t="shared" si="9"/>
        <v>7</v>
      </c>
      <c r="W54" s="67">
        <f>IF($V54="NA","NA",VLOOKUP(ROUNDUP(V54,0),Inputs!$N$6:$P$26,3,TRUE))</f>
        <v>0.05</v>
      </c>
      <c r="X54" s="3">
        <f>IF($U54="NA","NA",VLOOKUP(ROUNDUP(V54,0),Inputs!$N$6:$O$26,2)+U54)</f>
        <v>4.1133333333333334E-2</v>
      </c>
      <c r="Y54" s="3">
        <f t="shared" si="10"/>
        <v>1.05345</v>
      </c>
      <c r="Z54" s="5">
        <f t="shared" si="11"/>
        <v>2776591.2003417341</v>
      </c>
      <c r="AA54" s="5">
        <f t="shared" si="12"/>
        <v>148408.7996582659</v>
      </c>
      <c r="AB54" s="5">
        <f>IF($U54= "NA","NA",(F54-AA54)*Inputs!$S$7)</f>
        <v>27765.912003417343</v>
      </c>
      <c r="AC54" s="123">
        <f t="shared" si="13"/>
        <v>120642.88765484856</v>
      </c>
      <c r="AD54" s="124">
        <f t="shared" si="14"/>
        <v>4.1245431676871301E-2</v>
      </c>
      <c r="AE54" s="123">
        <f t="shared" si="15"/>
        <v>198118.19498081179</v>
      </c>
    </row>
    <row r="55" spans="1:31" s="32" customFormat="1" ht="13.35" customHeight="1" outlineLevel="1">
      <c r="A55" s="81" t="s">
        <v>656</v>
      </c>
      <c r="B55" s="11" t="s">
        <v>548</v>
      </c>
      <c r="C55" s="78" t="s">
        <v>76</v>
      </c>
      <c r="D55" s="73">
        <v>0.05</v>
      </c>
      <c r="E55" s="74">
        <v>49126</v>
      </c>
      <c r="F55" s="79">
        <v>3070000</v>
      </c>
      <c r="G55" s="75">
        <v>46204</v>
      </c>
      <c r="H55" s="69">
        <f>IF(OR(($G55=("Non Callable")),$G55=("Make Whole"),Inputs!$S$6&gt;E55),"Non Callable",MAX(Inputs!$S$6,G55))</f>
        <v>46204</v>
      </c>
      <c r="I55" s="70">
        <f t="shared" si="22"/>
        <v>8</v>
      </c>
      <c r="J55" s="67">
        <f>IF($I55="NA","NA",VLOOKUP(ROUNDUP(I55,0),Inputs!$N$6:$P$26,3,TRUE))</f>
        <v>0.05</v>
      </c>
      <c r="K55" s="3">
        <f>IF($I55="NA","NA",VLOOKUP(ROUNDUP(I55,0),Inputs!$N$6:$O$26,2))</f>
        <v>2.8899999999999995E-2</v>
      </c>
      <c r="L55" s="3">
        <f t="shared" si="23"/>
        <v>1.14974</v>
      </c>
      <c r="M55" s="5">
        <f t="shared" si="24"/>
        <v>2670168.9077530573</v>
      </c>
      <c r="N55" s="5">
        <f t="shared" si="25"/>
        <v>399831.09224694269</v>
      </c>
      <c r="O55" s="5">
        <f>IF($I55= "NA","NA",(F55-N55)*Inputs!$S$7)</f>
        <v>26701.689077530573</v>
      </c>
      <c r="P55" s="123">
        <f t="shared" si="26"/>
        <v>373129.40316941211</v>
      </c>
      <c r="Q55" s="124">
        <f t="shared" si="27"/>
        <v>0.12154052220502023</v>
      </c>
      <c r="R55" s="7" t="str">
        <f t="shared" si="7"/>
        <v>YES</v>
      </c>
      <c r="S55" s="69">
        <f>IF(OR(($G55=("Non Callable")),$G55=("Make Whole"),Inputs!$S$6&gt;E55,R55="No"),"NA",Inputs!$S$6)</f>
        <v>45266</v>
      </c>
      <c r="T55" s="70">
        <f t="shared" si="8"/>
        <v>2.5694444444444446</v>
      </c>
      <c r="U55" s="67">
        <f>IF(S55="NA","NA",IF(T55&gt;0,T55*(Inputs!$S$11*12),0))</f>
        <v>1.2333333333333335E-2</v>
      </c>
      <c r="V55" s="70">
        <f t="shared" si="9"/>
        <v>8</v>
      </c>
      <c r="W55" s="67">
        <f>IF($V55="NA","NA",VLOOKUP(ROUNDUP(V55,0),Inputs!$N$6:$P$26,3,TRUE))</f>
        <v>0.05</v>
      </c>
      <c r="X55" s="3">
        <f>IF($U55="NA","NA",VLOOKUP(ROUNDUP(V55,0),Inputs!$N$6:$O$26,2)+U55)</f>
        <v>4.123333333333333E-2</v>
      </c>
      <c r="Y55" s="3">
        <f t="shared" si="10"/>
        <v>1.0592200000000001</v>
      </c>
      <c r="Z55" s="5">
        <f t="shared" si="11"/>
        <v>2898359.1699552499</v>
      </c>
      <c r="AA55" s="5">
        <f t="shared" si="12"/>
        <v>171640.83004475012</v>
      </c>
      <c r="AB55" s="5">
        <f>IF($U55= "NA","NA",(F55-AA55)*Inputs!$S$7)</f>
        <v>28983.5916995525</v>
      </c>
      <c r="AC55" s="123">
        <f t="shared" si="13"/>
        <v>142657.23834519763</v>
      </c>
      <c r="AD55" s="124">
        <f t="shared" si="14"/>
        <v>4.6468155812767961E-2</v>
      </c>
      <c r="AE55" s="123">
        <f t="shared" si="15"/>
        <v>230472.16482421447</v>
      </c>
    </row>
    <row r="56" spans="1:31" s="32" customFormat="1" ht="13.35" customHeight="1" outlineLevel="1">
      <c r="A56" s="81" t="s">
        <v>656</v>
      </c>
      <c r="B56" s="11" t="s">
        <v>549</v>
      </c>
      <c r="C56" s="78" t="s">
        <v>76</v>
      </c>
      <c r="D56" s="73">
        <v>3.9E-2</v>
      </c>
      <c r="E56" s="74">
        <v>49491</v>
      </c>
      <c r="F56" s="79">
        <v>3225000</v>
      </c>
      <c r="G56" s="75">
        <v>46204</v>
      </c>
      <c r="H56" s="69">
        <f>IF(OR(($G56=("Non Callable")),$G56=("Make Whole"),Inputs!$S$6&gt;E56),"Non Callable",MAX(Inputs!$S$6,G56))</f>
        <v>46204</v>
      </c>
      <c r="I56" s="70">
        <f t="shared" si="22"/>
        <v>9</v>
      </c>
      <c r="J56" s="67">
        <f>IF($I56="NA","NA",VLOOKUP(ROUNDUP(I56,0),Inputs!$N$6:$P$26,3,TRUE))</f>
        <v>0.05</v>
      </c>
      <c r="K56" s="3">
        <f>IF($I56="NA","NA",VLOOKUP(ROUNDUP(I56,0),Inputs!$N$6:$O$26,2))</f>
        <v>2.9600000000000001E-2</v>
      </c>
      <c r="L56" s="3">
        <f t="shared" si="23"/>
        <v>1.07379</v>
      </c>
      <c r="M56" s="5">
        <f t="shared" si="24"/>
        <v>3003380.5492694103</v>
      </c>
      <c r="N56" s="5">
        <f t="shared" si="25"/>
        <v>221619.45073058968</v>
      </c>
      <c r="O56" s="5">
        <f>IF($I56= "NA","NA",(F56-N56)*Inputs!$S$7)</f>
        <v>30033.805492694104</v>
      </c>
      <c r="P56" s="123">
        <f t="shared" si="26"/>
        <v>191585.64523789557</v>
      </c>
      <c r="Q56" s="124">
        <f t="shared" si="27"/>
        <v>5.9406401624153664E-2</v>
      </c>
      <c r="R56" s="7" t="str">
        <f t="shared" si="7"/>
        <v>YES</v>
      </c>
      <c r="S56" s="69">
        <f>IF(OR(($G56=("Non Callable")),$G56=("Make Whole"),Inputs!$S$6&gt;E56,R56="No"),"NA",Inputs!$S$6)</f>
        <v>45266</v>
      </c>
      <c r="T56" s="70">
        <f t="shared" si="8"/>
        <v>2.5694444444444446</v>
      </c>
      <c r="U56" s="67">
        <f>IF(S56="NA","NA",IF(T56&gt;0,T56*(Inputs!$S$11*12),0))</f>
        <v>1.2333333333333335E-2</v>
      </c>
      <c r="V56" s="70">
        <f t="shared" si="9"/>
        <v>9</v>
      </c>
      <c r="W56" s="67">
        <f>IF($V56="NA","NA",VLOOKUP(ROUNDUP(V56,0),Inputs!$N$6:$P$26,3,TRUE))</f>
        <v>0.05</v>
      </c>
      <c r="X56" s="3">
        <f>IF($U56="NA","NA",VLOOKUP(ROUNDUP(V56,0),Inputs!$N$6:$O$26,2)+U56)</f>
        <v>4.1933333333333336E-2</v>
      </c>
      <c r="Y56" s="3">
        <f t="shared" si="10"/>
        <v>0.97819</v>
      </c>
      <c r="Z56" s="5">
        <f t="shared" si="11"/>
        <v>3296905.5091546634</v>
      </c>
      <c r="AA56" s="5">
        <f t="shared" si="12"/>
        <v>-71905.509154663421</v>
      </c>
      <c r="AB56" s="5">
        <f>IF($U56= "NA","NA",(F56-AA56)*Inputs!$S$7)</f>
        <v>32969.055091546637</v>
      </c>
      <c r="AC56" s="123">
        <f t="shared" si="13"/>
        <v>-104874.56424621007</v>
      </c>
      <c r="AD56" s="124">
        <f t="shared" si="14"/>
        <v>-3.2519244727506995E-2</v>
      </c>
      <c r="AE56" s="123">
        <f t="shared" si="15"/>
        <v>296460.20948410564</v>
      </c>
    </row>
    <row r="57" spans="1:31" s="32" customFormat="1" ht="13.35" customHeight="1" outlineLevel="1">
      <c r="A57" s="81" t="s">
        <v>656</v>
      </c>
      <c r="B57" s="11" t="s">
        <v>549</v>
      </c>
      <c r="C57" s="78" t="s">
        <v>76</v>
      </c>
      <c r="D57" s="73">
        <v>3.9E-2</v>
      </c>
      <c r="E57" s="74">
        <v>49857</v>
      </c>
      <c r="F57" s="79">
        <v>5870000</v>
      </c>
      <c r="G57" s="75">
        <v>46204</v>
      </c>
      <c r="H57" s="69">
        <f>IF(OR(($G57=("Non Callable")),$G57=("Make Whole"),Inputs!$S$6&gt;E57),"Non Callable",MAX(Inputs!$S$6,G57))</f>
        <v>46204</v>
      </c>
      <c r="I57" s="70">
        <f t="shared" si="22"/>
        <v>10</v>
      </c>
      <c r="J57" s="67">
        <f>IF($I57="NA","NA",VLOOKUP(ROUNDUP(I57,0),Inputs!$N$6:$P$26,3,TRUE))</f>
        <v>0.05</v>
      </c>
      <c r="K57" s="3">
        <f>IF($I57="NA","NA",VLOOKUP(ROUNDUP(I57,0),Inputs!$N$6:$O$26,2))</f>
        <v>2.9600000000000001E-2</v>
      </c>
      <c r="L57" s="3">
        <f t="shared" si="23"/>
        <v>1.0808500000000001</v>
      </c>
      <c r="M57" s="5">
        <f t="shared" si="24"/>
        <v>5430910.8571957247</v>
      </c>
      <c r="N57" s="5">
        <f t="shared" si="25"/>
        <v>439089.14280427527</v>
      </c>
      <c r="O57" s="5">
        <f>IF($I57= "NA","NA",(F57-N57)*Inputs!$S$7)</f>
        <v>54309.108571957251</v>
      </c>
      <c r="P57" s="123">
        <f t="shared" si="26"/>
        <v>384780.03423231799</v>
      </c>
      <c r="Q57" s="124">
        <f t="shared" si="27"/>
        <v>6.5550261368367627E-2</v>
      </c>
      <c r="R57" s="7" t="str">
        <f t="shared" si="7"/>
        <v>YES</v>
      </c>
      <c r="S57" s="69">
        <f>IF(OR(($G57=("Non Callable")),$G57=("Make Whole"),Inputs!$S$6&gt;E57,R57="No"),"NA",Inputs!$S$6)</f>
        <v>45266</v>
      </c>
      <c r="T57" s="70">
        <f t="shared" si="8"/>
        <v>2.5694444444444446</v>
      </c>
      <c r="U57" s="67">
        <f>IF(S57="NA","NA",IF(T57&gt;0,T57*(Inputs!$S$11*12),0))</f>
        <v>1.2333333333333335E-2</v>
      </c>
      <c r="V57" s="70">
        <f t="shared" si="9"/>
        <v>10</v>
      </c>
      <c r="W57" s="67">
        <f>IF($V57="NA","NA",VLOOKUP(ROUNDUP(V57,0),Inputs!$N$6:$P$26,3,TRUE))</f>
        <v>0.05</v>
      </c>
      <c r="X57" s="3">
        <f>IF($U57="NA","NA",VLOOKUP(ROUNDUP(V57,0),Inputs!$N$6:$O$26,2)+U57)</f>
        <v>4.1933333333333336E-2</v>
      </c>
      <c r="Y57" s="3">
        <f t="shared" si="10"/>
        <v>0.97624</v>
      </c>
      <c r="Z57" s="5">
        <f t="shared" si="11"/>
        <v>6012865.6887650574</v>
      </c>
      <c r="AA57" s="5">
        <f t="shared" si="12"/>
        <v>-142865.68876505736</v>
      </c>
      <c r="AB57" s="5">
        <f>IF($U57= "NA","NA",(F57-AA57)*Inputs!$S$7)</f>
        <v>60128.656887650577</v>
      </c>
      <c r="AC57" s="123">
        <f t="shared" si="13"/>
        <v>-202994.34565270794</v>
      </c>
      <c r="AD57" s="124">
        <f t="shared" si="14"/>
        <v>-3.4581660247480057E-2</v>
      </c>
      <c r="AE57" s="123">
        <f t="shared" si="15"/>
        <v>587774.3798850259</v>
      </c>
    </row>
    <row r="58" spans="1:31" s="32" customFormat="1" ht="13.35" customHeight="1" outlineLevel="1">
      <c r="A58" s="81" t="s">
        <v>656</v>
      </c>
      <c r="B58" s="11" t="s">
        <v>550</v>
      </c>
      <c r="C58" s="78" t="s">
        <v>77</v>
      </c>
      <c r="D58" s="73">
        <v>0.02</v>
      </c>
      <c r="E58" s="74">
        <v>45474</v>
      </c>
      <c r="F58" s="79">
        <v>1320000</v>
      </c>
      <c r="G58" s="11" t="s">
        <v>2</v>
      </c>
      <c r="H58" s="69" t="str">
        <f>IF(OR(($G58=("Non Callable")),$G58=("Make Whole"),Inputs!$S$6&gt;E58),"Non Callable",MAX(Inputs!$S$6,G58))</f>
        <v>Non Callable</v>
      </c>
      <c r="I58" s="70" t="str">
        <f t="shared" si="22"/>
        <v>NA</v>
      </c>
      <c r="J58" s="67" t="str">
        <f>IF($I58="NA","NA",VLOOKUP(ROUNDUP(I58,0),Inputs!$N$6:$P$26,3,TRUE))</f>
        <v>NA</v>
      </c>
      <c r="K58" s="3" t="str">
        <f>IF($I58="NA","NA",VLOOKUP(ROUNDUP(I58,0),Inputs!$N$6:$O$26,2))</f>
        <v>NA</v>
      </c>
      <c r="L58" s="3" t="str">
        <f t="shared" si="23"/>
        <v>NA</v>
      </c>
      <c r="M58" s="5" t="str">
        <f t="shared" si="24"/>
        <v>NA</v>
      </c>
      <c r="N58" s="5" t="str">
        <f t="shared" si="25"/>
        <v>NA</v>
      </c>
      <c r="O58" s="5" t="str">
        <f>IF($I58= "NA","NA",(F58-N58)*Inputs!$S$7)</f>
        <v>NA</v>
      </c>
      <c r="P58" s="123" t="str">
        <f t="shared" si="26"/>
        <v>NA</v>
      </c>
      <c r="Q58" s="124" t="str">
        <f t="shared" si="27"/>
        <v>NA</v>
      </c>
      <c r="R58" s="7" t="str">
        <f t="shared" si="7"/>
        <v>YES</v>
      </c>
      <c r="S58" s="69" t="str">
        <f>IF(OR(($G58=("Non Callable")),$G58=("Make Whole"),Inputs!$S$6&gt;E58,R58="No"),"NA",Inputs!$S$6)</f>
        <v>NA</v>
      </c>
      <c r="T58" s="70" t="str">
        <f t="shared" si="8"/>
        <v>NA</v>
      </c>
      <c r="U58" s="67" t="str">
        <f>IF(S58="NA","NA",IF(T58&gt;0,T58*(Inputs!$S$11*12),0))</f>
        <v>NA</v>
      </c>
      <c r="V58" s="70" t="str">
        <f t="shared" si="9"/>
        <v>NA</v>
      </c>
      <c r="W58" s="67" t="str">
        <f>IF($V58="NA","NA",VLOOKUP(ROUNDUP(V58,0),Inputs!$N$6:$P$26,3,TRUE))</f>
        <v>NA</v>
      </c>
      <c r="X58" s="3" t="str">
        <f>IF($U58="NA","NA",VLOOKUP(ROUNDUP(V58,0),Inputs!$N$6:$O$26,2)+U58)</f>
        <v>NA</v>
      </c>
      <c r="Y58" s="3" t="str">
        <f t="shared" si="10"/>
        <v>NA</v>
      </c>
      <c r="Z58" s="5" t="str">
        <f t="shared" si="11"/>
        <v>NA</v>
      </c>
      <c r="AA58" s="5" t="str">
        <f t="shared" si="12"/>
        <v>NA</v>
      </c>
      <c r="AB58" s="5" t="str">
        <f>IF($U58= "NA","NA",(F58-AA58)*Inputs!$S$7)</f>
        <v>NA</v>
      </c>
      <c r="AC58" s="123" t="str">
        <f t="shared" si="13"/>
        <v>NA</v>
      </c>
      <c r="AD58" s="124" t="str">
        <f t="shared" si="14"/>
        <v>NA</v>
      </c>
      <c r="AE58" s="123" t="str">
        <f t="shared" si="15"/>
        <v/>
      </c>
    </row>
    <row r="59" spans="1:31" s="32" customFormat="1" ht="13.35" customHeight="1" outlineLevel="1">
      <c r="A59" s="81" t="s">
        <v>656</v>
      </c>
      <c r="B59" s="11" t="s">
        <v>551</v>
      </c>
      <c r="C59" s="78" t="s">
        <v>77</v>
      </c>
      <c r="D59" s="73">
        <v>0.05</v>
      </c>
      <c r="E59" s="74">
        <v>45839</v>
      </c>
      <c r="F59" s="79">
        <v>1755000</v>
      </c>
      <c r="G59" s="11" t="s">
        <v>2</v>
      </c>
      <c r="H59" s="69" t="str">
        <f>IF(OR(($G59=("Non Callable")),$G59=("Make Whole"),Inputs!$S$6&gt;E59),"Non Callable",MAX(Inputs!$S$6,G59))</f>
        <v>Non Callable</v>
      </c>
      <c r="I59" s="70" t="str">
        <f t="shared" si="22"/>
        <v>NA</v>
      </c>
      <c r="J59" s="67" t="str">
        <f>IF($I59="NA","NA",VLOOKUP(ROUNDUP(I59,0),Inputs!$N$6:$P$26,3,TRUE))</f>
        <v>NA</v>
      </c>
      <c r="K59" s="3" t="str">
        <f>IF($I59="NA","NA",VLOOKUP(ROUNDUP(I59,0),Inputs!$N$6:$O$26,2))</f>
        <v>NA</v>
      </c>
      <c r="L59" s="3" t="str">
        <f t="shared" si="23"/>
        <v>NA</v>
      </c>
      <c r="M59" s="5" t="str">
        <f t="shared" si="24"/>
        <v>NA</v>
      </c>
      <c r="N59" s="5" t="str">
        <f t="shared" si="25"/>
        <v>NA</v>
      </c>
      <c r="O59" s="5" t="str">
        <f>IF($I59= "NA","NA",(F59-N59)*Inputs!$S$7)</f>
        <v>NA</v>
      </c>
      <c r="P59" s="123" t="str">
        <f t="shared" si="26"/>
        <v>NA</v>
      </c>
      <c r="Q59" s="124" t="str">
        <f t="shared" si="27"/>
        <v>NA</v>
      </c>
      <c r="R59" s="7" t="str">
        <f t="shared" si="7"/>
        <v>YES</v>
      </c>
      <c r="S59" s="69" t="str">
        <f>IF(OR(($G59=("Non Callable")),$G59=("Make Whole"),Inputs!$S$6&gt;E59,R59="No"),"NA",Inputs!$S$6)</f>
        <v>NA</v>
      </c>
      <c r="T59" s="70" t="str">
        <f t="shared" si="8"/>
        <v>NA</v>
      </c>
      <c r="U59" s="67" t="str">
        <f>IF(S59="NA","NA",IF(T59&gt;0,T59*(Inputs!$S$11*12),0))</f>
        <v>NA</v>
      </c>
      <c r="V59" s="70" t="str">
        <f t="shared" si="9"/>
        <v>NA</v>
      </c>
      <c r="W59" s="67" t="str">
        <f>IF($V59="NA","NA",VLOOKUP(ROUNDUP(V59,0),Inputs!$N$6:$P$26,3,TRUE))</f>
        <v>NA</v>
      </c>
      <c r="X59" s="3" t="str">
        <f>IF($U59="NA","NA",VLOOKUP(ROUNDUP(V59,0),Inputs!$N$6:$O$26,2)+U59)</f>
        <v>NA</v>
      </c>
      <c r="Y59" s="3" t="str">
        <f t="shared" si="10"/>
        <v>NA</v>
      </c>
      <c r="Z59" s="5" t="str">
        <f t="shared" si="11"/>
        <v>NA</v>
      </c>
      <c r="AA59" s="5" t="str">
        <f t="shared" si="12"/>
        <v>NA</v>
      </c>
      <c r="AB59" s="5" t="str">
        <f>IF($U59= "NA","NA",(F59-AA59)*Inputs!$S$7)</f>
        <v>NA</v>
      </c>
      <c r="AC59" s="123" t="str">
        <f t="shared" si="13"/>
        <v>NA</v>
      </c>
      <c r="AD59" s="124" t="str">
        <f t="shared" si="14"/>
        <v>NA</v>
      </c>
      <c r="AE59" s="123" t="str">
        <f t="shared" si="15"/>
        <v/>
      </c>
    </row>
    <row r="60" spans="1:31" s="32" customFormat="1" ht="13.35" customHeight="1" outlineLevel="1">
      <c r="A60" s="81" t="s">
        <v>656</v>
      </c>
      <c r="B60" s="11" t="s">
        <v>552</v>
      </c>
      <c r="C60" s="78" t="s">
        <v>77</v>
      </c>
      <c r="D60" s="73">
        <v>2.2499999999999999E-2</v>
      </c>
      <c r="E60" s="74">
        <v>46204</v>
      </c>
      <c r="F60" s="79">
        <v>1475000</v>
      </c>
      <c r="G60" s="11" t="s">
        <v>2</v>
      </c>
      <c r="H60" s="69" t="str">
        <f>IF(OR(($G60=("Non Callable")),$G60=("Make Whole"),Inputs!$S$6&gt;E60),"Non Callable",MAX(Inputs!$S$6,G60))</f>
        <v>Non Callable</v>
      </c>
      <c r="I60" s="70" t="str">
        <f t="shared" si="22"/>
        <v>NA</v>
      </c>
      <c r="J60" s="67" t="str">
        <f>IF($I60="NA","NA",VLOOKUP(ROUNDUP(I60,0),Inputs!$N$6:$P$26,3,TRUE))</f>
        <v>NA</v>
      </c>
      <c r="K60" s="3" t="str">
        <f>IF($I60="NA","NA",VLOOKUP(ROUNDUP(I60,0),Inputs!$N$6:$O$26,2))</f>
        <v>NA</v>
      </c>
      <c r="L60" s="3" t="str">
        <f t="shared" si="23"/>
        <v>NA</v>
      </c>
      <c r="M60" s="5" t="str">
        <f t="shared" si="24"/>
        <v>NA</v>
      </c>
      <c r="N60" s="5" t="str">
        <f t="shared" si="25"/>
        <v>NA</v>
      </c>
      <c r="O60" s="5" t="str">
        <f>IF($I60= "NA","NA",(F60-N60)*Inputs!$S$7)</f>
        <v>NA</v>
      </c>
      <c r="P60" s="123" t="str">
        <f t="shared" si="26"/>
        <v>NA</v>
      </c>
      <c r="Q60" s="124" t="str">
        <f t="shared" si="27"/>
        <v>NA</v>
      </c>
      <c r="R60" s="7" t="str">
        <f t="shared" si="7"/>
        <v>YES</v>
      </c>
      <c r="S60" s="69" t="str">
        <f>IF(OR(($G60=("Non Callable")),$G60=("Make Whole"),Inputs!$S$6&gt;E60,R60="No"),"NA",Inputs!$S$6)</f>
        <v>NA</v>
      </c>
      <c r="T60" s="70" t="str">
        <f t="shared" si="8"/>
        <v>NA</v>
      </c>
      <c r="U60" s="67" t="str">
        <f>IF(S60="NA","NA",IF(T60&gt;0,T60*(Inputs!$S$11*12),0))</f>
        <v>NA</v>
      </c>
      <c r="V60" s="70" t="str">
        <f t="shared" si="9"/>
        <v>NA</v>
      </c>
      <c r="W60" s="67" t="str">
        <f>IF($V60="NA","NA",VLOOKUP(ROUNDUP(V60,0),Inputs!$N$6:$P$26,3,TRUE))</f>
        <v>NA</v>
      </c>
      <c r="X60" s="3" t="str">
        <f>IF($U60="NA","NA",VLOOKUP(ROUNDUP(V60,0),Inputs!$N$6:$O$26,2)+U60)</f>
        <v>NA</v>
      </c>
      <c r="Y60" s="3" t="str">
        <f t="shared" si="10"/>
        <v>NA</v>
      </c>
      <c r="Z60" s="5" t="str">
        <f t="shared" si="11"/>
        <v>NA</v>
      </c>
      <c r="AA60" s="5" t="str">
        <f t="shared" si="12"/>
        <v>NA</v>
      </c>
      <c r="AB60" s="5" t="str">
        <f>IF($U60= "NA","NA",(F60-AA60)*Inputs!$S$7)</f>
        <v>NA</v>
      </c>
      <c r="AC60" s="123" t="str">
        <f t="shared" si="13"/>
        <v>NA</v>
      </c>
      <c r="AD60" s="124" t="str">
        <f t="shared" si="14"/>
        <v>NA</v>
      </c>
      <c r="AE60" s="123" t="str">
        <f t="shared" si="15"/>
        <v/>
      </c>
    </row>
    <row r="61" spans="1:31" s="32" customFormat="1" ht="13.35" customHeight="1" outlineLevel="1">
      <c r="A61" s="81" t="s">
        <v>656</v>
      </c>
      <c r="B61" s="11" t="s">
        <v>553</v>
      </c>
      <c r="C61" s="78" t="s">
        <v>77</v>
      </c>
      <c r="D61" s="73">
        <v>2.375E-2</v>
      </c>
      <c r="E61" s="74">
        <v>46569</v>
      </c>
      <c r="F61" s="79">
        <v>460000</v>
      </c>
      <c r="G61" s="11" t="s">
        <v>2</v>
      </c>
      <c r="H61" s="69" t="str">
        <f>IF(OR(($G61=("Non Callable")),$G61=("Make Whole"),Inputs!$S$6&gt;E61),"Non Callable",MAX(Inputs!$S$6,G61))</f>
        <v>Non Callable</v>
      </c>
      <c r="I61" s="70" t="str">
        <f t="shared" si="22"/>
        <v>NA</v>
      </c>
      <c r="J61" s="67" t="str">
        <f>IF($I61="NA","NA",VLOOKUP(ROUNDUP(I61,0),Inputs!$N$6:$P$26,3,TRUE))</f>
        <v>NA</v>
      </c>
      <c r="K61" s="3" t="str">
        <f>IF($I61="NA","NA",VLOOKUP(ROUNDUP(I61,0),Inputs!$N$6:$O$26,2))</f>
        <v>NA</v>
      </c>
      <c r="L61" s="3" t="str">
        <f t="shared" si="23"/>
        <v>NA</v>
      </c>
      <c r="M61" s="5" t="str">
        <f t="shared" si="24"/>
        <v>NA</v>
      </c>
      <c r="N61" s="5" t="str">
        <f t="shared" si="25"/>
        <v>NA</v>
      </c>
      <c r="O61" s="5" t="str">
        <f>IF($I61= "NA","NA",(F61-N61)*Inputs!$S$7)</f>
        <v>NA</v>
      </c>
      <c r="P61" s="123" t="str">
        <f t="shared" si="26"/>
        <v>NA</v>
      </c>
      <c r="Q61" s="124" t="str">
        <f t="shared" si="27"/>
        <v>NA</v>
      </c>
      <c r="R61" s="7" t="str">
        <f t="shared" si="7"/>
        <v>YES</v>
      </c>
      <c r="S61" s="69" t="str">
        <f>IF(OR(($G61=("Non Callable")),$G61=("Make Whole"),Inputs!$S$6&gt;E61,R61="No"),"NA",Inputs!$S$6)</f>
        <v>NA</v>
      </c>
      <c r="T61" s="70" t="str">
        <f t="shared" si="8"/>
        <v>NA</v>
      </c>
      <c r="U61" s="67" t="str">
        <f>IF(S61="NA","NA",IF(T61&gt;0,T61*(Inputs!$S$11*12),0))</f>
        <v>NA</v>
      </c>
      <c r="V61" s="70" t="str">
        <f t="shared" si="9"/>
        <v>NA</v>
      </c>
      <c r="W61" s="67" t="str">
        <f>IF($V61="NA","NA",VLOOKUP(ROUNDUP(V61,0),Inputs!$N$6:$P$26,3,TRUE))</f>
        <v>NA</v>
      </c>
      <c r="X61" s="3" t="str">
        <f>IF($U61="NA","NA",VLOOKUP(ROUNDUP(V61,0),Inputs!$N$6:$O$26,2)+U61)</f>
        <v>NA</v>
      </c>
      <c r="Y61" s="3" t="str">
        <f t="shared" si="10"/>
        <v>NA</v>
      </c>
      <c r="Z61" s="5" t="str">
        <f t="shared" si="11"/>
        <v>NA</v>
      </c>
      <c r="AA61" s="5" t="str">
        <f t="shared" si="12"/>
        <v>NA</v>
      </c>
      <c r="AB61" s="5" t="str">
        <f>IF($U61= "NA","NA",(F61-AA61)*Inputs!$S$7)</f>
        <v>NA</v>
      </c>
      <c r="AC61" s="123" t="str">
        <f t="shared" si="13"/>
        <v>NA</v>
      </c>
      <c r="AD61" s="124" t="str">
        <f t="shared" si="14"/>
        <v>NA</v>
      </c>
      <c r="AE61" s="123" t="str">
        <f t="shared" si="15"/>
        <v/>
      </c>
    </row>
    <row r="62" spans="1:31" s="32" customFormat="1" ht="13.35" customHeight="1" outlineLevel="1">
      <c r="A62" s="81" t="s">
        <v>656</v>
      </c>
      <c r="B62" s="11" t="s">
        <v>554</v>
      </c>
      <c r="C62" s="78" t="s">
        <v>77</v>
      </c>
      <c r="D62" s="73">
        <v>0.05</v>
      </c>
      <c r="E62" s="74">
        <v>46935</v>
      </c>
      <c r="F62" s="79">
        <v>1570000</v>
      </c>
      <c r="G62" s="75">
        <v>46569</v>
      </c>
      <c r="H62" s="69">
        <f>IF(OR(($G62=("Non Callable")),$G62=("Make Whole"),Inputs!$S$6&gt;E62),"Non Callable",MAX(Inputs!$S$6,G62))</f>
        <v>46569</v>
      </c>
      <c r="I62" s="70">
        <f t="shared" si="22"/>
        <v>1</v>
      </c>
      <c r="J62" s="67">
        <f>IF($I62="NA","NA",VLOOKUP(ROUNDUP(I62,0),Inputs!$N$6:$P$26,3,TRUE))</f>
        <v>0.05</v>
      </c>
      <c r="K62" s="3">
        <f>IF($I62="NA","NA",VLOOKUP(ROUNDUP(I62,0),Inputs!$N$6:$O$26,2))</f>
        <v>3.0800000000000001E-2</v>
      </c>
      <c r="L62" s="3">
        <f t="shared" si="23"/>
        <v>1.0187600000000001</v>
      </c>
      <c r="M62" s="5">
        <f t="shared" si="24"/>
        <v>1541089.1672228982</v>
      </c>
      <c r="N62" s="5">
        <f t="shared" si="25"/>
        <v>28910.832777101779</v>
      </c>
      <c r="O62" s="5">
        <f>IF($I62= "NA","NA",(F62-N62)*Inputs!$S$7)</f>
        <v>15410.891672228983</v>
      </c>
      <c r="P62" s="123">
        <f t="shared" si="26"/>
        <v>13499.941104872796</v>
      </c>
      <c r="Q62" s="124">
        <f t="shared" si="27"/>
        <v>8.5986886018298066E-3</v>
      </c>
      <c r="R62" s="7" t="str">
        <f t="shared" si="7"/>
        <v>YES</v>
      </c>
      <c r="S62" s="69">
        <f>IF(OR(($G62=("Non Callable")),$G62=("Make Whole"),Inputs!$S$6&gt;E62,R62="No"),"NA",Inputs!$S$6)</f>
        <v>45266</v>
      </c>
      <c r="T62" s="70">
        <f t="shared" si="8"/>
        <v>3.5694444444444446</v>
      </c>
      <c r="U62" s="67">
        <f>IF(S62="NA","NA",IF(T62&gt;0,T62*(Inputs!$S$11*12),0))</f>
        <v>1.7133333333333337E-2</v>
      </c>
      <c r="V62" s="70">
        <f t="shared" si="9"/>
        <v>1</v>
      </c>
      <c r="W62" s="67">
        <f>IF($V62="NA","NA",VLOOKUP(ROUNDUP(V62,0),Inputs!$N$6:$P$26,3,TRUE))</f>
        <v>0.05</v>
      </c>
      <c r="X62" s="3">
        <f>IF($U62="NA","NA",VLOOKUP(ROUNDUP(V62,0),Inputs!$N$6:$O$26,2)+U62)</f>
        <v>4.7933333333333342E-2</v>
      </c>
      <c r="Y62" s="3">
        <f t="shared" si="10"/>
        <v>1.0019899999999999</v>
      </c>
      <c r="Z62" s="5">
        <f t="shared" si="11"/>
        <v>1566881.9050090322</v>
      </c>
      <c r="AA62" s="5">
        <f t="shared" si="12"/>
        <v>3118.0949909677729</v>
      </c>
      <c r="AB62" s="5">
        <f>IF($U62= "NA","NA",(F62-AA62)*Inputs!$S$7)</f>
        <v>15668.819050090322</v>
      </c>
      <c r="AC62" s="123">
        <f t="shared" si="13"/>
        <v>-12550.724059122549</v>
      </c>
      <c r="AD62" s="124">
        <f t="shared" si="14"/>
        <v>-7.9940917574028974E-3</v>
      </c>
      <c r="AE62" s="123">
        <f t="shared" si="15"/>
        <v>26050.665163995345</v>
      </c>
    </row>
    <row r="63" spans="1:31" s="32" customFormat="1" ht="13.35" customHeight="1" outlineLevel="1">
      <c r="A63" s="81" t="s">
        <v>656</v>
      </c>
      <c r="B63" s="11" t="s">
        <v>555</v>
      </c>
      <c r="C63" s="78" t="s">
        <v>77</v>
      </c>
      <c r="D63" s="73">
        <v>0.05</v>
      </c>
      <c r="E63" s="74">
        <v>47300</v>
      </c>
      <c r="F63" s="79">
        <v>1650000</v>
      </c>
      <c r="G63" s="75">
        <v>46569</v>
      </c>
      <c r="H63" s="69">
        <f>IF(OR(($G63=("Non Callable")),$G63=("Make Whole"),Inputs!$S$6&gt;E63),"Non Callable",MAX(Inputs!$S$6,G63))</f>
        <v>46569</v>
      </c>
      <c r="I63" s="70">
        <f t="shared" si="22"/>
        <v>2</v>
      </c>
      <c r="J63" s="67">
        <f>IF($I63="NA","NA",VLOOKUP(ROUNDUP(I63,0),Inputs!$N$6:$P$26,3,TRUE))</f>
        <v>0.05</v>
      </c>
      <c r="K63" s="3">
        <f>IF($I63="NA","NA",VLOOKUP(ROUNDUP(I63,0),Inputs!$N$6:$O$26,2))</f>
        <v>2.93E-2</v>
      </c>
      <c r="L63" s="3">
        <f t="shared" si="23"/>
        <v>1.03992</v>
      </c>
      <c r="M63" s="5">
        <f t="shared" si="24"/>
        <v>1586660.5123471038</v>
      </c>
      <c r="N63" s="5">
        <f t="shared" si="25"/>
        <v>63339.487652896205</v>
      </c>
      <c r="O63" s="5">
        <f>IF($I63= "NA","NA",(F63-N63)*Inputs!$S$7)</f>
        <v>15866.605123471038</v>
      </c>
      <c r="P63" s="123">
        <f t="shared" si="26"/>
        <v>47472.882529425166</v>
      </c>
      <c r="Q63" s="124">
        <f t="shared" si="27"/>
        <v>2.8771443957227374E-2</v>
      </c>
      <c r="R63" s="7" t="str">
        <f t="shared" si="7"/>
        <v>YES</v>
      </c>
      <c r="S63" s="69">
        <f>IF(OR(($G63=("Non Callable")),$G63=("Make Whole"),Inputs!$S$6&gt;E63,R63="No"),"NA",Inputs!$S$6)</f>
        <v>45266</v>
      </c>
      <c r="T63" s="70">
        <f t="shared" si="8"/>
        <v>3.5694444444444446</v>
      </c>
      <c r="U63" s="67">
        <f>IF(S63="NA","NA",IF(T63&gt;0,T63*(Inputs!$S$11*12),0))</f>
        <v>1.7133333333333337E-2</v>
      </c>
      <c r="V63" s="70">
        <f t="shared" si="9"/>
        <v>2</v>
      </c>
      <c r="W63" s="67">
        <f>IF($V63="NA","NA",VLOOKUP(ROUNDUP(V63,0),Inputs!$N$6:$P$26,3,TRUE))</f>
        <v>0.05</v>
      </c>
      <c r="X63" s="3">
        <f>IF($U63="NA","NA",VLOOKUP(ROUNDUP(V63,0),Inputs!$N$6:$O$26,2)+U63)</f>
        <v>4.643333333333334E-2</v>
      </c>
      <c r="Y63" s="3">
        <f t="shared" si="10"/>
        <v>1.0067299999999999</v>
      </c>
      <c r="Z63" s="5">
        <f t="shared" si="11"/>
        <v>1638969.7336922514</v>
      </c>
      <c r="AA63" s="5">
        <f t="shared" si="12"/>
        <v>11030.266307748621</v>
      </c>
      <c r="AB63" s="5">
        <f>IF($U63= "NA","NA",(F63-AA63)*Inputs!$S$7)</f>
        <v>16389.697336922512</v>
      </c>
      <c r="AC63" s="123">
        <f t="shared" si="13"/>
        <v>-5359.4310291738911</v>
      </c>
      <c r="AD63" s="124">
        <f t="shared" si="14"/>
        <v>-3.2481400176811461E-3</v>
      </c>
      <c r="AE63" s="123">
        <f t="shared" si="15"/>
        <v>52832.313558599053</v>
      </c>
    </row>
    <row r="64" spans="1:31" s="32" customFormat="1" ht="13.35" customHeight="1" outlineLevel="1">
      <c r="A64" s="81" t="s">
        <v>656</v>
      </c>
      <c r="B64" s="11" t="s">
        <v>556</v>
      </c>
      <c r="C64" s="78" t="s">
        <v>77</v>
      </c>
      <c r="D64" s="73">
        <v>0.03</v>
      </c>
      <c r="E64" s="74">
        <v>47665</v>
      </c>
      <c r="F64" s="79">
        <v>1730000</v>
      </c>
      <c r="G64" s="75">
        <v>46569</v>
      </c>
      <c r="H64" s="69">
        <f>IF(OR(($G64=("Non Callable")),$G64=("Make Whole"),Inputs!$S$6&gt;E64),"Non Callable",MAX(Inputs!$S$6,G64))</f>
        <v>46569</v>
      </c>
      <c r="I64" s="70">
        <f t="shared" si="22"/>
        <v>3</v>
      </c>
      <c r="J64" s="67">
        <f>IF($I64="NA","NA",VLOOKUP(ROUNDUP(I64,0),Inputs!$N$6:$P$26,3,TRUE))</f>
        <v>0.05</v>
      </c>
      <c r="K64" s="3">
        <f>IF($I64="NA","NA",VLOOKUP(ROUNDUP(I64,0),Inputs!$N$6:$O$26,2))</f>
        <v>2.8899999999999999E-2</v>
      </c>
      <c r="L64" s="3">
        <f t="shared" si="23"/>
        <v>1.0031300000000001</v>
      </c>
      <c r="M64" s="5">
        <f t="shared" si="24"/>
        <v>1724601.995753292</v>
      </c>
      <c r="N64" s="5">
        <f t="shared" si="25"/>
        <v>5398.0042467080057</v>
      </c>
      <c r="O64" s="5">
        <f>IF($I64= "NA","NA",(F64-N64)*Inputs!$S$7)</f>
        <v>17246.019957532921</v>
      </c>
      <c r="P64" s="123">
        <f t="shared" si="26"/>
        <v>-11848.015710824915</v>
      </c>
      <c r="Q64" s="124">
        <f t="shared" si="27"/>
        <v>-6.8485639946964825E-3</v>
      </c>
      <c r="R64" s="7" t="str">
        <f t="shared" si="7"/>
        <v>YES</v>
      </c>
      <c r="S64" s="69">
        <f>IF(OR(($G64=("Non Callable")),$G64=("Make Whole"),Inputs!$S$6&gt;E64,R64="No"),"NA",Inputs!$S$6)</f>
        <v>45266</v>
      </c>
      <c r="T64" s="70">
        <f t="shared" si="8"/>
        <v>3.5694444444444446</v>
      </c>
      <c r="U64" s="67">
        <f>IF(S64="NA","NA",IF(T64&gt;0,T64*(Inputs!$S$11*12),0))</f>
        <v>1.7133333333333337E-2</v>
      </c>
      <c r="V64" s="70">
        <f t="shared" si="9"/>
        <v>3</v>
      </c>
      <c r="W64" s="67">
        <f>IF($V64="NA","NA",VLOOKUP(ROUNDUP(V64,0),Inputs!$N$6:$P$26,3,TRUE))</f>
        <v>0.05</v>
      </c>
      <c r="X64" s="3">
        <f>IF($U64="NA","NA",VLOOKUP(ROUNDUP(V64,0),Inputs!$N$6:$O$26,2)+U64)</f>
        <v>4.6033333333333336E-2</v>
      </c>
      <c r="Y64" s="3">
        <f t="shared" si="10"/>
        <v>0.95553999999999994</v>
      </c>
      <c r="Z64" s="5">
        <f t="shared" si="11"/>
        <v>1810494.589446805</v>
      </c>
      <c r="AA64" s="5">
        <f t="shared" si="12"/>
        <v>-80494.589446804952</v>
      </c>
      <c r="AB64" s="5">
        <f>IF($U64= "NA","NA",(F64-AA64)*Inputs!$S$7)</f>
        <v>18104.945894468048</v>
      </c>
      <c r="AC64" s="123">
        <f t="shared" si="13"/>
        <v>-98599.535341273004</v>
      </c>
      <c r="AD64" s="124">
        <f t="shared" si="14"/>
        <v>-5.6993951064319655E-2</v>
      </c>
      <c r="AE64" s="123" t="str">
        <f t="shared" si="15"/>
        <v/>
      </c>
    </row>
    <row r="65" spans="1:31" s="32" customFormat="1" ht="13.35" customHeight="1" outlineLevel="1">
      <c r="A65" s="81" t="s">
        <v>656</v>
      </c>
      <c r="B65" s="11" t="s">
        <v>557</v>
      </c>
      <c r="C65" s="78" t="s">
        <v>77</v>
      </c>
      <c r="D65" s="73">
        <v>0.03</v>
      </c>
      <c r="E65" s="74">
        <v>48030</v>
      </c>
      <c r="F65" s="79">
        <v>1785000</v>
      </c>
      <c r="G65" s="75">
        <v>46569</v>
      </c>
      <c r="H65" s="69">
        <f>IF(OR(($G65=("Non Callable")),$G65=("Make Whole"),Inputs!$S$6&gt;E65),"Non Callable",MAX(Inputs!$S$6,G65))</f>
        <v>46569</v>
      </c>
      <c r="I65" s="70">
        <f t="shared" si="22"/>
        <v>4</v>
      </c>
      <c r="J65" s="67">
        <f>IF($I65="NA","NA",VLOOKUP(ROUNDUP(I65,0),Inputs!$N$6:$P$26,3,TRUE))</f>
        <v>0.05</v>
      </c>
      <c r="K65" s="3">
        <f>IF($I65="NA","NA",VLOOKUP(ROUNDUP(I65,0),Inputs!$N$6:$O$26,2))</f>
        <v>2.86E-2</v>
      </c>
      <c r="L65" s="3">
        <f t="shared" si="23"/>
        <v>1.00525</v>
      </c>
      <c r="M65" s="5">
        <f t="shared" si="24"/>
        <v>1775677.6921163891</v>
      </c>
      <c r="N65" s="5">
        <f t="shared" si="25"/>
        <v>9322.3078836109489</v>
      </c>
      <c r="O65" s="5">
        <f>IF($I65= "NA","NA",(F65-N65)*Inputs!$S$7)</f>
        <v>17756.776921163892</v>
      </c>
      <c r="P65" s="123">
        <f t="shared" si="26"/>
        <v>-8434.4690375529426</v>
      </c>
      <c r="Q65" s="124">
        <f t="shared" si="27"/>
        <v>-4.7251927381248976E-3</v>
      </c>
      <c r="R65" s="7" t="str">
        <f t="shared" si="7"/>
        <v>YES</v>
      </c>
      <c r="S65" s="69">
        <f>IF(OR(($G65=("Non Callable")),$G65=("Make Whole"),Inputs!$S$6&gt;E65,R65="No"),"NA",Inputs!$S$6)</f>
        <v>45266</v>
      </c>
      <c r="T65" s="70">
        <f t="shared" si="8"/>
        <v>3.5694444444444446</v>
      </c>
      <c r="U65" s="67">
        <f>IF(S65="NA","NA",IF(T65&gt;0,T65*(Inputs!$S$11*12),0))</f>
        <v>1.7133333333333337E-2</v>
      </c>
      <c r="V65" s="70">
        <f t="shared" si="9"/>
        <v>4</v>
      </c>
      <c r="W65" s="67">
        <f>IF($V65="NA","NA",VLOOKUP(ROUNDUP(V65,0),Inputs!$N$6:$P$26,3,TRUE))</f>
        <v>0.05</v>
      </c>
      <c r="X65" s="3">
        <f>IF($U65="NA","NA",VLOOKUP(ROUNDUP(V65,0),Inputs!$N$6:$O$26,2)+U65)</f>
        <v>4.5733333333333334E-2</v>
      </c>
      <c r="Y65" s="3">
        <f t="shared" si="10"/>
        <v>0.94306999999999996</v>
      </c>
      <c r="Z65" s="5">
        <f t="shared" si="11"/>
        <v>1892754.5145111179</v>
      </c>
      <c r="AA65" s="5">
        <f t="shared" si="12"/>
        <v>-107754.51451111794</v>
      </c>
      <c r="AB65" s="5">
        <f>IF($U65= "NA","NA",(F65-AA65)*Inputs!$S$7)</f>
        <v>18927.54514511118</v>
      </c>
      <c r="AC65" s="123">
        <f t="shared" si="13"/>
        <v>-126682.05965622913</v>
      </c>
      <c r="AD65" s="124">
        <f t="shared" si="14"/>
        <v>-7.0970341544105961E-2</v>
      </c>
      <c r="AE65" s="123" t="str">
        <f t="shared" si="15"/>
        <v/>
      </c>
    </row>
    <row r="66" spans="1:31" s="32" customFormat="1" ht="13.35" customHeight="1" outlineLevel="1">
      <c r="A66" s="81" t="s">
        <v>656</v>
      </c>
      <c r="B66" s="11" t="s">
        <v>558</v>
      </c>
      <c r="C66" s="78" t="s">
        <v>77</v>
      </c>
      <c r="D66" s="73">
        <v>0.05</v>
      </c>
      <c r="E66" s="74">
        <v>48396</v>
      </c>
      <c r="F66" s="79">
        <v>1835000</v>
      </c>
      <c r="G66" s="75">
        <v>46569</v>
      </c>
      <c r="H66" s="69">
        <f>IF(OR(($G66=("Non Callable")),$G66=("Make Whole"),Inputs!$S$6&gt;E66),"Non Callable",MAX(Inputs!$S$6,G66))</f>
        <v>46569</v>
      </c>
      <c r="I66" s="70">
        <f t="shared" si="22"/>
        <v>5</v>
      </c>
      <c r="J66" s="67">
        <f>IF($I66="NA","NA",VLOOKUP(ROUNDUP(I66,0),Inputs!$N$6:$P$26,3,TRUE))</f>
        <v>0.05</v>
      </c>
      <c r="K66" s="3">
        <f>IF($I66="NA","NA",VLOOKUP(ROUNDUP(I66,0),Inputs!$N$6:$O$26,2))</f>
        <v>2.8300000000000002E-2</v>
      </c>
      <c r="L66" s="3">
        <f t="shared" si="23"/>
        <v>1.1005100000000001</v>
      </c>
      <c r="M66" s="5">
        <f t="shared" si="24"/>
        <v>1667408.7468537313</v>
      </c>
      <c r="N66" s="5">
        <f t="shared" si="25"/>
        <v>167591.25314626866</v>
      </c>
      <c r="O66" s="5">
        <f>IF($I66= "NA","NA",(F66-N66)*Inputs!$S$7)</f>
        <v>16674.087468537313</v>
      </c>
      <c r="P66" s="123">
        <f t="shared" si="26"/>
        <v>150917.16567773133</v>
      </c>
      <c r="Q66" s="124">
        <f t="shared" si="27"/>
        <v>8.2243687017837241E-2</v>
      </c>
      <c r="R66" s="7" t="str">
        <f t="shared" si="7"/>
        <v>YES</v>
      </c>
      <c r="S66" s="69">
        <f>IF(OR(($G66=("Non Callable")),$G66=("Make Whole"),Inputs!$S$6&gt;E66,R66="No"),"NA",Inputs!$S$6)</f>
        <v>45266</v>
      </c>
      <c r="T66" s="70">
        <f t="shared" si="8"/>
        <v>3.5694444444444446</v>
      </c>
      <c r="U66" s="67">
        <f>IF(S66="NA","NA",IF(T66&gt;0,T66*(Inputs!$S$11*12),0))</f>
        <v>1.7133333333333337E-2</v>
      </c>
      <c r="V66" s="70">
        <f t="shared" si="9"/>
        <v>5</v>
      </c>
      <c r="W66" s="67">
        <f>IF($V66="NA","NA",VLOOKUP(ROUNDUP(V66,0),Inputs!$N$6:$P$26,3,TRUE))</f>
        <v>0.05</v>
      </c>
      <c r="X66" s="3">
        <f>IF($U66="NA","NA",VLOOKUP(ROUNDUP(V66,0),Inputs!$N$6:$O$26,2)+U66)</f>
        <v>4.5433333333333339E-2</v>
      </c>
      <c r="Y66" s="3">
        <f t="shared" si="10"/>
        <v>1.0202199999999999</v>
      </c>
      <c r="Z66" s="5">
        <f t="shared" si="11"/>
        <v>1798631.6676795203</v>
      </c>
      <c r="AA66" s="5">
        <f t="shared" si="12"/>
        <v>36368.332320479676</v>
      </c>
      <c r="AB66" s="5">
        <f>IF($U66= "NA","NA",(F66-AA66)*Inputs!$S$7)</f>
        <v>17986.316676795203</v>
      </c>
      <c r="AC66" s="123">
        <f t="shared" si="13"/>
        <v>18382.015643684474</v>
      </c>
      <c r="AD66" s="124">
        <f t="shared" si="14"/>
        <v>1.0017447217266743E-2</v>
      </c>
      <c r="AE66" s="123">
        <f t="shared" si="15"/>
        <v>132535.15003404685</v>
      </c>
    </row>
    <row r="67" spans="1:31" s="32" customFormat="1" ht="13.35" customHeight="1" outlineLevel="1">
      <c r="A67" s="81" t="s">
        <v>656</v>
      </c>
      <c r="B67" s="11" t="s">
        <v>559</v>
      </c>
      <c r="C67" s="78" t="s">
        <v>77</v>
      </c>
      <c r="D67" s="73">
        <v>0.05</v>
      </c>
      <c r="E67" s="74">
        <v>48761</v>
      </c>
      <c r="F67" s="79">
        <v>1930000</v>
      </c>
      <c r="G67" s="75">
        <v>46569</v>
      </c>
      <c r="H67" s="69">
        <f>IF(OR(($G67=("Non Callable")),$G67=("Make Whole"),Inputs!$S$6&gt;E67),"Non Callable",MAX(Inputs!$S$6,G67))</f>
        <v>46569</v>
      </c>
      <c r="I67" s="70">
        <f t="shared" si="22"/>
        <v>6</v>
      </c>
      <c r="J67" s="67">
        <f>IF($I67="NA","NA",VLOOKUP(ROUNDUP(I67,0),Inputs!$N$6:$P$26,3,TRUE))</f>
        <v>0.05</v>
      </c>
      <c r="K67" s="3">
        <f>IF($I67="NA","NA",VLOOKUP(ROUNDUP(I67,0),Inputs!$N$6:$O$26,2))</f>
        <v>2.8699999999999996E-2</v>
      </c>
      <c r="L67" s="3">
        <f t="shared" si="23"/>
        <v>1.11663</v>
      </c>
      <c r="M67" s="5">
        <f t="shared" si="24"/>
        <v>1728414.9628793781</v>
      </c>
      <c r="N67" s="5">
        <f t="shared" si="25"/>
        <v>201585.03712062188</v>
      </c>
      <c r="O67" s="5">
        <f>IF($I67= "NA","NA",(F67-N67)*Inputs!$S$7)</f>
        <v>17284.149628793781</v>
      </c>
      <c r="P67" s="123">
        <f t="shared" si="26"/>
        <v>184300.88749182809</v>
      </c>
      <c r="Q67" s="124">
        <f t="shared" si="27"/>
        <v>9.5492687819600047E-2</v>
      </c>
      <c r="R67" s="7" t="str">
        <f t="shared" si="7"/>
        <v>YES</v>
      </c>
      <c r="S67" s="69">
        <f>IF(OR(($G67=("Non Callable")),$G67=("Make Whole"),Inputs!$S$6&gt;E67,R67="No"),"NA",Inputs!$S$6)</f>
        <v>45266</v>
      </c>
      <c r="T67" s="70">
        <f t="shared" si="8"/>
        <v>3.5694444444444446</v>
      </c>
      <c r="U67" s="67">
        <f>IF(S67="NA","NA",IF(T67&gt;0,T67*(Inputs!$S$11*12),0))</f>
        <v>1.7133333333333337E-2</v>
      </c>
      <c r="V67" s="70">
        <f t="shared" si="9"/>
        <v>6</v>
      </c>
      <c r="W67" s="67">
        <f>IF($V67="NA","NA",VLOOKUP(ROUNDUP(V67,0),Inputs!$N$6:$P$26,3,TRUE))</f>
        <v>0.05</v>
      </c>
      <c r="X67" s="3">
        <f>IF($U67="NA","NA",VLOOKUP(ROUNDUP(V67,0),Inputs!$N$6:$O$26,2)+U67)</f>
        <v>4.5833333333333337E-2</v>
      </c>
      <c r="Y67" s="3">
        <f t="shared" si="10"/>
        <v>1.0216400000000001</v>
      </c>
      <c r="Z67" s="5">
        <f t="shared" si="11"/>
        <v>1889119.4549939311</v>
      </c>
      <c r="AA67" s="5">
        <f t="shared" si="12"/>
        <v>40880.545006068889</v>
      </c>
      <c r="AB67" s="5">
        <f>IF($U67= "NA","NA",(F67-AA67)*Inputs!$S$7)</f>
        <v>18891.194549939311</v>
      </c>
      <c r="AC67" s="123">
        <f t="shared" si="13"/>
        <v>21989.350456129578</v>
      </c>
      <c r="AD67" s="124">
        <f t="shared" si="14"/>
        <v>1.1393445832191491E-2</v>
      </c>
      <c r="AE67" s="123">
        <f t="shared" si="15"/>
        <v>162311.53703569851</v>
      </c>
    </row>
    <row r="68" spans="1:31" s="32" customFormat="1" ht="13.35" customHeight="1" outlineLevel="1">
      <c r="A68" s="81" t="s">
        <v>656</v>
      </c>
      <c r="B68" s="11" t="s">
        <v>560</v>
      </c>
      <c r="C68" s="78" t="s">
        <v>77</v>
      </c>
      <c r="D68" s="73">
        <v>3.5000000000000003E-2</v>
      </c>
      <c r="E68" s="74">
        <v>49126</v>
      </c>
      <c r="F68" s="79">
        <v>2025000</v>
      </c>
      <c r="G68" s="75">
        <v>46569</v>
      </c>
      <c r="H68" s="69">
        <f>IF(OR(($G68=("Non Callable")),$G68=("Make Whole"),Inputs!$S$6&gt;E68),"Non Callable",MAX(Inputs!$S$6,G68))</f>
        <v>46569</v>
      </c>
      <c r="I68" s="70">
        <f t="shared" si="22"/>
        <v>7</v>
      </c>
      <c r="J68" s="67">
        <f>IF($I68="NA","NA",VLOOKUP(ROUNDUP(I68,0),Inputs!$N$6:$P$26,3,TRUE))</f>
        <v>0.05</v>
      </c>
      <c r="K68" s="3">
        <f>IF($I68="NA","NA",VLOOKUP(ROUNDUP(I68,0),Inputs!$N$6:$O$26,2))</f>
        <v>2.8799999999999999E-2</v>
      </c>
      <c r="L68" s="3">
        <f t="shared" si="23"/>
        <v>1.03905</v>
      </c>
      <c r="M68" s="5">
        <f t="shared" si="24"/>
        <v>1948895.6258120397</v>
      </c>
      <c r="N68" s="5">
        <f t="shared" si="25"/>
        <v>76104.374187960289</v>
      </c>
      <c r="O68" s="5">
        <f>IF($I68= "NA","NA",(F68-N68)*Inputs!$S$7)</f>
        <v>19488.956258120397</v>
      </c>
      <c r="P68" s="123">
        <f t="shared" si="26"/>
        <v>56615.417929839896</v>
      </c>
      <c r="Q68" s="124">
        <f t="shared" si="27"/>
        <v>2.7958231076464148E-2</v>
      </c>
      <c r="R68" s="7" t="str">
        <f t="shared" si="7"/>
        <v>YES</v>
      </c>
      <c r="S68" s="69">
        <f>IF(OR(($G68=("Non Callable")),$G68=("Make Whole"),Inputs!$S$6&gt;E68,R68="No"),"NA",Inputs!$S$6)</f>
        <v>45266</v>
      </c>
      <c r="T68" s="70">
        <f t="shared" si="8"/>
        <v>3.5694444444444446</v>
      </c>
      <c r="U68" s="67">
        <f>IF(S68="NA","NA",IF(T68&gt;0,T68*(Inputs!$S$11*12),0))</f>
        <v>1.7133333333333337E-2</v>
      </c>
      <c r="V68" s="70">
        <f t="shared" si="9"/>
        <v>7</v>
      </c>
      <c r="W68" s="67">
        <f>IF($V68="NA","NA",VLOOKUP(ROUNDUP(V68,0),Inputs!$N$6:$P$26,3,TRUE))</f>
        <v>0.05</v>
      </c>
      <c r="X68" s="3">
        <f>IF($U68="NA","NA",VLOOKUP(ROUNDUP(V68,0),Inputs!$N$6:$O$26,2)+U68)</f>
        <v>4.593333333333334E-2</v>
      </c>
      <c r="Y68" s="3">
        <f t="shared" si="10"/>
        <v>0.93518000000000001</v>
      </c>
      <c r="Z68" s="5">
        <f t="shared" si="11"/>
        <v>2165358.540601809</v>
      </c>
      <c r="AA68" s="5">
        <f t="shared" si="12"/>
        <v>-140358.54060180904</v>
      </c>
      <c r="AB68" s="5">
        <f>IF($U68= "NA","NA",(F68-AA68)*Inputs!$S$7)</f>
        <v>21653.58540601809</v>
      </c>
      <c r="AC68" s="123">
        <f t="shared" si="13"/>
        <v>-162012.12600782714</v>
      </c>
      <c r="AD68" s="124">
        <f t="shared" si="14"/>
        <v>-8.0005988152013402E-2</v>
      </c>
      <c r="AE68" s="123">
        <f t="shared" si="15"/>
        <v>218627.54393766704</v>
      </c>
    </row>
    <row r="69" spans="1:31" s="32" customFormat="1" ht="13.35" customHeight="1" outlineLevel="1">
      <c r="A69" s="81" t="s">
        <v>656</v>
      </c>
      <c r="B69" s="11" t="s">
        <v>561</v>
      </c>
      <c r="C69" s="78" t="s">
        <v>77</v>
      </c>
      <c r="D69" s="73">
        <v>3.5000000000000003E-2</v>
      </c>
      <c r="E69" s="74">
        <v>49491</v>
      </c>
      <c r="F69" s="79">
        <v>2095000</v>
      </c>
      <c r="G69" s="75">
        <v>46569</v>
      </c>
      <c r="H69" s="69">
        <f>IF(OR(($G69=("Non Callable")),$G69=("Make Whole"),Inputs!$S$6&gt;E69),"Non Callable",MAX(Inputs!$S$6,G69))</f>
        <v>46569</v>
      </c>
      <c r="I69" s="70">
        <f t="shared" si="22"/>
        <v>8</v>
      </c>
      <c r="J69" s="67">
        <f>IF($I69="NA","NA",VLOOKUP(ROUNDUP(I69,0),Inputs!$N$6:$P$26,3,TRUE))</f>
        <v>0.05</v>
      </c>
      <c r="K69" s="3">
        <f>IF($I69="NA","NA",VLOOKUP(ROUNDUP(I69,0),Inputs!$N$6:$O$26,2))</f>
        <v>2.8899999999999995E-2</v>
      </c>
      <c r="L69" s="3">
        <f t="shared" si="23"/>
        <v>1.0432900000000001</v>
      </c>
      <c r="M69" s="5">
        <f t="shared" si="24"/>
        <v>2008070.6227415195</v>
      </c>
      <c r="N69" s="5">
        <f t="shared" si="25"/>
        <v>86929.377258480527</v>
      </c>
      <c r="O69" s="5">
        <f>IF($I69= "NA","NA",(F69-N69)*Inputs!$S$7)</f>
        <v>20080.706227415194</v>
      </c>
      <c r="P69" s="123">
        <f t="shared" si="26"/>
        <v>66848.671031065329</v>
      </c>
      <c r="Q69" s="124">
        <f t="shared" si="27"/>
        <v>3.1908673523181538E-2</v>
      </c>
      <c r="R69" s="7" t="str">
        <f t="shared" si="7"/>
        <v>YES</v>
      </c>
      <c r="S69" s="69">
        <f>IF(OR(($G69=("Non Callable")),$G69=("Make Whole"),Inputs!$S$6&gt;E69,R69="No"),"NA",Inputs!$S$6)</f>
        <v>45266</v>
      </c>
      <c r="T69" s="70">
        <f t="shared" si="8"/>
        <v>3.5694444444444446</v>
      </c>
      <c r="U69" s="67">
        <f>IF(S69="NA","NA",IF(T69&gt;0,T69*(Inputs!$S$11*12),0))</f>
        <v>1.7133333333333337E-2</v>
      </c>
      <c r="V69" s="70">
        <f t="shared" si="9"/>
        <v>8</v>
      </c>
      <c r="W69" s="67">
        <f>IF($V69="NA","NA",VLOOKUP(ROUNDUP(V69,0),Inputs!$N$6:$P$26,3,TRUE))</f>
        <v>0.05</v>
      </c>
      <c r="X69" s="3">
        <f>IF($U69="NA","NA",VLOOKUP(ROUNDUP(V69,0),Inputs!$N$6:$O$26,2)+U69)</f>
        <v>4.6033333333333329E-2</v>
      </c>
      <c r="Y69" s="3">
        <f t="shared" si="10"/>
        <v>0.92684999999999995</v>
      </c>
      <c r="Z69" s="5">
        <f t="shared" si="11"/>
        <v>2260344.1765118414</v>
      </c>
      <c r="AA69" s="5">
        <f t="shared" si="12"/>
        <v>-165344.17651184136</v>
      </c>
      <c r="AB69" s="5">
        <f>IF($U69= "NA","NA",(F69-AA69)*Inputs!$S$7)</f>
        <v>22603.441765118416</v>
      </c>
      <c r="AC69" s="123">
        <f t="shared" si="13"/>
        <v>-187947.61827695978</v>
      </c>
      <c r="AD69" s="124">
        <f t="shared" si="14"/>
        <v>-8.9712466957976023E-2</v>
      </c>
      <c r="AE69" s="123">
        <f t="shared" si="15"/>
        <v>254796.28930802509</v>
      </c>
    </row>
    <row r="70" spans="1:31" s="32" customFormat="1" ht="13.35" customHeight="1" outlineLevel="1">
      <c r="A70" s="81" t="s">
        <v>656</v>
      </c>
      <c r="B70" s="11" t="s">
        <v>562</v>
      </c>
      <c r="C70" s="78" t="s">
        <v>77</v>
      </c>
      <c r="D70" s="73">
        <v>0.05</v>
      </c>
      <c r="E70" s="74">
        <v>49857</v>
      </c>
      <c r="F70" s="79">
        <v>2170000</v>
      </c>
      <c r="G70" s="75">
        <v>46569</v>
      </c>
      <c r="H70" s="69">
        <f>IF(OR(($G70=("Non Callable")),$G70=("Make Whole"),Inputs!$S$6&gt;E70),"Non Callable",MAX(Inputs!$S$6,G70))</f>
        <v>46569</v>
      </c>
      <c r="I70" s="70">
        <f t="shared" si="22"/>
        <v>9</v>
      </c>
      <c r="J70" s="67">
        <f>IF($I70="NA","NA",VLOOKUP(ROUNDUP(I70,0),Inputs!$N$6:$P$26,3,TRUE))</f>
        <v>0.05</v>
      </c>
      <c r="K70" s="3">
        <f>IF($I70="NA","NA",VLOOKUP(ROUNDUP(I70,0),Inputs!$N$6:$O$26,2))</f>
        <v>2.9600000000000001E-2</v>
      </c>
      <c r="L70" s="3">
        <f t="shared" si="23"/>
        <v>1.1601399999999999</v>
      </c>
      <c r="M70" s="5">
        <f t="shared" si="24"/>
        <v>1870463.9095281605</v>
      </c>
      <c r="N70" s="5">
        <f t="shared" si="25"/>
        <v>299536.09047183953</v>
      </c>
      <c r="O70" s="5">
        <f>IF($I70= "NA","NA",(F70-N70)*Inputs!$S$7)</f>
        <v>18704.639095281604</v>
      </c>
      <c r="P70" s="123">
        <f t="shared" si="26"/>
        <v>280831.45137655793</v>
      </c>
      <c r="Q70" s="124">
        <f t="shared" si="27"/>
        <v>0.12941541538090226</v>
      </c>
      <c r="R70" s="7" t="str">
        <f t="shared" si="7"/>
        <v>YES</v>
      </c>
      <c r="S70" s="69">
        <f>IF(OR(($G70=("Non Callable")),$G70=("Make Whole"),Inputs!$S$6&gt;E70,R70="No"),"NA",Inputs!$S$6)</f>
        <v>45266</v>
      </c>
      <c r="T70" s="70">
        <f t="shared" si="8"/>
        <v>3.5694444444444446</v>
      </c>
      <c r="U70" s="67">
        <f>IF(S70="NA","NA",IF(T70&gt;0,T70*(Inputs!$S$11*12),0))</f>
        <v>1.7133333333333337E-2</v>
      </c>
      <c r="V70" s="70">
        <f t="shared" si="9"/>
        <v>9</v>
      </c>
      <c r="W70" s="67">
        <f>IF($V70="NA","NA",VLOOKUP(ROUNDUP(V70,0),Inputs!$N$6:$P$26,3,TRUE))</f>
        <v>0.05</v>
      </c>
      <c r="X70" s="3">
        <f>IF($U70="NA","NA",VLOOKUP(ROUNDUP(V70,0),Inputs!$N$6:$O$26,2)+U70)</f>
        <v>4.6733333333333335E-2</v>
      </c>
      <c r="Y70" s="3">
        <f t="shared" si="10"/>
        <v>1.0237700000000001</v>
      </c>
      <c r="Z70" s="5">
        <f t="shared" si="11"/>
        <v>2119616.7107846485</v>
      </c>
      <c r="AA70" s="5">
        <f t="shared" si="12"/>
        <v>50383.289215351455</v>
      </c>
      <c r="AB70" s="5">
        <f>IF($U70= "NA","NA",(F70-AA70)*Inputs!$S$7)</f>
        <v>21196.167107846486</v>
      </c>
      <c r="AC70" s="123">
        <f t="shared" si="13"/>
        <v>29187.122107504969</v>
      </c>
      <c r="AD70" s="124">
        <f t="shared" si="14"/>
        <v>1.3450286685486161E-2</v>
      </c>
      <c r="AE70" s="123">
        <f t="shared" si="15"/>
        <v>251644.32926905295</v>
      </c>
    </row>
    <row r="71" spans="1:31" s="32" customFormat="1" ht="13.35" customHeight="1" outlineLevel="1">
      <c r="A71" s="81" t="s">
        <v>656</v>
      </c>
      <c r="B71" s="11" t="s">
        <v>563</v>
      </c>
      <c r="C71" s="78" t="s">
        <v>77</v>
      </c>
      <c r="D71" s="73">
        <v>0.05</v>
      </c>
      <c r="E71" s="74">
        <v>50222</v>
      </c>
      <c r="F71" s="79">
        <v>2280000</v>
      </c>
      <c r="G71" s="75">
        <v>46569</v>
      </c>
      <c r="H71" s="69">
        <f>IF(OR(($G71=("Non Callable")),$G71=("Make Whole"),Inputs!$S$6&gt;E71),"Non Callable",MAX(Inputs!$S$6,G71))</f>
        <v>46569</v>
      </c>
      <c r="I71" s="70">
        <f t="shared" si="22"/>
        <v>10</v>
      </c>
      <c r="J71" s="67">
        <f>IF($I71="NA","NA",VLOOKUP(ROUNDUP(I71,0),Inputs!$N$6:$P$26,3,TRUE))</f>
        <v>0.05</v>
      </c>
      <c r="K71" s="3">
        <f>IF($I71="NA","NA",VLOOKUP(ROUNDUP(I71,0),Inputs!$N$6:$O$26,2))</f>
        <v>2.9600000000000001E-2</v>
      </c>
      <c r="L71" s="3">
        <f t="shared" si="23"/>
        <v>1.1754599999999999</v>
      </c>
      <c r="M71" s="5">
        <f t="shared" si="24"/>
        <v>1939666.1732428158</v>
      </c>
      <c r="N71" s="5">
        <f t="shared" si="25"/>
        <v>340333.82675718423</v>
      </c>
      <c r="O71" s="5">
        <f>IF($I71= "NA","NA",(F71-N71)*Inputs!$S$7)</f>
        <v>19396.661732428158</v>
      </c>
      <c r="P71" s="123">
        <f t="shared" si="26"/>
        <v>320937.16502475605</v>
      </c>
      <c r="Q71" s="124">
        <f t="shared" si="27"/>
        <v>0.14076191448454212</v>
      </c>
      <c r="R71" s="7" t="str">
        <f t="shared" si="7"/>
        <v>YES</v>
      </c>
      <c r="S71" s="69">
        <f>IF(OR(($G71=("Non Callable")),$G71=("Make Whole"),Inputs!$S$6&gt;E71,R71="No"),"NA",Inputs!$S$6)</f>
        <v>45266</v>
      </c>
      <c r="T71" s="70">
        <f t="shared" si="8"/>
        <v>3.5694444444444446</v>
      </c>
      <c r="U71" s="67">
        <f>IF(S71="NA","NA",IF(T71&gt;0,T71*(Inputs!$S$11*12),0))</f>
        <v>1.7133333333333337E-2</v>
      </c>
      <c r="V71" s="70">
        <f t="shared" si="9"/>
        <v>10</v>
      </c>
      <c r="W71" s="67">
        <f>IF($V71="NA","NA",VLOOKUP(ROUNDUP(V71,0),Inputs!$N$6:$P$26,3,TRUE))</f>
        <v>0.05</v>
      </c>
      <c r="X71" s="3">
        <f>IF($U71="NA","NA",VLOOKUP(ROUNDUP(V71,0),Inputs!$N$6:$O$26,2)+U71)</f>
        <v>4.6733333333333335E-2</v>
      </c>
      <c r="Y71" s="3">
        <f t="shared" si="10"/>
        <v>1.0258499999999999</v>
      </c>
      <c r="Z71" s="5">
        <f t="shared" si="11"/>
        <v>2222547.1560169617</v>
      </c>
      <c r="AA71" s="5">
        <f t="shared" si="12"/>
        <v>57452.843983038329</v>
      </c>
      <c r="AB71" s="5">
        <f>IF($U71= "NA","NA",(F71-AA71)*Inputs!$S$7)</f>
        <v>22225.471560169619</v>
      </c>
      <c r="AC71" s="123">
        <f t="shared" si="13"/>
        <v>35227.372422868706</v>
      </c>
      <c r="AD71" s="124">
        <f t="shared" si="14"/>
        <v>1.5450601939854695E-2</v>
      </c>
      <c r="AE71" s="123">
        <f t="shared" si="15"/>
        <v>285709.79260188737</v>
      </c>
    </row>
    <row r="72" spans="1:31" s="32" customFormat="1" ht="13.35" customHeight="1" outlineLevel="1">
      <c r="A72" s="81" t="s">
        <v>656</v>
      </c>
      <c r="B72" s="11" t="s">
        <v>564</v>
      </c>
      <c r="C72" s="78" t="s">
        <v>77</v>
      </c>
      <c r="D72" s="73">
        <v>0.05</v>
      </c>
      <c r="E72" s="74">
        <v>46569</v>
      </c>
      <c r="F72" s="79">
        <v>1050000</v>
      </c>
      <c r="G72" s="11" t="s">
        <v>2</v>
      </c>
      <c r="H72" s="69" t="str">
        <f>IF(OR(($G72=("Non Callable")),$G72=("Make Whole"),Inputs!$S$6&gt;E72),"Non Callable",MAX(Inputs!$S$6,G72))</f>
        <v>Non Callable</v>
      </c>
      <c r="I72" s="70" t="str">
        <f t="shared" si="22"/>
        <v>NA</v>
      </c>
      <c r="J72" s="67" t="str">
        <f>IF($I72="NA","NA",VLOOKUP(ROUNDUP(I72,0),Inputs!$N$6:$P$26,3,TRUE))</f>
        <v>NA</v>
      </c>
      <c r="K72" s="3" t="str">
        <f>IF($I72="NA","NA",VLOOKUP(ROUNDUP(I72,0),Inputs!$N$6:$O$26,2))</f>
        <v>NA</v>
      </c>
      <c r="L72" s="3" t="str">
        <f t="shared" si="23"/>
        <v>NA</v>
      </c>
      <c r="M72" s="5" t="str">
        <f t="shared" si="24"/>
        <v>NA</v>
      </c>
      <c r="N72" s="5" t="str">
        <f t="shared" si="25"/>
        <v>NA</v>
      </c>
      <c r="O72" s="5" t="str">
        <f>IF($I72= "NA","NA",(F72-N72)*Inputs!$S$7)</f>
        <v>NA</v>
      </c>
      <c r="P72" s="123" t="str">
        <f t="shared" si="26"/>
        <v>NA</v>
      </c>
      <c r="Q72" s="124" t="str">
        <f t="shared" si="27"/>
        <v>NA</v>
      </c>
      <c r="R72" s="7" t="str">
        <f t="shared" ref="R72:R135" si="28">IF(H72&gt;G72,"NO","YES")</f>
        <v>YES</v>
      </c>
      <c r="S72" s="69" t="str">
        <f>IF(OR(($G72=("Non Callable")),$G72=("Make Whole"),Inputs!$S$6&gt;E72,R72="No"),"NA",Inputs!$S$6)</f>
        <v>NA</v>
      </c>
      <c r="T72" s="70" t="str">
        <f t="shared" ref="T72:T135" si="29">IF(S72&lt;=G72,IF(OR(S72="NA",S72=G72),"NA",DAYS360(S72,G72)/360),0)</f>
        <v>NA</v>
      </c>
      <c r="U72" s="67" t="str">
        <f>IF(S72="NA","NA",IF(T72&gt;0,T72*(Inputs!$S$11*12),0))</f>
        <v>NA</v>
      </c>
      <c r="V72" s="70" t="str">
        <f t="shared" ref="V72:V135" si="30">IF(OR(H72="Non Callable",H72=E72),"NA",DAYS360(H72,E72)/360)</f>
        <v>NA</v>
      </c>
      <c r="W72" s="67" t="str">
        <f>IF($V72="NA","NA",VLOOKUP(ROUNDUP(V72,0),Inputs!$N$6:$P$26,3,TRUE))</f>
        <v>NA</v>
      </c>
      <c r="X72" s="3" t="str">
        <f>IF($U72="NA","NA",VLOOKUP(ROUNDUP(V72,0),Inputs!$N$6:$O$26,2)+U72)</f>
        <v>NA</v>
      </c>
      <c r="Y72" s="3" t="str">
        <f t="shared" ref="Y72:Y135" si="31">IF($U72="NA","NA",ROUNDDOWN(-PV(X72/2,V72*2,(F72*D72)/2,F72)/F72,5))</f>
        <v>NA</v>
      </c>
      <c r="Z72" s="5" t="str">
        <f t="shared" ref="Z72:Z135" si="32">IF($U72="NA","NA",F72/Y72)</f>
        <v>NA</v>
      </c>
      <c r="AA72" s="5" t="str">
        <f t="shared" ref="AA72:AA135" si="33">IF($U72="NA","NA",F72-Z72)</f>
        <v>NA</v>
      </c>
      <c r="AB72" s="5" t="str">
        <f>IF($U72= "NA","NA",(F72-AA72)*Inputs!$S$7)</f>
        <v>NA</v>
      </c>
      <c r="AC72" s="123" t="str">
        <f t="shared" ref="AC72:AC135" si="34">IF($U72= "NA","NA",AA72-AB72)</f>
        <v>NA</v>
      </c>
      <c r="AD72" s="124" t="str">
        <f t="shared" ref="AD72:AD135" si="35">IF($U72= "NA","NA",AC72/F72)</f>
        <v>NA</v>
      </c>
      <c r="AE72" s="123" t="str">
        <f t="shared" ref="AE72:AE135" si="36">IF(OR($P72="NA",R72="NO"),"",IF(P72&gt;0,P72-AC72,""))</f>
        <v/>
      </c>
    </row>
    <row r="73" spans="1:31" s="32" customFormat="1" ht="13.35" customHeight="1" outlineLevel="1">
      <c r="A73" s="81" t="s">
        <v>656</v>
      </c>
      <c r="B73" s="11" t="s">
        <v>565</v>
      </c>
      <c r="C73" s="78" t="s">
        <v>78</v>
      </c>
      <c r="D73" s="73">
        <v>2.5000000000000001E-2</v>
      </c>
      <c r="E73" s="74">
        <v>45474</v>
      </c>
      <c r="F73" s="79">
        <v>5000000</v>
      </c>
      <c r="G73" s="11" t="s">
        <v>2</v>
      </c>
      <c r="H73" s="69" t="str">
        <f>IF(OR(($G73=("Non Callable")),$G73=("Make Whole"),Inputs!$S$6&gt;E73),"Non Callable",MAX(Inputs!$S$6,G73))</f>
        <v>Non Callable</v>
      </c>
      <c r="I73" s="70" t="str">
        <f t="shared" si="22"/>
        <v>NA</v>
      </c>
      <c r="J73" s="67" t="str">
        <f>IF($I73="NA","NA",VLOOKUP(ROUNDUP(I73,0),Inputs!$N$6:$P$26,3,TRUE))</f>
        <v>NA</v>
      </c>
      <c r="K73" s="3" t="str">
        <f>IF($I73="NA","NA",VLOOKUP(ROUNDUP(I73,0),Inputs!$N$6:$O$26,2))</f>
        <v>NA</v>
      </c>
      <c r="L73" s="3" t="str">
        <f t="shared" si="23"/>
        <v>NA</v>
      </c>
      <c r="M73" s="5" t="str">
        <f t="shared" si="24"/>
        <v>NA</v>
      </c>
      <c r="N73" s="5" t="str">
        <f t="shared" si="25"/>
        <v>NA</v>
      </c>
      <c r="O73" s="5" t="str">
        <f>IF($I73= "NA","NA",(F73-N73)*Inputs!$S$7)</f>
        <v>NA</v>
      </c>
      <c r="P73" s="123" t="str">
        <f t="shared" si="26"/>
        <v>NA</v>
      </c>
      <c r="Q73" s="124" t="str">
        <f t="shared" si="27"/>
        <v>NA</v>
      </c>
      <c r="R73" s="7" t="str">
        <f t="shared" si="28"/>
        <v>YES</v>
      </c>
      <c r="S73" s="69" t="str">
        <f>IF(OR(($G73=("Non Callable")),$G73=("Make Whole"),Inputs!$S$6&gt;E73,R73="No"),"NA",Inputs!$S$6)</f>
        <v>NA</v>
      </c>
      <c r="T73" s="70" t="str">
        <f t="shared" si="29"/>
        <v>NA</v>
      </c>
      <c r="U73" s="67" t="str">
        <f>IF(S73="NA","NA",IF(T73&gt;0,T73*(Inputs!$S$11*12),0))</f>
        <v>NA</v>
      </c>
      <c r="V73" s="70" t="str">
        <f t="shared" si="30"/>
        <v>NA</v>
      </c>
      <c r="W73" s="67" t="str">
        <f>IF($V73="NA","NA",VLOOKUP(ROUNDUP(V73,0),Inputs!$N$6:$P$26,3,TRUE))</f>
        <v>NA</v>
      </c>
      <c r="X73" s="3" t="str">
        <f>IF($U73="NA","NA",VLOOKUP(ROUNDUP(V73,0),Inputs!$N$6:$O$26,2)+U73)</f>
        <v>NA</v>
      </c>
      <c r="Y73" s="3" t="str">
        <f t="shared" si="31"/>
        <v>NA</v>
      </c>
      <c r="Z73" s="5" t="str">
        <f t="shared" si="32"/>
        <v>NA</v>
      </c>
      <c r="AA73" s="5" t="str">
        <f t="shared" si="33"/>
        <v>NA</v>
      </c>
      <c r="AB73" s="5" t="str">
        <f>IF($U73= "NA","NA",(F73-AA73)*Inputs!$S$7)</f>
        <v>NA</v>
      </c>
      <c r="AC73" s="123" t="str">
        <f t="shared" si="34"/>
        <v>NA</v>
      </c>
      <c r="AD73" s="124" t="str">
        <f t="shared" si="35"/>
        <v>NA</v>
      </c>
      <c r="AE73" s="123" t="str">
        <f t="shared" si="36"/>
        <v/>
      </c>
    </row>
    <row r="74" spans="1:31" s="32" customFormat="1" ht="13.35" customHeight="1" outlineLevel="1">
      <c r="A74" s="81" t="s">
        <v>656</v>
      </c>
      <c r="B74" s="11" t="s">
        <v>566</v>
      </c>
      <c r="C74" s="78" t="s">
        <v>78</v>
      </c>
      <c r="D74" s="73">
        <v>0.03</v>
      </c>
      <c r="E74" s="74">
        <v>45839</v>
      </c>
      <c r="F74" s="79">
        <v>625000</v>
      </c>
      <c r="G74" s="11" t="s">
        <v>2</v>
      </c>
      <c r="H74" s="69" t="str">
        <f>IF(OR(($G74=("Non Callable")),$G74=("Make Whole"),Inputs!$S$6&gt;E74),"Non Callable",MAX(Inputs!$S$6,G74))</f>
        <v>Non Callable</v>
      </c>
      <c r="I74" s="70" t="str">
        <f t="shared" si="22"/>
        <v>NA</v>
      </c>
      <c r="J74" s="67" t="str">
        <f>IF($I74="NA","NA",VLOOKUP(ROUNDUP(I74,0),Inputs!$N$6:$P$26,3,TRUE))</f>
        <v>NA</v>
      </c>
      <c r="K74" s="3" t="str">
        <f>IF($I74="NA","NA",VLOOKUP(ROUNDUP(I74,0),Inputs!$N$6:$O$26,2))</f>
        <v>NA</v>
      </c>
      <c r="L74" s="3" t="str">
        <f t="shared" si="23"/>
        <v>NA</v>
      </c>
      <c r="M74" s="5" t="str">
        <f t="shared" si="24"/>
        <v>NA</v>
      </c>
      <c r="N74" s="5" t="str">
        <f t="shared" si="25"/>
        <v>NA</v>
      </c>
      <c r="O74" s="5" t="str">
        <f>IF($I74= "NA","NA",(F74-N74)*Inputs!$S$7)</f>
        <v>NA</v>
      </c>
      <c r="P74" s="123" t="str">
        <f t="shared" si="26"/>
        <v>NA</v>
      </c>
      <c r="Q74" s="124" t="str">
        <f t="shared" si="27"/>
        <v>NA</v>
      </c>
      <c r="R74" s="7" t="str">
        <f t="shared" si="28"/>
        <v>YES</v>
      </c>
      <c r="S74" s="69" t="str">
        <f>IF(OR(($G74=("Non Callable")),$G74=("Make Whole"),Inputs!$S$6&gt;E74,R74="No"),"NA",Inputs!$S$6)</f>
        <v>NA</v>
      </c>
      <c r="T74" s="70" t="str">
        <f t="shared" si="29"/>
        <v>NA</v>
      </c>
      <c r="U74" s="67" t="str">
        <f>IF(S74="NA","NA",IF(T74&gt;0,T74*(Inputs!$S$11*12),0))</f>
        <v>NA</v>
      </c>
      <c r="V74" s="70" t="str">
        <f t="shared" si="30"/>
        <v>NA</v>
      </c>
      <c r="W74" s="67" t="str">
        <f>IF($V74="NA","NA",VLOOKUP(ROUNDUP(V74,0),Inputs!$N$6:$P$26,3,TRUE))</f>
        <v>NA</v>
      </c>
      <c r="X74" s="3" t="str">
        <f>IF($U74="NA","NA",VLOOKUP(ROUNDUP(V74,0),Inputs!$N$6:$O$26,2)+U74)</f>
        <v>NA</v>
      </c>
      <c r="Y74" s="3" t="str">
        <f t="shared" si="31"/>
        <v>NA</v>
      </c>
      <c r="Z74" s="5" t="str">
        <f t="shared" si="32"/>
        <v>NA</v>
      </c>
      <c r="AA74" s="5" t="str">
        <f t="shared" si="33"/>
        <v>NA</v>
      </c>
      <c r="AB74" s="5" t="str">
        <f>IF($U74= "NA","NA",(F74-AA74)*Inputs!$S$7)</f>
        <v>NA</v>
      </c>
      <c r="AC74" s="123" t="str">
        <f t="shared" si="34"/>
        <v>NA</v>
      </c>
      <c r="AD74" s="124" t="str">
        <f t="shared" si="35"/>
        <v>NA</v>
      </c>
      <c r="AE74" s="123" t="str">
        <f t="shared" si="36"/>
        <v/>
      </c>
    </row>
    <row r="75" spans="1:31" s="32" customFormat="1" ht="13.35" customHeight="1" outlineLevel="1">
      <c r="A75" s="81" t="s">
        <v>656</v>
      </c>
      <c r="B75" s="11" t="s">
        <v>567</v>
      </c>
      <c r="C75" s="78" t="s">
        <v>78</v>
      </c>
      <c r="D75" s="73">
        <v>0.04</v>
      </c>
      <c r="E75" s="74">
        <v>46204</v>
      </c>
      <c r="F75" s="79">
        <v>5000000</v>
      </c>
      <c r="G75" s="11" t="s">
        <v>2</v>
      </c>
      <c r="H75" s="69" t="str">
        <f>IF(OR(($G75=("Non Callable")),$G75=("Make Whole"),Inputs!$S$6&gt;E75),"Non Callable",MAX(Inputs!$S$6,G75))</f>
        <v>Non Callable</v>
      </c>
      <c r="I75" s="70" t="str">
        <f t="shared" si="22"/>
        <v>NA</v>
      </c>
      <c r="J75" s="67" t="str">
        <f>IF($I75="NA","NA",VLOOKUP(ROUNDUP(I75,0),Inputs!$N$6:$P$26,3,TRUE))</f>
        <v>NA</v>
      </c>
      <c r="K75" s="3" t="str">
        <f>IF($I75="NA","NA",VLOOKUP(ROUNDUP(I75,0),Inputs!$N$6:$O$26,2))</f>
        <v>NA</v>
      </c>
      <c r="L75" s="3" t="str">
        <f t="shared" si="23"/>
        <v>NA</v>
      </c>
      <c r="M75" s="5" t="str">
        <f t="shared" si="24"/>
        <v>NA</v>
      </c>
      <c r="N75" s="5" t="str">
        <f t="shared" si="25"/>
        <v>NA</v>
      </c>
      <c r="O75" s="5" t="str">
        <f>IF($I75= "NA","NA",(F75-N75)*Inputs!$S$7)</f>
        <v>NA</v>
      </c>
      <c r="P75" s="123" t="str">
        <f t="shared" si="26"/>
        <v>NA</v>
      </c>
      <c r="Q75" s="124" t="str">
        <f t="shared" si="27"/>
        <v>NA</v>
      </c>
      <c r="R75" s="7" t="str">
        <f t="shared" si="28"/>
        <v>YES</v>
      </c>
      <c r="S75" s="69" t="str">
        <f>IF(OR(($G75=("Non Callable")),$G75=("Make Whole"),Inputs!$S$6&gt;E75,R75="No"),"NA",Inputs!$S$6)</f>
        <v>NA</v>
      </c>
      <c r="T75" s="70" t="str">
        <f t="shared" si="29"/>
        <v>NA</v>
      </c>
      <c r="U75" s="67" t="str">
        <f>IF(S75="NA","NA",IF(T75&gt;0,T75*(Inputs!$S$11*12),0))</f>
        <v>NA</v>
      </c>
      <c r="V75" s="70" t="str">
        <f t="shared" si="30"/>
        <v>NA</v>
      </c>
      <c r="W75" s="67" t="str">
        <f>IF($V75="NA","NA",VLOOKUP(ROUNDUP(V75,0),Inputs!$N$6:$P$26,3,TRUE))</f>
        <v>NA</v>
      </c>
      <c r="X75" s="3" t="str">
        <f>IF($U75="NA","NA",VLOOKUP(ROUNDUP(V75,0),Inputs!$N$6:$O$26,2)+U75)</f>
        <v>NA</v>
      </c>
      <c r="Y75" s="3" t="str">
        <f t="shared" si="31"/>
        <v>NA</v>
      </c>
      <c r="Z75" s="5" t="str">
        <f t="shared" si="32"/>
        <v>NA</v>
      </c>
      <c r="AA75" s="5" t="str">
        <f t="shared" si="33"/>
        <v>NA</v>
      </c>
      <c r="AB75" s="5" t="str">
        <f>IF($U75= "NA","NA",(F75-AA75)*Inputs!$S$7)</f>
        <v>NA</v>
      </c>
      <c r="AC75" s="123" t="str">
        <f t="shared" si="34"/>
        <v>NA</v>
      </c>
      <c r="AD75" s="124" t="str">
        <f t="shared" si="35"/>
        <v>NA</v>
      </c>
      <c r="AE75" s="123" t="str">
        <f t="shared" si="36"/>
        <v/>
      </c>
    </row>
    <row r="76" spans="1:31" s="32" customFormat="1" ht="13.35" customHeight="1" outlineLevel="1">
      <c r="A76" s="81" t="s">
        <v>656</v>
      </c>
      <c r="B76" s="11" t="s">
        <v>568</v>
      </c>
      <c r="C76" s="78" t="s">
        <v>78</v>
      </c>
      <c r="D76" s="73">
        <v>0.04</v>
      </c>
      <c r="E76" s="74">
        <v>46569</v>
      </c>
      <c r="F76" s="79">
        <v>5000000</v>
      </c>
      <c r="G76" s="11" t="s">
        <v>2</v>
      </c>
      <c r="H76" s="69" t="str">
        <f>IF(OR(($G76=("Non Callable")),$G76=("Make Whole"),Inputs!$S$6&gt;E76),"Non Callable",MAX(Inputs!$S$6,G76))</f>
        <v>Non Callable</v>
      </c>
      <c r="I76" s="70" t="str">
        <f t="shared" si="22"/>
        <v>NA</v>
      </c>
      <c r="J76" s="67" t="str">
        <f>IF($I76="NA","NA",VLOOKUP(ROUNDUP(I76,0),Inputs!$N$6:$P$26,3,TRUE))</f>
        <v>NA</v>
      </c>
      <c r="K76" s="3" t="str">
        <f>IF($I76="NA","NA",VLOOKUP(ROUNDUP(I76,0),Inputs!$N$6:$O$26,2))</f>
        <v>NA</v>
      </c>
      <c r="L76" s="3" t="str">
        <f t="shared" si="23"/>
        <v>NA</v>
      </c>
      <c r="M76" s="5" t="str">
        <f t="shared" si="24"/>
        <v>NA</v>
      </c>
      <c r="N76" s="5" t="str">
        <f t="shared" si="25"/>
        <v>NA</v>
      </c>
      <c r="O76" s="5" t="str">
        <f>IF($I76= "NA","NA",(F76-N76)*Inputs!$S$7)</f>
        <v>NA</v>
      </c>
      <c r="P76" s="123" t="str">
        <f t="shared" si="26"/>
        <v>NA</v>
      </c>
      <c r="Q76" s="124" t="str">
        <f t="shared" si="27"/>
        <v>NA</v>
      </c>
      <c r="R76" s="7" t="str">
        <f t="shared" si="28"/>
        <v>YES</v>
      </c>
      <c r="S76" s="69" t="str">
        <f>IF(OR(($G76=("Non Callable")),$G76=("Make Whole"),Inputs!$S$6&gt;E76,R76="No"),"NA",Inputs!$S$6)</f>
        <v>NA</v>
      </c>
      <c r="T76" s="70" t="str">
        <f t="shared" si="29"/>
        <v>NA</v>
      </c>
      <c r="U76" s="67" t="str">
        <f>IF(S76="NA","NA",IF(T76&gt;0,T76*(Inputs!$S$11*12),0))</f>
        <v>NA</v>
      </c>
      <c r="V76" s="70" t="str">
        <f t="shared" si="30"/>
        <v>NA</v>
      </c>
      <c r="W76" s="67" t="str">
        <f>IF($V76="NA","NA",VLOOKUP(ROUNDUP(V76,0),Inputs!$N$6:$P$26,3,TRUE))</f>
        <v>NA</v>
      </c>
      <c r="X76" s="3" t="str">
        <f>IF($U76="NA","NA",VLOOKUP(ROUNDUP(V76,0),Inputs!$N$6:$O$26,2)+U76)</f>
        <v>NA</v>
      </c>
      <c r="Y76" s="3" t="str">
        <f t="shared" si="31"/>
        <v>NA</v>
      </c>
      <c r="Z76" s="5" t="str">
        <f t="shared" si="32"/>
        <v>NA</v>
      </c>
      <c r="AA76" s="5" t="str">
        <f t="shared" si="33"/>
        <v>NA</v>
      </c>
      <c r="AB76" s="5" t="str">
        <f>IF($U76= "NA","NA",(F76-AA76)*Inputs!$S$7)</f>
        <v>NA</v>
      </c>
      <c r="AC76" s="123" t="str">
        <f t="shared" si="34"/>
        <v>NA</v>
      </c>
      <c r="AD76" s="124" t="str">
        <f t="shared" si="35"/>
        <v>NA</v>
      </c>
      <c r="AE76" s="123" t="str">
        <f t="shared" si="36"/>
        <v/>
      </c>
    </row>
    <row r="77" spans="1:31" s="32" customFormat="1" ht="13.35" customHeight="1" outlineLevel="1">
      <c r="A77" s="81" t="s">
        <v>656</v>
      </c>
      <c r="B77" s="11" t="s">
        <v>569</v>
      </c>
      <c r="C77" s="78" t="s">
        <v>78</v>
      </c>
      <c r="D77" s="73">
        <v>0.05</v>
      </c>
      <c r="E77" s="74">
        <v>46935</v>
      </c>
      <c r="F77" s="79">
        <v>19565000</v>
      </c>
      <c r="G77" s="75">
        <v>46569</v>
      </c>
      <c r="H77" s="69">
        <f>IF(OR(($G77=("Non Callable")),$G77=("Make Whole"),Inputs!$S$6&gt;E77),"Non Callable",MAX(Inputs!$S$6,G77))</f>
        <v>46569</v>
      </c>
      <c r="I77" s="70">
        <f t="shared" si="22"/>
        <v>1</v>
      </c>
      <c r="J77" s="67">
        <f>IF($I77="NA","NA",VLOOKUP(ROUNDUP(I77,0),Inputs!$N$6:$P$26,3,TRUE))</f>
        <v>0.05</v>
      </c>
      <c r="K77" s="3">
        <f>IF($I77="NA","NA",VLOOKUP(ROUNDUP(I77,0),Inputs!$N$6:$O$26,2))</f>
        <v>3.0800000000000001E-2</v>
      </c>
      <c r="L77" s="3">
        <f t="shared" si="23"/>
        <v>1.0187600000000001</v>
      </c>
      <c r="M77" s="5">
        <f t="shared" si="24"/>
        <v>19204719.462876435</v>
      </c>
      <c r="N77" s="5">
        <f t="shared" si="25"/>
        <v>360280.53712356463</v>
      </c>
      <c r="O77" s="5">
        <f>IF($I77= "NA","NA",(F77-N77)*Inputs!$S$7)</f>
        <v>192047.19462876435</v>
      </c>
      <c r="P77" s="123">
        <f t="shared" si="26"/>
        <v>168233.34249480028</v>
      </c>
      <c r="Q77" s="124">
        <f t="shared" si="27"/>
        <v>8.5986886018298118E-3</v>
      </c>
      <c r="R77" s="7" t="str">
        <f t="shared" si="28"/>
        <v>YES</v>
      </c>
      <c r="S77" s="69">
        <f>IF(OR(($G77=("Non Callable")),$G77=("Make Whole"),Inputs!$S$6&gt;E77,R77="No"),"NA",Inputs!$S$6)</f>
        <v>45266</v>
      </c>
      <c r="T77" s="70">
        <f t="shared" si="29"/>
        <v>3.5694444444444446</v>
      </c>
      <c r="U77" s="67">
        <f>IF(S77="NA","NA",IF(T77&gt;0,T77*(Inputs!$S$11*12),0))</f>
        <v>1.7133333333333337E-2</v>
      </c>
      <c r="V77" s="70">
        <f t="shared" si="30"/>
        <v>1</v>
      </c>
      <c r="W77" s="67">
        <f>IF($V77="NA","NA",VLOOKUP(ROUNDUP(V77,0),Inputs!$N$6:$P$26,3,TRUE))</f>
        <v>0.05</v>
      </c>
      <c r="X77" s="3">
        <f>IF($U77="NA","NA",VLOOKUP(ROUNDUP(V77,0),Inputs!$N$6:$O$26,2)+U77)</f>
        <v>4.7933333333333342E-2</v>
      </c>
      <c r="Y77" s="3">
        <f t="shared" si="31"/>
        <v>1.0019899999999999</v>
      </c>
      <c r="Z77" s="5">
        <f t="shared" si="32"/>
        <v>19526142.975478798</v>
      </c>
      <c r="AA77" s="5">
        <f t="shared" si="33"/>
        <v>38857.024521201849</v>
      </c>
      <c r="AB77" s="5">
        <f>IF($U77= "NA","NA",(F77-AA77)*Inputs!$S$7)</f>
        <v>195261.429754788</v>
      </c>
      <c r="AC77" s="123">
        <f t="shared" si="34"/>
        <v>-156404.40523358615</v>
      </c>
      <c r="AD77" s="124">
        <f t="shared" si="35"/>
        <v>-7.9940917574028193E-3</v>
      </c>
      <c r="AE77" s="123">
        <f t="shared" si="36"/>
        <v>324637.74772838643</v>
      </c>
    </row>
    <row r="78" spans="1:31" s="32" customFormat="1" ht="13.35" customHeight="1" outlineLevel="1">
      <c r="A78" s="81" t="s">
        <v>656</v>
      </c>
      <c r="B78" s="11" t="s">
        <v>570</v>
      </c>
      <c r="C78" s="78" t="s">
        <v>78</v>
      </c>
      <c r="D78" s="73">
        <v>0.05</v>
      </c>
      <c r="E78" s="74">
        <v>45474</v>
      </c>
      <c r="F78" s="79">
        <v>20825000</v>
      </c>
      <c r="G78" s="11" t="s">
        <v>2</v>
      </c>
      <c r="H78" s="69" t="str">
        <f>IF(OR(($G78=("Non Callable")),$G78=("Make Whole"),Inputs!$S$6&gt;E78),"Non Callable",MAX(Inputs!$S$6,G78))</f>
        <v>Non Callable</v>
      </c>
      <c r="I78" s="70" t="str">
        <f t="shared" si="22"/>
        <v>NA</v>
      </c>
      <c r="J78" s="67" t="str">
        <f>IF($I78="NA","NA",VLOOKUP(ROUNDUP(I78,0),Inputs!$N$6:$P$26,3,TRUE))</f>
        <v>NA</v>
      </c>
      <c r="K78" s="3" t="str">
        <f>IF($I78="NA","NA",VLOOKUP(ROUNDUP(I78,0),Inputs!$N$6:$O$26,2))</f>
        <v>NA</v>
      </c>
      <c r="L78" s="3" t="str">
        <f t="shared" si="23"/>
        <v>NA</v>
      </c>
      <c r="M78" s="5" t="str">
        <f t="shared" si="24"/>
        <v>NA</v>
      </c>
      <c r="N78" s="5" t="str">
        <f t="shared" si="25"/>
        <v>NA</v>
      </c>
      <c r="O78" s="5" t="str">
        <f>IF($I78= "NA","NA",(F78-N78)*Inputs!$S$7)</f>
        <v>NA</v>
      </c>
      <c r="P78" s="123" t="str">
        <f t="shared" si="26"/>
        <v>NA</v>
      </c>
      <c r="Q78" s="124" t="str">
        <f t="shared" si="27"/>
        <v>NA</v>
      </c>
      <c r="R78" s="7" t="str">
        <f t="shared" si="28"/>
        <v>YES</v>
      </c>
      <c r="S78" s="69" t="str">
        <f>IF(OR(($G78=("Non Callable")),$G78=("Make Whole"),Inputs!$S$6&gt;E78,R78="No"),"NA",Inputs!$S$6)</f>
        <v>NA</v>
      </c>
      <c r="T78" s="70" t="str">
        <f t="shared" si="29"/>
        <v>NA</v>
      </c>
      <c r="U78" s="67" t="str">
        <f>IF(S78="NA","NA",IF(T78&gt;0,T78*(Inputs!$S$11*12),0))</f>
        <v>NA</v>
      </c>
      <c r="V78" s="70" t="str">
        <f t="shared" si="30"/>
        <v>NA</v>
      </c>
      <c r="W78" s="67" t="str">
        <f>IF($V78="NA","NA",VLOOKUP(ROUNDUP(V78,0),Inputs!$N$6:$P$26,3,TRUE))</f>
        <v>NA</v>
      </c>
      <c r="X78" s="3" t="str">
        <f>IF($U78="NA","NA",VLOOKUP(ROUNDUP(V78,0),Inputs!$N$6:$O$26,2)+U78)</f>
        <v>NA</v>
      </c>
      <c r="Y78" s="3" t="str">
        <f t="shared" si="31"/>
        <v>NA</v>
      </c>
      <c r="Z78" s="5" t="str">
        <f t="shared" si="32"/>
        <v>NA</v>
      </c>
      <c r="AA78" s="5" t="str">
        <f t="shared" si="33"/>
        <v>NA</v>
      </c>
      <c r="AB78" s="5" t="str">
        <f>IF($U78= "NA","NA",(F78-AA78)*Inputs!$S$7)</f>
        <v>NA</v>
      </c>
      <c r="AC78" s="123" t="str">
        <f t="shared" si="34"/>
        <v>NA</v>
      </c>
      <c r="AD78" s="124" t="str">
        <f t="shared" si="35"/>
        <v>NA</v>
      </c>
      <c r="AE78" s="123" t="str">
        <f t="shared" si="36"/>
        <v/>
      </c>
    </row>
    <row r="79" spans="1:31" s="32" customFormat="1" ht="13.35" customHeight="1" outlineLevel="1">
      <c r="A79" s="81" t="s">
        <v>656</v>
      </c>
      <c r="B79" s="11" t="s">
        <v>571</v>
      </c>
      <c r="C79" s="78" t="s">
        <v>78</v>
      </c>
      <c r="D79" s="73">
        <v>0.05</v>
      </c>
      <c r="E79" s="74">
        <v>45839</v>
      </c>
      <c r="F79" s="79">
        <v>26250000</v>
      </c>
      <c r="G79" s="11" t="s">
        <v>2</v>
      </c>
      <c r="H79" s="69" t="str">
        <f>IF(OR(($G79=("Non Callable")),$G79=("Make Whole"),Inputs!$S$6&gt;E79),"Non Callable",MAX(Inputs!$S$6,G79))</f>
        <v>Non Callable</v>
      </c>
      <c r="I79" s="70" t="str">
        <f t="shared" si="22"/>
        <v>NA</v>
      </c>
      <c r="J79" s="67" t="str">
        <f>IF($I79="NA","NA",VLOOKUP(ROUNDUP(I79,0),Inputs!$N$6:$P$26,3,TRUE))</f>
        <v>NA</v>
      </c>
      <c r="K79" s="3" t="str">
        <f>IF($I79="NA","NA",VLOOKUP(ROUNDUP(I79,0),Inputs!$N$6:$O$26,2))</f>
        <v>NA</v>
      </c>
      <c r="L79" s="3" t="str">
        <f t="shared" si="23"/>
        <v>NA</v>
      </c>
      <c r="M79" s="5" t="str">
        <f t="shared" si="24"/>
        <v>NA</v>
      </c>
      <c r="N79" s="5" t="str">
        <f t="shared" si="25"/>
        <v>NA</v>
      </c>
      <c r="O79" s="5" t="str">
        <f>IF($I79= "NA","NA",(F79-N79)*Inputs!$S$7)</f>
        <v>NA</v>
      </c>
      <c r="P79" s="123" t="str">
        <f t="shared" si="26"/>
        <v>NA</v>
      </c>
      <c r="Q79" s="124" t="str">
        <f t="shared" si="27"/>
        <v>NA</v>
      </c>
      <c r="R79" s="7" t="str">
        <f t="shared" si="28"/>
        <v>YES</v>
      </c>
      <c r="S79" s="69" t="str">
        <f>IF(OR(($G79=("Non Callable")),$G79=("Make Whole"),Inputs!$S$6&gt;E79,R79="No"),"NA",Inputs!$S$6)</f>
        <v>NA</v>
      </c>
      <c r="T79" s="70" t="str">
        <f t="shared" si="29"/>
        <v>NA</v>
      </c>
      <c r="U79" s="67" t="str">
        <f>IF(S79="NA","NA",IF(T79&gt;0,T79*(Inputs!$S$11*12),0))</f>
        <v>NA</v>
      </c>
      <c r="V79" s="70" t="str">
        <f t="shared" si="30"/>
        <v>NA</v>
      </c>
      <c r="W79" s="67" t="str">
        <f>IF($V79="NA","NA",VLOOKUP(ROUNDUP(V79,0),Inputs!$N$6:$P$26,3,TRUE))</f>
        <v>NA</v>
      </c>
      <c r="X79" s="3" t="str">
        <f>IF($U79="NA","NA",VLOOKUP(ROUNDUP(V79,0),Inputs!$N$6:$O$26,2)+U79)</f>
        <v>NA</v>
      </c>
      <c r="Y79" s="3" t="str">
        <f t="shared" si="31"/>
        <v>NA</v>
      </c>
      <c r="Z79" s="5" t="str">
        <f t="shared" si="32"/>
        <v>NA</v>
      </c>
      <c r="AA79" s="5" t="str">
        <f t="shared" si="33"/>
        <v>NA</v>
      </c>
      <c r="AB79" s="5" t="str">
        <f>IF($U79= "NA","NA",(F79-AA79)*Inputs!$S$7)</f>
        <v>NA</v>
      </c>
      <c r="AC79" s="123" t="str">
        <f t="shared" si="34"/>
        <v>NA</v>
      </c>
      <c r="AD79" s="124" t="str">
        <f t="shared" si="35"/>
        <v>NA</v>
      </c>
      <c r="AE79" s="123" t="str">
        <f t="shared" si="36"/>
        <v/>
      </c>
    </row>
    <row r="80" spans="1:31" s="32" customFormat="1" ht="13.35" customHeight="1" outlineLevel="1">
      <c r="A80" s="81" t="s">
        <v>656</v>
      </c>
      <c r="B80" s="11" t="s">
        <v>572</v>
      </c>
      <c r="C80" s="78" t="s">
        <v>78</v>
      </c>
      <c r="D80" s="73">
        <v>0.05</v>
      </c>
      <c r="E80" s="74">
        <v>46204</v>
      </c>
      <c r="F80" s="79">
        <v>23280000</v>
      </c>
      <c r="G80" s="11" t="s">
        <v>2</v>
      </c>
      <c r="H80" s="69" t="str">
        <f>IF(OR(($G80=("Non Callable")),$G80=("Make Whole"),Inputs!$S$6&gt;E80),"Non Callable",MAX(Inputs!$S$6,G80))</f>
        <v>Non Callable</v>
      </c>
      <c r="I80" s="70" t="str">
        <f t="shared" si="22"/>
        <v>NA</v>
      </c>
      <c r="J80" s="67" t="str">
        <f>IF($I80="NA","NA",VLOOKUP(ROUNDUP(I80,0),Inputs!$N$6:$P$26,3,TRUE))</f>
        <v>NA</v>
      </c>
      <c r="K80" s="3" t="str">
        <f>IF($I80="NA","NA",VLOOKUP(ROUNDUP(I80,0),Inputs!$N$6:$O$26,2))</f>
        <v>NA</v>
      </c>
      <c r="L80" s="3" t="str">
        <f t="shared" si="23"/>
        <v>NA</v>
      </c>
      <c r="M80" s="5" t="str">
        <f t="shared" si="24"/>
        <v>NA</v>
      </c>
      <c r="N80" s="5" t="str">
        <f t="shared" si="25"/>
        <v>NA</v>
      </c>
      <c r="O80" s="5" t="str">
        <f>IF($I80= "NA","NA",(F80-N80)*Inputs!$S$7)</f>
        <v>NA</v>
      </c>
      <c r="P80" s="123" t="str">
        <f t="shared" si="26"/>
        <v>NA</v>
      </c>
      <c r="Q80" s="124" t="str">
        <f t="shared" si="27"/>
        <v>NA</v>
      </c>
      <c r="R80" s="7" t="str">
        <f t="shared" si="28"/>
        <v>YES</v>
      </c>
      <c r="S80" s="69" t="str">
        <f>IF(OR(($G80=("Non Callable")),$G80=("Make Whole"),Inputs!$S$6&gt;E80,R80="No"),"NA",Inputs!$S$6)</f>
        <v>NA</v>
      </c>
      <c r="T80" s="70" t="str">
        <f t="shared" si="29"/>
        <v>NA</v>
      </c>
      <c r="U80" s="67" t="str">
        <f>IF(S80="NA","NA",IF(T80&gt;0,T80*(Inputs!$S$11*12),0))</f>
        <v>NA</v>
      </c>
      <c r="V80" s="70" t="str">
        <f t="shared" si="30"/>
        <v>NA</v>
      </c>
      <c r="W80" s="67" t="str">
        <f>IF($V80="NA","NA",VLOOKUP(ROUNDUP(V80,0),Inputs!$N$6:$P$26,3,TRUE))</f>
        <v>NA</v>
      </c>
      <c r="X80" s="3" t="str">
        <f>IF($U80="NA","NA",VLOOKUP(ROUNDUP(V80,0),Inputs!$N$6:$O$26,2)+U80)</f>
        <v>NA</v>
      </c>
      <c r="Y80" s="3" t="str">
        <f t="shared" si="31"/>
        <v>NA</v>
      </c>
      <c r="Z80" s="5" t="str">
        <f t="shared" si="32"/>
        <v>NA</v>
      </c>
      <c r="AA80" s="5" t="str">
        <f t="shared" si="33"/>
        <v>NA</v>
      </c>
      <c r="AB80" s="5" t="str">
        <f>IF($U80= "NA","NA",(F80-AA80)*Inputs!$S$7)</f>
        <v>NA</v>
      </c>
      <c r="AC80" s="123" t="str">
        <f t="shared" si="34"/>
        <v>NA</v>
      </c>
      <c r="AD80" s="124" t="str">
        <f t="shared" si="35"/>
        <v>NA</v>
      </c>
      <c r="AE80" s="123" t="str">
        <f t="shared" si="36"/>
        <v/>
      </c>
    </row>
    <row r="81" spans="1:31" s="32" customFormat="1" ht="13.35" customHeight="1" outlineLevel="1">
      <c r="A81" s="81" t="s">
        <v>656</v>
      </c>
      <c r="B81" s="11" t="s">
        <v>573</v>
      </c>
      <c r="C81" s="78" t="s">
        <v>78</v>
      </c>
      <c r="D81" s="73">
        <v>0.05</v>
      </c>
      <c r="E81" s="74">
        <v>46569</v>
      </c>
      <c r="F81" s="79">
        <v>21775000</v>
      </c>
      <c r="G81" s="11" t="s">
        <v>2</v>
      </c>
      <c r="H81" s="69" t="str">
        <f>IF(OR(($G81=("Non Callable")),$G81=("Make Whole"),Inputs!$S$6&gt;E81),"Non Callable",MAX(Inputs!$S$6,G81))</f>
        <v>Non Callable</v>
      </c>
      <c r="I81" s="70" t="str">
        <f t="shared" si="22"/>
        <v>NA</v>
      </c>
      <c r="J81" s="67" t="str">
        <f>IF($I81="NA","NA",VLOOKUP(ROUNDUP(I81,0),Inputs!$N$6:$P$26,3,TRUE))</f>
        <v>NA</v>
      </c>
      <c r="K81" s="3" t="str">
        <f>IF($I81="NA","NA",VLOOKUP(ROUNDUP(I81,0),Inputs!$N$6:$O$26,2))</f>
        <v>NA</v>
      </c>
      <c r="L81" s="3" t="str">
        <f t="shared" si="23"/>
        <v>NA</v>
      </c>
      <c r="M81" s="5" t="str">
        <f t="shared" si="24"/>
        <v>NA</v>
      </c>
      <c r="N81" s="5" t="str">
        <f t="shared" si="25"/>
        <v>NA</v>
      </c>
      <c r="O81" s="5" t="str">
        <f>IF($I81= "NA","NA",(F81-N81)*Inputs!$S$7)</f>
        <v>NA</v>
      </c>
      <c r="P81" s="123" t="str">
        <f t="shared" si="26"/>
        <v>NA</v>
      </c>
      <c r="Q81" s="124" t="str">
        <f t="shared" si="27"/>
        <v>NA</v>
      </c>
      <c r="R81" s="7" t="str">
        <f t="shared" si="28"/>
        <v>YES</v>
      </c>
      <c r="S81" s="69" t="str">
        <f>IF(OR(($G81=("Non Callable")),$G81=("Make Whole"),Inputs!$S$6&gt;E81,R81="No"),"NA",Inputs!$S$6)</f>
        <v>NA</v>
      </c>
      <c r="T81" s="70" t="str">
        <f t="shared" si="29"/>
        <v>NA</v>
      </c>
      <c r="U81" s="67" t="str">
        <f>IF(S81="NA","NA",IF(T81&gt;0,T81*(Inputs!$S$11*12),0))</f>
        <v>NA</v>
      </c>
      <c r="V81" s="70" t="str">
        <f t="shared" si="30"/>
        <v>NA</v>
      </c>
      <c r="W81" s="67" t="str">
        <f>IF($V81="NA","NA",VLOOKUP(ROUNDUP(V81,0),Inputs!$N$6:$P$26,3,TRUE))</f>
        <v>NA</v>
      </c>
      <c r="X81" s="3" t="str">
        <f>IF($U81="NA","NA",VLOOKUP(ROUNDUP(V81,0),Inputs!$N$6:$O$26,2)+U81)</f>
        <v>NA</v>
      </c>
      <c r="Y81" s="3" t="str">
        <f t="shared" si="31"/>
        <v>NA</v>
      </c>
      <c r="Z81" s="5" t="str">
        <f t="shared" si="32"/>
        <v>NA</v>
      </c>
      <c r="AA81" s="5" t="str">
        <f t="shared" si="33"/>
        <v>NA</v>
      </c>
      <c r="AB81" s="5" t="str">
        <f>IF($U81= "NA","NA",(F81-AA81)*Inputs!$S$7)</f>
        <v>NA</v>
      </c>
      <c r="AC81" s="123" t="str">
        <f t="shared" si="34"/>
        <v>NA</v>
      </c>
      <c r="AD81" s="124" t="str">
        <f t="shared" si="35"/>
        <v>NA</v>
      </c>
      <c r="AE81" s="123" t="str">
        <f t="shared" si="36"/>
        <v/>
      </c>
    </row>
    <row r="82" spans="1:31" s="32" customFormat="1" ht="13.35" customHeight="1" outlineLevel="1">
      <c r="A82" s="81" t="s">
        <v>656</v>
      </c>
      <c r="B82" s="11" t="s">
        <v>574</v>
      </c>
      <c r="C82" s="78" t="s">
        <v>79</v>
      </c>
      <c r="D82" s="73">
        <v>0.05</v>
      </c>
      <c r="E82" s="74">
        <v>47300</v>
      </c>
      <c r="F82" s="79">
        <v>4310000</v>
      </c>
      <c r="G82" s="11" t="s">
        <v>2</v>
      </c>
      <c r="H82" s="69" t="str">
        <f>IF(OR(($G82=("Non Callable")),$G82=("Make Whole"),Inputs!$S$6&gt;E82),"Non Callable",MAX(Inputs!$S$6,G82))</f>
        <v>Non Callable</v>
      </c>
      <c r="I82" s="70" t="str">
        <f t="shared" si="22"/>
        <v>NA</v>
      </c>
      <c r="J82" s="67" t="str">
        <f>IF($I82="NA","NA",VLOOKUP(ROUNDUP(I82,0),Inputs!$N$6:$P$26,3,TRUE))</f>
        <v>NA</v>
      </c>
      <c r="K82" s="3" t="str">
        <f>IF($I82="NA","NA",VLOOKUP(ROUNDUP(I82,0),Inputs!$N$6:$O$26,2))</f>
        <v>NA</v>
      </c>
      <c r="L82" s="3" t="str">
        <f t="shared" si="23"/>
        <v>NA</v>
      </c>
      <c r="M82" s="5" t="str">
        <f t="shared" si="24"/>
        <v>NA</v>
      </c>
      <c r="N82" s="5" t="str">
        <f t="shared" si="25"/>
        <v>NA</v>
      </c>
      <c r="O82" s="5" t="str">
        <f>IF($I82= "NA","NA",(F82-N82)*Inputs!$S$7)</f>
        <v>NA</v>
      </c>
      <c r="P82" s="123" t="str">
        <f t="shared" si="26"/>
        <v>NA</v>
      </c>
      <c r="Q82" s="124" t="str">
        <f t="shared" si="27"/>
        <v>NA</v>
      </c>
      <c r="R82" s="7" t="str">
        <f t="shared" si="28"/>
        <v>YES</v>
      </c>
      <c r="S82" s="69" t="str">
        <f>IF(OR(($G82=("Non Callable")),$G82=("Make Whole"),Inputs!$S$6&gt;E82,R82="No"),"NA",Inputs!$S$6)</f>
        <v>NA</v>
      </c>
      <c r="T82" s="70" t="str">
        <f t="shared" si="29"/>
        <v>NA</v>
      </c>
      <c r="U82" s="67" t="str">
        <f>IF(S82="NA","NA",IF(T82&gt;0,T82*(Inputs!$S$11*12),0))</f>
        <v>NA</v>
      </c>
      <c r="V82" s="70" t="str">
        <f t="shared" si="30"/>
        <v>NA</v>
      </c>
      <c r="W82" s="67" t="str">
        <f>IF($V82="NA","NA",VLOOKUP(ROUNDUP(V82,0),Inputs!$N$6:$P$26,3,TRUE))</f>
        <v>NA</v>
      </c>
      <c r="X82" s="3" t="str">
        <f>IF($U82="NA","NA",VLOOKUP(ROUNDUP(V82,0),Inputs!$N$6:$O$26,2)+U82)</f>
        <v>NA</v>
      </c>
      <c r="Y82" s="3" t="str">
        <f t="shared" si="31"/>
        <v>NA</v>
      </c>
      <c r="Z82" s="5" t="str">
        <f t="shared" si="32"/>
        <v>NA</v>
      </c>
      <c r="AA82" s="5" t="str">
        <f t="shared" si="33"/>
        <v>NA</v>
      </c>
      <c r="AB82" s="5" t="str">
        <f>IF($U82= "NA","NA",(F82-AA82)*Inputs!$S$7)</f>
        <v>NA</v>
      </c>
      <c r="AC82" s="123" t="str">
        <f t="shared" si="34"/>
        <v>NA</v>
      </c>
      <c r="AD82" s="124" t="str">
        <f t="shared" si="35"/>
        <v>NA</v>
      </c>
      <c r="AE82" s="123" t="str">
        <f t="shared" si="36"/>
        <v/>
      </c>
    </row>
    <row r="83" spans="1:31" s="32" customFormat="1" ht="13.35" customHeight="1" outlineLevel="1">
      <c r="A83" s="81" t="s">
        <v>656</v>
      </c>
      <c r="B83" s="11" t="s">
        <v>575</v>
      </c>
      <c r="C83" s="78" t="s">
        <v>79</v>
      </c>
      <c r="D83" s="73">
        <v>0.05</v>
      </c>
      <c r="E83" s="74">
        <v>47665</v>
      </c>
      <c r="F83" s="79">
        <v>4500000</v>
      </c>
      <c r="G83" s="11" t="s">
        <v>2</v>
      </c>
      <c r="H83" s="69" t="str">
        <f>IF(OR(($G83=("Non Callable")),$G83=("Make Whole"),Inputs!$S$6&gt;E83),"Non Callable",MAX(Inputs!$S$6,G83))</f>
        <v>Non Callable</v>
      </c>
      <c r="I83" s="70" t="str">
        <f t="shared" si="22"/>
        <v>NA</v>
      </c>
      <c r="J83" s="67" t="str">
        <f>IF($I83="NA","NA",VLOOKUP(ROUNDUP(I83,0),Inputs!$N$6:$P$26,3,TRUE))</f>
        <v>NA</v>
      </c>
      <c r="K83" s="3" t="str">
        <f>IF($I83="NA","NA",VLOOKUP(ROUNDUP(I83,0),Inputs!$N$6:$O$26,2))</f>
        <v>NA</v>
      </c>
      <c r="L83" s="3" t="str">
        <f t="shared" si="23"/>
        <v>NA</v>
      </c>
      <c r="M83" s="5" t="str">
        <f t="shared" si="24"/>
        <v>NA</v>
      </c>
      <c r="N83" s="5" t="str">
        <f t="shared" si="25"/>
        <v>NA</v>
      </c>
      <c r="O83" s="5" t="str">
        <f>IF($I83= "NA","NA",(F83-N83)*Inputs!$S$7)</f>
        <v>NA</v>
      </c>
      <c r="P83" s="123" t="str">
        <f t="shared" si="26"/>
        <v>NA</v>
      </c>
      <c r="Q83" s="124" t="str">
        <f t="shared" si="27"/>
        <v>NA</v>
      </c>
      <c r="R83" s="7" t="str">
        <f t="shared" si="28"/>
        <v>YES</v>
      </c>
      <c r="S83" s="69" t="str">
        <f>IF(OR(($G83=("Non Callable")),$G83=("Make Whole"),Inputs!$S$6&gt;E83,R83="No"),"NA",Inputs!$S$6)</f>
        <v>NA</v>
      </c>
      <c r="T83" s="70" t="str">
        <f t="shared" si="29"/>
        <v>NA</v>
      </c>
      <c r="U83" s="67" t="str">
        <f>IF(S83="NA","NA",IF(T83&gt;0,T83*(Inputs!$S$11*12),0))</f>
        <v>NA</v>
      </c>
      <c r="V83" s="70" t="str">
        <f t="shared" si="30"/>
        <v>NA</v>
      </c>
      <c r="W83" s="67" t="str">
        <f>IF($V83="NA","NA",VLOOKUP(ROUNDUP(V83,0),Inputs!$N$6:$P$26,3,TRUE))</f>
        <v>NA</v>
      </c>
      <c r="X83" s="3" t="str">
        <f>IF($U83="NA","NA",VLOOKUP(ROUNDUP(V83,0),Inputs!$N$6:$O$26,2)+U83)</f>
        <v>NA</v>
      </c>
      <c r="Y83" s="3" t="str">
        <f t="shared" si="31"/>
        <v>NA</v>
      </c>
      <c r="Z83" s="5" t="str">
        <f t="shared" si="32"/>
        <v>NA</v>
      </c>
      <c r="AA83" s="5" t="str">
        <f t="shared" si="33"/>
        <v>NA</v>
      </c>
      <c r="AB83" s="5" t="str">
        <f>IF($U83= "NA","NA",(F83-AA83)*Inputs!$S$7)</f>
        <v>NA</v>
      </c>
      <c r="AC83" s="123" t="str">
        <f t="shared" si="34"/>
        <v>NA</v>
      </c>
      <c r="AD83" s="124" t="str">
        <f t="shared" si="35"/>
        <v>NA</v>
      </c>
      <c r="AE83" s="123" t="str">
        <f t="shared" si="36"/>
        <v/>
      </c>
    </row>
    <row r="84" spans="1:31" s="32" customFormat="1" ht="13.35" customHeight="1" outlineLevel="1">
      <c r="A84" s="81" t="s">
        <v>656</v>
      </c>
      <c r="B84" s="11" t="s">
        <v>576</v>
      </c>
      <c r="C84" s="78" t="s">
        <v>79</v>
      </c>
      <c r="D84" s="73">
        <v>0.05</v>
      </c>
      <c r="E84" s="74">
        <v>48030</v>
      </c>
      <c r="F84" s="79">
        <v>4770000</v>
      </c>
      <c r="G84" s="11" t="s">
        <v>2</v>
      </c>
      <c r="H84" s="69" t="str">
        <f>IF(OR(($G84=("Non Callable")),$G84=("Make Whole"),Inputs!$S$6&gt;E84),"Non Callable",MAX(Inputs!$S$6,G84))</f>
        <v>Non Callable</v>
      </c>
      <c r="I84" s="70" t="str">
        <f t="shared" si="22"/>
        <v>NA</v>
      </c>
      <c r="J84" s="67" t="str">
        <f>IF($I84="NA","NA",VLOOKUP(ROUNDUP(I84,0),Inputs!$N$6:$P$26,3,TRUE))</f>
        <v>NA</v>
      </c>
      <c r="K84" s="3" t="str">
        <f>IF($I84="NA","NA",VLOOKUP(ROUNDUP(I84,0),Inputs!$N$6:$O$26,2))</f>
        <v>NA</v>
      </c>
      <c r="L84" s="3" t="str">
        <f t="shared" si="23"/>
        <v>NA</v>
      </c>
      <c r="M84" s="5" t="str">
        <f t="shared" si="24"/>
        <v>NA</v>
      </c>
      <c r="N84" s="5" t="str">
        <f t="shared" si="25"/>
        <v>NA</v>
      </c>
      <c r="O84" s="5" t="str">
        <f>IF($I84= "NA","NA",(F84-N84)*Inputs!$S$7)</f>
        <v>NA</v>
      </c>
      <c r="P84" s="123" t="str">
        <f t="shared" si="26"/>
        <v>NA</v>
      </c>
      <c r="Q84" s="124" t="str">
        <f t="shared" si="27"/>
        <v>NA</v>
      </c>
      <c r="R84" s="7" t="str">
        <f t="shared" si="28"/>
        <v>YES</v>
      </c>
      <c r="S84" s="69" t="str">
        <f>IF(OR(($G84=("Non Callable")),$G84=("Make Whole"),Inputs!$S$6&gt;E84,R84="No"),"NA",Inputs!$S$6)</f>
        <v>NA</v>
      </c>
      <c r="T84" s="70" t="str">
        <f t="shared" si="29"/>
        <v>NA</v>
      </c>
      <c r="U84" s="67" t="str">
        <f>IF(S84="NA","NA",IF(T84&gt;0,T84*(Inputs!$S$11*12),0))</f>
        <v>NA</v>
      </c>
      <c r="V84" s="70" t="str">
        <f t="shared" si="30"/>
        <v>NA</v>
      </c>
      <c r="W84" s="67" t="str">
        <f>IF($V84="NA","NA",VLOOKUP(ROUNDUP(V84,0),Inputs!$N$6:$P$26,3,TRUE))</f>
        <v>NA</v>
      </c>
      <c r="X84" s="3" t="str">
        <f>IF($U84="NA","NA",VLOOKUP(ROUNDUP(V84,0),Inputs!$N$6:$O$26,2)+U84)</f>
        <v>NA</v>
      </c>
      <c r="Y84" s="3" t="str">
        <f t="shared" si="31"/>
        <v>NA</v>
      </c>
      <c r="Z84" s="5" t="str">
        <f t="shared" si="32"/>
        <v>NA</v>
      </c>
      <c r="AA84" s="5" t="str">
        <f t="shared" si="33"/>
        <v>NA</v>
      </c>
      <c r="AB84" s="5" t="str">
        <f>IF($U84= "NA","NA",(F84-AA84)*Inputs!$S$7)</f>
        <v>NA</v>
      </c>
      <c r="AC84" s="123" t="str">
        <f t="shared" si="34"/>
        <v>NA</v>
      </c>
      <c r="AD84" s="124" t="str">
        <f t="shared" si="35"/>
        <v>NA</v>
      </c>
      <c r="AE84" s="123" t="str">
        <f t="shared" si="36"/>
        <v/>
      </c>
    </row>
    <row r="85" spans="1:31" s="32" customFormat="1" ht="13.35" customHeight="1" outlineLevel="1">
      <c r="A85" s="81" t="s">
        <v>656</v>
      </c>
      <c r="B85" s="11" t="s">
        <v>577</v>
      </c>
      <c r="C85" s="78" t="s">
        <v>80</v>
      </c>
      <c r="D85" s="73">
        <v>5.5199999999999997E-3</v>
      </c>
      <c r="E85" s="74">
        <v>45474</v>
      </c>
      <c r="F85" s="79">
        <v>1040000</v>
      </c>
      <c r="G85" s="11" t="s">
        <v>2</v>
      </c>
      <c r="H85" s="69" t="str">
        <f>IF(OR(($G85=("Non Callable")),$G85=("Make Whole"),Inputs!$S$6&gt;E85),"Non Callable",MAX(Inputs!$S$6,G85))</f>
        <v>Non Callable</v>
      </c>
      <c r="I85" s="70" t="str">
        <f t="shared" si="22"/>
        <v>NA</v>
      </c>
      <c r="J85" s="67" t="str">
        <f>IF($I85="NA","NA",VLOOKUP(ROUNDUP(I85,0),Inputs!$N$6:$P$26,3,TRUE))</f>
        <v>NA</v>
      </c>
      <c r="K85" s="3" t="str">
        <f>IF($I85="NA","NA",VLOOKUP(ROUNDUP(I85,0),Inputs!$N$6:$O$26,2))</f>
        <v>NA</v>
      </c>
      <c r="L85" s="3" t="str">
        <f t="shared" si="23"/>
        <v>NA</v>
      </c>
      <c r="M85" s="5" t="str">
        <f t="shared" si="24"/>
        <v>NA</v>
      </c>
      <c r="N85" s="5" t="str">
        <f t="shared" si="25"/>
        <v>NA</v>
      </c>
      <c r="O85" s="5" t="str">
        <f>IF($I85= "NA","NA",(F85-N85)*Inputs!$S$7)</f>
        <v>NA</v>
      </c>
      <c r="P85" s="123" t="str">
        <f t="shared" si="26"/>
        <v>NA</v>
      </c>
      <c r="Q85" s="124" t="str">
        <f t="shared" si="27"/>
        <v>NA</v>
      </c>
      <c r="R85" s="7" t="str">
        <f t="shared" si="28"/>
        <v>YES</v>
      </c>
      <c r="S85" s="69" t="str">
        <f>IF(OR(($G85=("Non Callable")),$G85=("Make Whole"),Inputs!$S$6&gt;E85,R85="No"),"NA",Inputs!$S$6)</f>
        <v>NA</v>
      </c>
      <c r="T85" s="70" t="str">
        <f t="shared" si="29"/>
        <v>NA</v>
      </c>
      <c r="U85" s="67" t="str">
        <f>IF(S85="NA","NA",IF(T85&gt;0,T85*(Inputs!$S$11*12),0))</f>
        <v>NA</v>
      </c>
      <c r="V85" s="70" t="str">
        <f t="shared" si="30"/>
        <v>NA</v>
      </c>
      <c r="W85" s="67" t="str">
        <f>IF($V85="NA","NA",VLOOKUP(ROUNDUP(V85,0),Inputs!$N$6:$P$26,3,TRUE))</f>
        <v>NA</v>
      </c>
      <c r="X85" s="3" t="str">
        <f>IF($U85="NA","NA",VLOOKUP(ROUNDUP(V85,0),Inputs!$N$6:$O$26,2)+U85)</f>
        <v>NA</v>
      </c>
      <c r="Y85" s="3" t="str">
        <f t="shared" si="31"/>
        <v>NA</v>
      </c>
      <c r="Z85" s="5" t="str">
        <f t="shared" si="32"/>
        <v>NA</v>
      </c>
      <c r="AA85" s="5" t="str">
        <f t="shared" si="33"/>
        <v>NA</v>
      </c>
      <c r="AB85" s="5" t="str">
        <f>IF($U85= "NA","NA",(F85-AA85)*Inputs!$S$7)</f>
        <v>NA</v>
      </c>
      <c r="AC85" s="123" t="str">
        <f t="shared" si="34"/>
        <v>NA</v>
      </c>
      <c r="AD85" s="124" t="str">
        <f t="shared" si="35"/>
        <v>NA</v>
      </c>
      <c r="AE85" s="123" t="str">
        <f t="shared" si="36"/>
        <v/>
      </c>
    </row>
    <row r="86" spans="1:31" s="32" customFormat="1" ht="13.35" customHeight="1" outlineLevel="1">
      <c r="A86" s="81" t="s">
        <v>656</v>
      </c>
      <c r="B86" s="11" t="s">
        <v>578</v>
      </c>
      <c r="C86" s="78" t="s">
        <v>80</v>
      </c>
      <c r="D86" s="73">
        <v>8.7600000000000004E-3</v>
      </c>
      <c r="E86" s="74">
        <v>45839</v>
      </c>
      <c r="F86" s="79">
        <v>1045000</v>
      </c>
      <c r="G86" s="11" t="s">
        <v>2</v>
      </c>
      <c r="H86" s="69" t="str">
        <f>IF(OR(($G86=("Non Callable")),$G86=("Make Whole"),Inputs!$S$6&gt;E86),"Non Callable",MAX(Inputs!$S$6,G86))</f>
        <v>Non Callable</v>
      </c>
      <c r="I86" s="70" t="str">
        <f t="shared" si="22"/>
        <v>NA</v>
      </c>
      <c r="J86" s="67" t="str">
        <f>IF($I86="NA","NA",VLOOKUP(ROUNDUP(I86,0),Inputs!$N$6:$P$26,3,TRUE))</f>
        <v>NA</v>
      </c>
      <c r="K86" s="3" t="str">
        <f>IF($I86="NA","NA",VLOOKUP(ROUNDUP(I86,0),Inputs!$N$6:$O$26,2))</f>
        <v>NA</v>
      </c>
      <c r="L86" s="3" t="str">
        <f t="shared" si="23"/>
        <v>NA</v>
      </c>
      <c r="M86" s="5" t="str">
        <f t="shared" si="24"/>
        <v>NA</v>
      </c>
      <c r="N86" s="5" t="str">
        <f t="shared" si="25"/>
        <v>NA</v>
      </c>
      <c r="O86" s="5" t="str">
        <f>IF($I86= "NA","NA",(F86-N86)*Inputs!$S$7)</f>
        <v>NA</v>
      </c>
      <c r="P86" s="123" t="str">
        <f t="shared" si="26"/>
        <v>NA</v>
      </c>
      <c r="Q86" s="124" t="str">
        <f t="shared" si="27"/>
        <v>NA</v>
      </c>
      <c r="R86" s="7" t="str">
        <f t="shared" si="28"/>
        <v>YES</v>
      </c>
      <c r="S86" s="69" t="str">
        <f>IF(OR(($G86=("Non Callable")),$G86=("Make Whole"),Inputs!$S$6&gt;E86,R86="No"),"NA",Inputs!$S$6)</f>
        <v>NA</v>
      </c>
      <c r="T86" s="70" t="str">
        <f t="shared" si="29"/>
        <v>NA</v>
      </c>
      <c r="U86" s="67" t="str">
        <f>IF(S86="NA","NA",IF(T86&gt;0,T86*(Inputs!$S$11*12),0))</f>
        <v>NA</v>
      </c>
      <c r="V86" s="70" t="str">
        <f t="shared" si="30"/>
        <v>NA</v>
      </c>
      <c r="W86" s="67" t="str">
        <f>IF($V86="NA","NA",VLOOKUP(ROUNDUP(V86,0),Inputs!$N$6:$P$26,3,TRUE))</f>
        <v>NA</v>
      </c>
      <c r="X86" s="3" t="str">
        <f>IF($U86="NA","NA",VLOOKUP(ROUNDUP(V86,0),Inputs!$N$6:$O$26,2)+U86)</f>
        <v>NA</v>
      </c>
      <c r="Y86" s="3" t="str">
        <f t="shared" si="31"/>
        <v>NA</v>
      </c>
      <c r="Z86" s="5" t="str">
        <f t="shared" si="32"/>
        <v>NA</v>
      </c>
      <c r="AA86" s="5" t="str">
        <f t="shared" si="33"/>
        <v>NA</v>
      </c>
      <c r="AB86" s="5" t="str">
        <f>IF($U86= "NA","NA",(F86-AA86)*Inputs!$S$7)</f>
        <v>NA</v>
      </c>
      <c r="AC86" s="123" t="str">
        <f t="shared" si="34"/>
        <v>NA</v>
      </c>
      <c r="AD86" s="124" t="str">
        <f t="shared" si="35"/>
        <v>NA</v>
      </c>
      <c r="AE86" s="123" t="str">
        <f t="shared" si="36"/>
        <v/>
      </c>
    </row>
    <row r="87" spans="1:31" s="32" customFormat="1" ht="13.35" customHeight="1" outlineLevel="1">
      <c r="A87" s="81" t="s">
        <v>656</v>
      </c>
      <c r="B87" s="11" t="s">
        <v>579</v>
      </c>
      <c r="C87" s="78" t="s">
        <v>80</v>
      </c>
      <c r="D87" s="73">
        <v>1.176E-2</v>
      </c>
      <c r="E87" s="74">
        <v>46204</v>
      </c>
      <c r="F87" s="79">
        <v>1055000</v>
      </c>
      <c r="G87" s="11" t="s">
        <v>2</v>
      </c>
      <c r="H87" s="69" t="str">
        <f>IF(OR(($G87=("Non Callable")),$G87=("Make Whole"),Inputs!$S$6&gt;E87),"Non Callable",MAX(Inputs!$S$6,G87))</f>
        <v>Non Callable</v>
      </c>
      <c r="I87" s="70" t="str">
        <f t="shared" si="22"/>
        <v>NA</v>
      </c>
      <c r="J87" s="67" t="str">
        <f>IF($I87="NA","NA",VLOOKUP(ROUNDUP(I87,0),Inputs!$N$6:$P$26,3,TRUE))</f>
        <v>NA</v>
      </c>
      <c r="K87" s="3" t="str">
        <f>IF($I87="NA","NA",VLOOKUP(ROUNDUP(I87,0),Inputs!$N$6:$O$26,2))</f>
        <v>NA</v>
      </c>
      <c r="L87" s="3" t="str">
        <f t="shared" si="23"/>
        <v>NA</v>
      </c>
      <c r="M87" s="5" t="str">
        <f t="shared" si="24"/>
        <v>NA</v>
      </c>
      <c r="N87" s="5" t="str">
        <f t="shared" si="25"/>
        <v>NA</v>
      </c>
      <c r="O87" s="5" t="str">
        <f>IF($I87= "NA","NA",(F87-N87)*Inputs!$S$7)</f>
        <v>NA</v>
      </c>
      <c r="P87" s="123" t="str">
        <f t="shared" si="26"/>
        <v>NA</v>
      </c>
      <c r="Q87" s="124" t="str">
        <f t="shared" si="27"/>
        <v>NA</v>
      </c>
      <c r="R87" s="7" t="str">
        <f t="shared" si="28"/>
        <v>YES</v>
      </c>
      <c r="S87" s="69" t="str">
        <f>IF(OR(($G87=("Non Callable")),$G87=("Make Whole"),Inputs!$S$6&gt;E87,R87="No"),"NA",Inputs!$S$6)</f>
        <v>NA</v>
      </c>
      <c r="T87" s="70" t="str">
        <f t="shared" si="29"/>
        <v>NA</v>
      </c>
      <c r="U87" s="67" t="str">
        <f>IF(S87="NA","NA",IF(T87&gt;0,T87*(Inputs!$S$11*12),0))</f>
        <v>NA</v>
      </c>
      <c r="V87" s="70" t="str">
        <f t="shared" si="30"/>
        <v>NA</v>
      </c>
      <c r="W87" s="67" t="str">
        <f>IF($V87="NA","NA",VLOOKUP(ROUNDUP(V87,0),Inputs!$N$6:$P$26,3,TRUE))</f>
        <v>NA</v>
      </c>
      <c r="X87" s="3" t="str">
        <f>IF($U87="NA","NA",VLOOKUP(ROUNDUP(V87,0),Inputs!$N$6:$O$26,2)+U87)</f>
        <v>NA</v>
      </c>
      <c r="Y87" s="3" t="str">
        <f t="shared" si="31"/>
        <v>NA</v>
      </c>
      <c r="Z87" s="5" t="str">
        <f t="shared" si="32"/>
        <v>NA</v>
      </c>
      <c r="AA87" s="5" t="str">
        <f t="shared" si="33"/>
        <v>NA</v>
      </c>
      <c r="AB87" s="5" t="str">
        <f>IF($U87= "NA","NA",(F87-AA87)*Inputs!$S$7)</f>
        <v>NA</v>
      </c>
      <c r="AC87" s="123" t="str">
        <f t="shared" si="34"/>
        <v>NA</v>
      </c>
      <c r="AD87" s="124" t="str">
        <f t="shared" si="35"/>
        <v>NA</v>
      </c>
      <c r="AE87" s="123" t="str">
        <f t="shared" si="36"/>
        <v/>
      </c>
    </row>
    <row r="88" spans="1:31" s="32" customFormat="1" ht="13.35" customHeight="1" outlineLevel="1">
      <c r="A88" s="81" t="s">
        <v>656</v>
      </c>
      <c r="B88" s="11" t="s">
        <v>580</v>
      </c>
      <c r="C88" s="78" t="s">
        <v>80</v>
      </c>
      <c r="D88" s="73">
        <v>1.418E-2</v>
      </c>
      <c r="E88" s="74">
        <v>46569</v>
      </c>
      <c r="F88" s="79">
        <v>1065000</v>
      </c>
      <c r="G88" s="11" t="s">
        <v>2</v>
      </c>
      <c r="H88" s="69" t="str">
        <f>IF(OR(($G88=("Non Callable")),$G88=("Make Whole"),Inputs!$S$6&gt;E88),"Non Callable",MAX(Inputs!$S$6,G88))</f>
        <v>Non Callable</v>
      </c>
      <c r="I88" s="70" t="str">
        <f t="shared" si="22"/>
        <v>NA</v>
      </c>
      <c r="J88" s="67" t="str">
        <f>IF($I88="NA","NA",VLOOKUP(ROUNDUP(I88,0),Inputs!$N$6:$P$26,3,TRUE))</f>
        <v>NA</v>
      </c>
      <c r="K88" s="3" t="str">
        <f>IF($I88="NA","NA",VLOOKUP(ROUNDUP(I88,0),Inputs!$N$6:$O$26,2))</f>
        <v>NA</v>
      </c>
      <c r="L88" s="3" t="str">
        <f t="shared" si="23"/>
        <v>NA</v>
      </c>
      <c r="M88" s="5" t="str">
        <f t="shared" si="24"/>
        <v>NA</v>
      </c>
      <c r="N88" s="5" t="str">
        <f t="shared" si="25"/>
        <v>NA</v>
      </c>
      <c r="O88" s="5" t="str">
        <f>IF($I88= "NA","NA",(F88-N88)*Inputs!$S$7)</f>
        <v>NA</v>
      </c>
      <c r="P88" s="123" t="str">
        <f t="shared" si="26"/>
        <v>NA</v>
      </c>
      <c r="Q88" s="124" t="str">
        <f t="shared" si="27"/>
        <v>NA</v>
      </c>
      <c r="R88" s="7" t="str">
        <f t="shared" si="28"/>
        <v>YES</v>
      </c>
      <c r="S88" s="69" t="str">
        <f>IF(OR(($G88=("Non Callable")),$G88=("Make Whole"),Inputs!$S$6&gt;E88,R88="No"),"NA",Inputs!$S$6)</f>
        <v>NA</v>
      </c>
      <c r="T88" s="70" t="str">
        <f t="shared" si="29"/>
        <v>NA</v>
      </c>
      <c r="U88" s="67" t="str">
        <f>IF(S88="NA","NA",IF(T88&gt;0,T88*(Inputs!$S$11*12),0))</f>
        <v>NA</v>
      </c>
      <c r="V88" s="70" t="str">
        <f t="shared" si="30"/>
        <v>NA</v>
      </c>
      <c r="W88" s="67" t="str">
        <f>IF($V88="NA","NA",VLOOKUP(ROUNDUP(V88,0),Inputs!$N$6:$P$26,3,TRUE))</f>
        <v>NA</v>
      </c>
      <c r="X88" s="3" t="str">
        <f>IF($U88="NA","NA",VLOOKUP(ROUNDUP(V88,0),Inputs!$N$6:$O$26,2)+U88)</f>
        <v>NA</v>
      </c>
      <c r="Y88" s="3" t="str">
        <f t="shared" si="31"/>
        <v>NA</v>
      </c>
      <c r="Z88" s="5" t="str">
        <f t="shared" si="32"/>
        <v>NA</v>
      </c>
      <c r="AA88" s="5" t="str">
        <f t="shared" si="33"/>
        <v>NA</v>
      </c>
      <c r="AB88" s="5" t="str">
        <f>IF($U88= "NA","NA",(F88-AA88)*Inputs!$S$7)</f>
        <v>NA</v>
      </c>
      <c r="AC88" s="123" t="str">
        <f t="shared" si="34"/>
        <v>NA</v>
      </c>
      <c r="AD88" s="124" t="str">
        <f t="shared" si="35"/>
        <v>NA</v>
      </c>
      <c r="AE88" s="123" t="str">
        <f t="shared" si="36"/>
        <v/>
      </c>
    </row>
    <row r="89" spans="1:31" s="32" customFormat="1" ht="13.35" customHeight="1" outlineLevel="1">
      <c r="A89" s="81" t="s">
        <v>656</v>
      </c>
      <c r="B89" s="11" t="s">
        <v>581</v>
      </c>
      <c r="C89" s="78" t="s">
        <v>80</v>
      </c>
      <c r="D89" s="73">
        <v>1.668E-2</v>
      </c>
      <c r="E89" s="74">
        <v>46935</v>
      </c>
      <c r="F89" s="79">
        <v>12560000</v>
      </c>
      <c r="G89" s="11" t="s">
        <v>2</v>
      </c>
      <c r="H89" s="69" t="str">
        <f>IF(OR(($G89=("Non Callable")),$G89=("Make Whole"),Inputs!$S$6&gt;E89),"Non Callable",MAX(Inputs!$S$6,G89))</f>
        <v>Non Callable</v>
      </c>
      <c r="I89" s="70" t="str">
        <f t="shared" si="22"/>
        <v>NA</v>
      </c>
      <c r="J89" s="67" t="str">
        <f>IF($I89="NA","NA",VLOOKUP(ROUNDUP(I89,0),Inputs!$N$6:$P$26,3,TRUE))</f>
        <v>NA</v>
      </c>
      <c r="K89" s="3" t="str">
        <f>IF($I89="NA","NA",VLOOKUP(ROUNDUP(I89,0),Inputs!$N$6:$O$26,2))</f>
        <v>NA</v>
      </c>
      <c r="L89" s="3" t="str">
        <f t="shared" si="23"/>
        <v>NA</v>
      </c>
      <c r="M89" s="5" t="str">
        <f t="shared" si="24"/>
        <v>NA</v>
      </c>
      <c r="N89" s="5" t="str">
        <f t="shared" si="25"/>
        <v>NA</v>
      </c>
      <c r="O89" s="5" t="str">
        <f>IF($I89= "NA","NA",(F89-N89)*Inputs!$S$7)</f>
        <v>NA</v>
      </c>
      <c r="P89" s="123" t="str">
        <f t="shared" si="26"/>
        <v>NA</v>
      </c>
      <c r="Q89" s="124" t="str">
        <f t="shared" si="27"/>
        <v>NA</v>
      </c>
      <c r="R89" s="7" t="str">
        <f t="shared" si="28"/>
        <v>YES</v>
      </c>
      <c r="S89" s="69" t="str">
        <f>IF(OR(($G89=("Non Callable")),$G89=("Make Whole"),Inputs!$S$6&gt;E89,R89="No"),"NA",Inputs!$S$6)</f>
        <v>NA</v>
      </c>
      <c r="T89" s="70" t="str">
        <f t="shared" si="29"/>
        <v>NA</v>
      </c>
      <c r="U89" s="67" t="str">
        <f>IF(S89="NA","NA",IF(T89&gt;0,T89*(Inputs!$S$11*12),0))</f>
        <v>NA</v>
      </c>
      <c r="V89" s="70" t="str">
        <f t="shared" si="30"/>
        <v>NA</v>
      </c>
      <c r="W89" s="67" t="str">
        <f>IF($V89="NA","NA",VLOOKUP(ROUNDUP(V89,0),Inputs!$N$6:$P$26,3,TRUE))</f>
        <v>NA</v>
      </c>
      <c r="X89" s="3" t="str">
        <f>IF($U89="NA","NA",VLOOKUP(ROUNDUP(V89,0),Inputs!$N$6:$O$26,2)+U89)</f>
        <v>NA</v>
      </c>
      <c r="Y89" s="3" t="str">
        <f t="shared" si="31"/>
        <v>NA</v>
      </c>
      <c r="Z89" s="5" t="str">
        <f t="shared" si="32"/>
        <v>NA</v>
      </c>
      <c r="AA89" s="5" t="str">
        <f t="shared" si="33"/>
        <v>NA</v>
      </c>
      <c r="AB89" s="5" t="str">
        <f>IF($U89= "NA","NA",(F89-AA89)*Inputs!$S$7)</f>
        <v>NA</v>
      </c>
      <c r="AC89" s="123" t="str">
        <f t="shared" si="34"/>
        <v>NA</v>
      </c>
      <c r="AD89" s="124" t="str">
        <f t="shared" si="35"/>
        <v>NA</v>
      </c>
      <c r="AE89" s="123" t="str">
        <f t="shared" si="36"/>
        <v/>
      </c>
    </row>
    <row r="90" spans="1:31" s="32" customFormat="1" ht="13.35" customHeight="1" outlineLevel="1">
      <c r="A90" s="81" t="s">
        <v>656</v>
      </c>
      <c r="B90" s="11" t="s">
        <v>582</v>
      </c>
      <c r="C90" s="78" t="s">
        <v>80</v>
      </c>
      <c r="D90" s="73">
        <v>1.7680000000000001E-2</v>
      </c>
      <c r="E90" s="74">
        <v>47300</v>
      </c>
      <c r="F90" s="79">
        <v>12765000</v>
      </c>
      <c r="G90" s="11" t="s">
        <v>2</v>
      </c>
      <c r="H90" s="69" t="str">
        <f>IF(OR(($G90=("Non Callable")),$G90=("Make Whole"),Inputs!$S$6&gt;E90),"Non Callable",MAX(Inputs!$S$6,G90))</f>
        <v>Non Callable</v>
      </c>
      <c r="I90" s="70" t="str">
        <f t="shared" si="22"/>
        <v>NA</v>
      </c>
      <c r="J90" s="67" t="str">
        <f>IF($I90="NA","NA",VLOOKUP(ROUNDUP(I90,0),Inputs!$N$6:$P$26,3,TRUE))</f>
        <v>NA</v>
      </c>
      <c r="K90" s="3" t="str">
        <f>IF($I90="NA","NA",VLOOKUP(ROUNDUP(I90,0),Inputs!$N$6:$O$26,2))</f>
        <v>NA</v>
      </c>
      <c r="L90" s="3" t="str">
        <f t="shared" si="23"/>
        <v>NA</v>
      </c>
      <c r="M90" s="5" t="str">
        <f t="shared" si="24"/>
        <v>NA</v>
      </c>
      <c r="N90" s="5" t="str">
        <f t="shared" si="25"/>
        <v>NA</v>
      </c>
      <c r="O90" s="5" t="str">
        <f>IF($I90= "NA","NA",(F90-N90)*Inputs!$S$7)</f>
        <v>NA</v>
      </c>
      <c r="P90" s="123" t="str">
        <f t="shared" si="26"/>
        <v>NA</v>
      </c>
      <c r="Q90" s="124" t="str">
        <f t="shared" si="27"/>
        <v>NA</v>
      </c>
      <c r="R90" s="7" t="str">
        <f t="shared" si="28"/>
        <v>YES</v>
      </c>
      <c r="S90" s="69" t="str">
        <f>IF(OR(($G90=("Non Callable")),$G90=("Make Whole"),Inputs!$S$6&gt;E90,R90="No"),"NA",Inputs!$S$6)</f>
        <v>NA</v>
      </c>
      <c r="T90" s="70" t="str">
        <f t="shared" si="29"/>
        <v>NA</v>
      </c>
      <c r="U90" s="67" t="str">
        <f>IF(S90="NA","NA",IF(T90&gt;0,T90*(Inputs!$S$11*12),0))</f>
        <v>NA</v>
      </c>
      <c r="V90" s="70" t="str">
        <f t="shared" si="30"/>
        <v>NA</v>
      </c>
      <c r="W90" s="67" t="str">
        <f>IF($V90="NA","NA",VLOOKUP(ROUNDUP(V90,0),Inputs!$N$6:$P$26,3,TRUE))</f>
        <v>NA</v>
      </c>
      <c r="X90" s="3" t="str">
        <f>IF($U90="NA","NA",VLOOKUP(ROUNDUP(V90,0),Inputs!$N$6:$O$26,2)+U90)</f>
        <v>NA</v>
      </c>
      <c r="Y90" s="3" t="str">
        <f t="shared" si="31"/>
        <v>NA</v>
      </c>
      <c r="Z90" s="5" t="str">
        <f t="shared" si="32"/>
        <v>NA</v>
      </c>
      <c r="AA90" s="5" t="str">
        <f t="shared" si="33"/>
        <v>NA</v>
      </c>
      <c r="AB90" s="5" t="str">
        <f>IF($U90= "NA","NA",(F90-AA90)*Inputs!$S$7)</f>
        <v>NA</v>
      </c>
      <c r="AC90" s="123" t="str">
        <f t="shared" si="34"/>
        <v>NA</v>
      </c>
      <c r="AD90" s="124" t="str">
        <f t="shared" si="35"/>
        <v>NA</v>
      </c>
      <c r="AE90" s="123" t="str">
        <f t="shared" si="36"/>
        <v/>
      </c>
    </row>
    <row r="91" spans="1:31" s="32" customFormat="1" ht="13.35" customHeight="1" outlineLevel="1">
      <c r="A91" s="81" t="s">
        <v>656</v>
      </c>
      <c r="B91" s="11" t="s">
        <v>583</v>
      </c>
      <c r="C91" s="78" t="s">
        <v>80</v>
      </c>
      <c r="D91" s="73">
        <v>1.8679999999999999E-2</v>
      </c>
      <c r="E91" s="74">
        <v>47665</v>
      </c>
      <c r="F91" s="79">
        <v>12990000</v>
      </c>
      <c r="G91" s="11" t="s">
        <v>2</v>
      </c>
      <c r="H91" s="69" t="str">
        <f>IF(OR(($G91=("Non Callable")),$G91=("Make Whole"),Inputs!$S$6&gt;E91),"Non Callable",MAX(Inputs!$S$6,G91))</f>
        <v>Non Callable</v>
      </c>
      <c r="I91" s="70" t="str">
        <f t="shared" si="22"/>
        <v>NA</v>
      </c>
      <c r="J91" s="67" t="str">
        <f>IF($I91="NA","NA",VLOOKUP(ROUNDUP(I91,0),Inputs!$N$6:$P$26,3,TRUE))</f>
        <v>NA</v>
      </c>
      <c r="K91" s="3" t="str">
        <f>IF($I91="NA","NA",VLOOKUP(ROUNDUP(I91,0),Inputs!$N$6:$O$26,2))</f>
        <v>NA</v>
      </c>
      <c r="L91" s="3" t="str">
        <f t="shared" si="23"/>
        <v>NA</v>
      </c>
      <c r="M91" s="5" t="str">
        <f t="shared" si="24"/>
        <v>NA</v>
      </c>
      <c r="N91" s="5" t="str">
        <f t="shared" si="25"/>
        <v>NA</v>
      </c>
      <c r="O91" s="5" t="str">
        <f>IF($I91= "NA","NA",(F91-N91)*Inputs!$S$7)</f>
        <v>NA</v>
      </c>
      <c r="P91" s="123" t="str">
        <f t="shared" si="26"/>
        <v>NA</v>
      </c>
      <c r="Q91" s="124" t="str">
        <f t="shared" si="27"/>
        <v>NA</v>
      </c>
      <c r="R91" s="7" t="str">
        <f t="shared" si="28"/>
        <v>YES</v>
      </c>
      <c r="S91" s="69" t="str">
        <f>IF(OR(($G91=("Non Callable")),$G91=("Make Whole"),Inputs!$S$6&gt;E91,R91="No"),"NA",Inputs!$S$6)</f>
        <v>NA</v>
      </c>
      <c r="T91" s="70" t="str">
        <f t="shared" si="29"/>
        <v>NA</v>
      </c>
      <c r="U91" s="67" t="str">
        <f>IF(S91="NA","NA",IF(T91&gt;0,T91*(Inputs!$S$11*12),0))</f>
        <v>NA</v>
      </c>
      <c r="V91" s="70" t="str">
        <f t="shared" si="30"/>
        <v>NA</v>
      </c>
      <c r="W91" s="67" t="str">
        <f>IF($V91="NA","NA",VLOOKUP(ROUNDUP(V91,0),Inputs!$N$6:$P$26,3,TRUE))</f>
        <v>NA</v>
      </c>
      <c r="X91" s="3" t="str">
        <f>IF($U91="NA","NA",VLOOKUP(ROUNDUP(V91,0),Inputs!$N$6:$O$26,2)+U91)</f>
        <v>NA</v>
      </c>
      <c r="Y91" s="3" t="str">
        <f t="shared" si="31"/>
        <v>NA</v>
      </c>
      <c r="Z91" s="5" t="str">
        <f t="shared" si="32"/>
        <v>NA</v>
      </c>
      <c r="AA91" s="5" t="str">
        <f t="shared" si="33"/>
        <v>NA</v>
      </c>
      <c r="AB91" s="5" t="str">
        <f>IF($U91= "NA","NA",(F91-AA91)*Inputs!$S$7)</f>
        <v>NA</v>
      </c>
      <c r="AC91" s="123" t="str">
        <f t="shared" si="34"/>
        <v>NA</v>
      </c>
      <c r="AD91" s="124" t="str">
        <f t="shared" si="35"/>
        <v>NA</v>
      </c>
      <c r="AE91" s="123" t="str">
        <f t="shared" si="36"/>
        <v/>
      </c>
    </row>
    <row r="92" spans="1:31" s="32" customFormat="1" ht="13.35" customHeight="1" outlineLevel="1">
      <c r="A92" s="81" t="s">
        <v>656</v>
      </c>
      <c r="B92" s="11" t="s">
        <v>584</v>
      </c>
      <c r="C92" s="78" t="s">
        <v>80</v>
      </c>
      <c r="D92" s="73">
        <v>1.968E-2</v>
      </c>
      <c r="E92" s="74">
        <v>48030</v>
      </c>
      <c r="F92" s="79">
        <v>13235000</v>
      </c>
      <c r="G92" s="11" t="s">
        <v>2</v>
      </c>
      <c r="H92" s="69" t="str">
        <f>IF(OR(($G92=("Non Callable")),$G92=("Make Whole"),Inputs!$S$6&gt;E92),"Non Callable",MAX(Inputs!$S$6,G92))</f>
        <v>Non Callable</v>
      </c>
      <c r="I92" s="70" t="str">
        <f t="shared" si="22"/>
        <v>NA</v>
      </c>
      <c r="J92" s="67" t="str">
        <f>IF($I92="NA","NA",VLOOKUP(ROUNDUP(I92,0),Inputs!$N$6:$P$26,3,TRUE))</f>
        <v>NA</v>
      </c>
      <c r="K92" s="3" t="str">
        <f>IF($I92="NA","NA",VLOOKUP(ROUNDUP(I92,0),Inputs!$N$6:$O$26,2))</f>
        <v>NA</v>
      </c>
      <c r="L92" s="3" t="str">
        <f t="shared" si="23"/>
        <v>NA</v>
      </c>
      <c r="M92" s="5" t="str">
        <f t="shared" si="24"/>
        <v>NA</v>
      </c>
      <c r="N92" s="5" t="str">
        <f t="shared" si="25"/>
        <v>NA</v>
      </c>
      <c r="O92" s="5" t="str">
        <f>IF($I92= "NA","NA",(F92-N92)*Inputs!$S$7)</f>
        <v>NA</v>
      </c>
      <c r="P92" s="123" t="str">
        <f t="shared" si="26"/>
        <v>NA</v>
      </c>
      <c r="Q92" s="124" t="str">
        <f t="shared" si="27"/>
        <v>NA</v>
      </c>
      <c r="R92" s="7" t="str">
        <f t="shared" si="28"/>
        <v>YES</v>
      </c>
      <c r="S92" s="69" t="str">
        <f>IF(OR(($G92=("Non Callable")),$G92=("Make Whole"),Inputs!$S$6&gt;E92,R92="No"),"NA",Inputs!$S$6)</f>
        <v>NA</v>
      </c>
      <c r="T92" s="70" t="str">
        <f t="shared" si="29"/>
        <v>NA</v>
      </c>
      <c r="U92" s="67" t="str">
        <f>IF(S92="NA","NA",IF(T92&gt;0,T92*(Inputs!$S$11*12),0))</f>
        <v>NA</v>
      </c>
      <c r="V92" s="70" t="str">
        <f t="shared" si="30"/>
        <v>NA</v>
      </c>
      <c r="W92" s="67" t="str">
        <f>IF($V92="NA","NA",VLOOKUP(ROUNDUP(V92,0),Inputs!$N$6:$P$26,3,TRUE))</f>
        <v>NA</v>
      </c>
      <c r="X92" s="3" t="str">
        <f>IF($U92="NA","NA",VLOOKUP(ROUNDUP(V92,0),Inputs!$N$6:$O$26,2)+U92)</f>
        <v>NA</v>
      </c>
      <c r="Y92" s="3" t="str">
        <f t="shared" si="31"/>
        <v>NA</v>
      </c>
      <c r="Z92" s="5" t="str">
        <f t="shared" si="32"/>
        <v>NA</v>
      </c>
      <c r="AA92" s="5" t="str">
        <f t="shared" si="33"/>
        <v>NA</v>
      </c>
      <c r="AB92" s="5" t="str">
        <f>IF($U92= "NA","NA",(F92-AA92)*Inputs!$S$7)</f>
        <v>NA</v>
      </c>
      <c r="AC92" s="123" t="str">
        <f t="shared" si="34"/>
        <v>NA</v>
      </c>
      <c r="AD92" s="124" t="str">
        <f t="shared" si="35"/>
        <v>NA</v>
      </c>
      <c r="AE92" s="123" t="str">
        <f t="shared" si="36"/>
        <v/>
      </c>
    </row>
    <row r="93" spans="1:31" s="32" customFormat="1" ht="13.35" customHeight="1" outlineLevel="1">
      <c r="A93" s="81" t="s">
        <v>656</v>
      </c>
      <c r="B93" s="11" t="s">
        <v>585</v>
      </c>
      <c r="C93" s="78" t="s">
        <v>80</v>
      </c>
      <c r="D93" s="73">
        <v>2.1180000000000001E-2</v>
      </c>
      <c r="E93" s="74">
        <v>48396</v>
      </c>
      <c r="F93" s="79">
        <v>13495000</v>
      </c>
      <c r="G93" s="75">
        <v>48030</v>
      </c>
      <c r="H93" s="69">
        <f>IF(OR(($G93=("Non Callable")),$G93=("Make Whole"),Inputs!$S$6&gt;E93),"Non Callable",MAX(Inputs!$S$6,G93))</f>
        <v>48030</v>
      </c>
      <c r="I93" s="70">
        <f t="shared" si="22"/>
        <v>1</v>
      </c>
      <c r="J93" s="67">
        <f>IF($I93="NA","NA",VLOOKUP(ROUNDUP(I93,0),Inputs!$N$6:$P$26,3,TRUE))</f>
        <v>0.05</v>
      </c>
      <c r="K93" s="3">
        <f>IF($I93="NA","NA",VLOOKUP(ROUNDUP(I93,0),Inputs!$N$6:$O$26,2))</f>
        <v>3.0800000000000001E-2</v>
      </c>
      <c r="L93" s="3">
        <f t="shared" si="23"/>
        <v>0.99058999999999997</v>
      </c>
      <c r="M93" s="5">
        <f t="shared" si="24"/>
        <v>13623194.257967474</v>
      </c>
      <c r="N93" s="5">
        <f t="shared" si="25"/>
        <v>-128194.25796747394</v>
      </c>
      <c r="O93" s="5">
        <f>IF($I93= "NA","NA",(F93-N93)*Inputs!$S$7)</f>
        <v>136231.94257967474</v>
      </c>
      <c r="P93" s="123">
        <f t="shared" si="26"/>
        <v>-264426.20054714871</v>
      </c>
      <c r="Q93" s="124">
        <f t="shared" si="27"/>
        <v>-1.95943831453982E-2</v>
      </c>
      <c r="R93" s="7" t="str">
        <f t="shared" si="28"/>
        <v>YES</v>
      </c>
      <c r="S93" s="69">
        <f>IF(OR(($G93=("Non Callable")),$G93=("Make Whole"),Inputs!$S$6&gt;E93,R93="No"),"NA",Inputs!$S$6)</f>
        <v>45266</v>
      </c>
      <c r="T93" s="70">
        <f t="shared" si="29"/>
        <v>7.5694444444444446</v>
      </c>
      <c r="U93" s="67">
        <f>IF(S93="NA","NA",IF(T93&gt;0,T93*(Inputs!$S$11*12),0))</f>
        <v>3.6333333333333336E-2</v>
      </c>
      <c r="V93" s="70">
        <f t="shared" si="30"/>
        <v>1</v>
      </c>
      <c r="W93" s="67">
        <f>IF($V93="NA","NA",VLOOKUP(ROUNDUP(V93,0),Inputs!$N$6:$P$26,3,TRUE))</f>
        <v>0.05</v>
      </c>
      <c r="X93" s="3">
        <f>IF($U93="NA","NA",VLOOKUP(ROUNDUP(V93,0),Inputs!$N$6:$O$26,2)+U93)</f>
        <v>6.7133333333333337E-2</v>
      </c>
      <c r="Y93" s="3">
        <f t="shared" si="31"/>
        <v>0.95626</v>
      </c>
      <c r="Z93" s="5">
        <f t="shared" si="32"/>
        <v>14112270.721351933</v>
      </c>
      <c r="AA93" s="5">
        <f t="shared" si="33"/>
        <v>-617270.72135193273</v>
      </c>
      <c r="AB93" s="5">
        <f>IF($U93= "NA","NA",(F93-AA93)*Inputs!$S$7)</f>
        <v>141122.70721351934</v>
      </c>
      <c r="AC93" s="123">
        <f t="shared" si="34"/>
        <v>-758393.42856545211</v>
      </c>
      <c r="AD93" s="124">
        <f t="shared" si="35"/>
        <v>-5.6198105117854918E-2</v>
      </c>
      <c r="AE93" s="123" t="str">
        <f t="shared" si="36"/>
        <v/>
      </c>
    </row>
    <row r="94" spans="1:31" s="32" customFormat="1" ht="13.35" customHeight="1" outlineLevel="1">
      <c r="A94" s="81" t="s">
        <v>656</v>
      </c>
      <c r="B94" s="11" t="s">
        <v>586</v>
      </c>
      <c r="C94" s="78" t="s">
        <v>80</v>
      </c>
      <c r="D94" s="73">
        <v>2.2679999999999999E-2</v>
      </c>
      <c r="E94" s="74">
        <v>48761</v>
      </c>
      <c r="F94" s="79">
        <v>13785000</v>
      </c>
      <c r="G94" s="75">
        <v>48030</v>
      </c>
      <c r="H94" s="69">
        <f>IF(OR(($G94=("Non Callable")),$G94=("Make Whole"),Inputs!$S$6&gt;E94),"Non Callable",MAX(Inputs!$S$6,G94))</f>
        <v>48030</v>
      </c>
      <c r="I94" s="70">
        <f t="shared" si="22"/>
        <v>2</v>
      </c>
      <c r="J94" s="67">
        <f>IF($I94="NA","NA",VLOOKUP(ROUNDUP(I94,0),Inputs!$N$6:$P$26,3,TRUE))</f>
        <v>0.05</v>
      </c>
      <c r="K94" s="3">
        <f>IF($I94="NA","NA",VLOOKUP(ROUNDUP(I94,0),Inputs!$N$6:$O$26,2))</f>
        <v>2.93E-2</v>
      </c>
      <c r="L94" s="3">
        <f t="shared" si="23"/>
        <v>0.98723000000000005</v>
      </c>
      <c r="M94" s="5">
        <f t="shared" si="24"/>
        <v>13963311.487697901</v>
      </c>
      <c r="N94" s="5">
        <f t="shared" si="25"/>
        <v>-178311.4876979012</v>
      </c>
      <c r="O94" s="5">
        <f>IF($I94= "NA","NA",(F94-N94)*Inputs!$S$7)</f>
        <v>139633.114876979</v>
      </c>
      <c r="P94" s="123">
        <f t="shared" si="26"/>
        <v>-317944.60257488023</v>
      </c>
      <c r="Q94" s="124">
        <f t="shared" si="27"/>
        <v>-2.3064534100462841E-2</v>
      </c>
      <c r="R94" s="7" t="str">
        <f t="shared" si="28"/>
        <v>YES</v>
      </c>
      <c r="S94" s="69">
        <f>IF(OR(($G94=("Non Callable")),$G94=("Make Whole"),Inputs!$S$6&gt;E94,R94="No"),"NA",Inputs!$S$6)</f>
        <v>45266</v>
      </c>
      <c r="T94" s="70">
        <f t="shared" si="29"/>
        <v>7.5694444444444446</v>
      </c>
      <c r="U94" s="67">
        <f>IF(S94="NA","NA",IF(T94&gt;0,T94*(Inputs!$S$11*12),0))</f>
        <v>3.6333333333333336E-2</v>
      </c>
      <c r="V94" s="70">
        <f t="shared" si="30"/>
        <v>2</v>
      </c>
      <c r="W94" s="67">
        <f>IF($V94="NA","NA",VLOOKUP(ROUNDUP(V94,0),Inputs!$N$6:$P$26,3,TRUE))</f>
        <v>0.05</v>
      </c>
      <c r="X94" s="3">
        <f>IF($U94="NA","NA",VLOOKUP(ROUNDUP(V94,0),Inputs!$N$6:$O$26,2)+U94)</f>
        <v>6.5633333333333335E-2</v>
      </c>
      <c r="Y94" s="3">
        <f t="shared" si="31"/>
        <v>0.92069999999999996</v>
      </c>
      <c r="Z94" s="5">
        <f t="shared" si="32"/>
        <v>14972303.681981102</v>
      </c>
      <c r="AA94" s="5">
        <f t="shared" si="33"/>
        <v>-1187303.6819811016</v>
      </c>
      <c r="AB94" s="5">
        <f>IF($U94= "NA","NA",(F94-AA94)*Inputs!$S$7)</f>
        <v>149723.03681981101</v>
      </c>
      <c r="AC94" s="123">
        <f t="shared" si="34"/>
        <v>-1337026.7188009126</v>
      </c>
      <c r="AD94" s="124">
        <f t="shared" si="35"/>
        <v>-9.6991419572064752E-2</v>
      </c>
      <c r="AE94" s="123" t="str">
        <f t="shared" si="36"/>
        <v/>
      </c>
    </row>
    <row r="95" spans="1:31" s="32" customFormat="1" ht="13.35" customHeight="1" outlineLevel="1">
      <c r="A95" s="81" t="s">
        <v>656</v>
      </c>
      <c r="B95" s="11" t="s">
        <v>587</v>
      </c>
      <c r="C95" s="78" t="s">
        <v>81</v>
      </c>
      <c r="D95" s="73">
        <v>0.05</v>
      </c>
      <c r="E95" s="74">
        <v>47300</v>
      </c>
      <c r="F95" s="79">
        <v>13195000</v>
      </c>
      <c r="G95" s="11" t="s">
        <v>2</v>
      </c>
      <c r="H95" s="69" t="str">
        <f>IF(OR(($G95=("Non Callable")),$G95=("Make Whole"),Inputs!$S$6&gt;E95),"Non Callable",MAX(Inputs!$S$6,G95))</f>
        <v>Non Callable</v>
      </c>
      <c r="I95" s="70" t="str">
        <f t="shared" si="22"/>
        <v>NA</v>
      </c>
      <c r="J95" s="67" t="str">
        <f>IF($I95="NA","NA",VLOOKUP(ROUNDUP(I95,0),Inputs!$N$6:$P$26,3,TRUE))</f>
        <v>NA</v>
      </c>
      <c r="K95" s="3" t="str">
        <f>IF($I95="NA","NA",VLOOKUP(ROUNDUP(I95,0),Inputs!$N$6:$O$26,2))</f>
        <v>NA</v>
      </c>
      <c r="L95" s="3" t="str">
        <f t="shared" si="23"/>
        <v>NA</v>
      </c>
      <c r="M95" s="5" t="str">
        <f t="shared" si="24"/>
        <v>NA</v>
      </c>
      <c r="N95" s="5" t="str">
        <f t="shared" si="25"/>
        <v>NA</v>
      </c>
      <c r="O95" s="5" t="str">
        <f>IF($I95= "NA","NA",(F95-N95)*Inputs!$S$7)</f>
        <v>NA</v>
      </c>
      <c r="P95" s="123" t="str">
        <f t="shared" si="26"/>
        <v>NA</v>
      </c>
      <c r="Q95" s="124" t="str">
        <f t="shared" si="27"/>
        <v>NA</v>
      </c>
      <c r="R95" s="7" t="str">
        <f t="shared" si="28"/>
        <v>YES</v>
      </c>
      <c r="S95" s="69" t="str">
        <f>IF(OR(($G95=("Non Callable")),$G95=("Make Whole"),Inputs!$S$6&gt;E95,R95="No"),"NA",Inputs!$S$6)</f>
        <v>NA</v>
      </c>
      <c r="T95" s="70" t="str">
        <f t="shared" si="29"/>
        <v>NA</v>
      </c>
      <c r="U95" s="67" t="str">
        <f>IF(S95="NA","NA",IF(T95&gt;0,T95*(Inputs!$S$11*12),0))</f>
        <v>NA</v>
      </c>
      <c r="V95" s="70" t="str">
        <f t="shared" si="30"/>
        <v>NA</v>
      </c>
      <c r="W95" s="67" t="str">
        <f>IF($V95="NA","NA",VLOOKUP(ROUNDUP(V95,0),Inputs!$N$6:$P$26,3,TRUE))</f>
        <v>NA</v>
      </c>
      <c r="X95" s="3" t="str">
        <f>IF($U95="NA","NA",VLOOKUP(ROUNDUP(V95,0),Inputs!$N$6:$O$26,2)+U95)</f>
        <v>NA</v>
      </c>
      <c r="Y95" s="3" t="str">
        <f t="shared" si="31"/>
        <v>NA</v>
      </c>
      <c r="Z95" s="5" t="str">
        <f t="shared" si="32"/>
        <v>NA</v>
      </c>
      <c r="AA95" s="5" t="str">
        <f t="shared" si="33"/>
        <v>NA</v>
      </c>
      <c r="AB95" s="5" t="str">
        <f>IF($U95= "NA","NA",(F95-AA95)*Inputs!$S$7)</f>
        <v>NA</v>
      </c>
      <c r="AC95" s="123" t="str">
        <f t="shared" si="34"/>
        <v>NA</v>
      </c>
      <c r="AD95" s="124" t="str">
        <f t="shared" si="35"/>
        <v>NA</v>
      </c>
      <c r="AE95" s="123" t="str">
        <f t="shared" si="36"/>
        <v/>
      </c>
    </row>
    <row r="96" spans="1:31" s="32" customFormat="1" ht="13.35" customHeight="1" outlineLevel="1">
      <c r="A96" s="81" t="s">
        <v>656</v>
      </c>
      <c r="B96" s="11" t="s">
        <v>588</v>
      </c>
      <c r="C96" s="78" t="s">
        <v>81</v>
      </c>
      <c r="D96" s="73">
        <v>0.05</v>
      </c>
      <c r="E96" s="74">
        <v>47665</v>
      </c>
      <c r="F96" s="79">
        <v>13855000</v>
      </c>
      <c r="G96" s="11" t="s">
        <v>2</v>
      </c>
      <c r="H96" s="69" t="str">
        <f>IF(OR(($G96=("Non Callable")),$G96=("Make Whole"),Inputs!$S$6&gt;E96),"Non Callable",MAX(Inputs!$S$6,G96))</f>
        <v>Non Callable</v>
      </c>
      <c r="I96" s="70" t="str">
        <f t="shared" si="22"/>
        <v>NA</v>
      </c>
      <c r="J96" s="67" t="str">
        <f>IF($I96="NA","NA",VLOOKUP(ROUNDUP(I96,0),Inputs!$N$6:$P$26,3,TRUE))</f>
        <v>NA</v>
      </c>
      <c r="K96" s="3" t="str">
        <f>IF($I96="NA","NA",VLOOKUP(ROUNDUP(I96,0),Inputs!$N$6:$O$26,2))</f>
        <v>NA</v>
      </c>
      <c r="L96" s="3" t="str">
        <f t="shared" si="23"/>
        <v>NA</v>
      </c>
      <c r="M96" s="5" t="str">
        <f t="shared" si="24"/>
        <v>NA</v>
      </c>
      <c r="N96" s="5" t="str">
        <f t="shared" si="25"/>
        <v>NA</v>
      </c>
      <c r="O96" s="5" t="str">
        <f>IF($I96= "NA","NA",(F96-N96)*Inputs!$S$7)</f>
        <v>NA</v>
      </c>
      <c r="P96" s="123" t="str">
        <f t="shared" si="26"/>
        <v>NA</v>
      </c>
      <c r="Q96" s="124" t="str">
        <f t="shared" si="27"/>
        <v>NA</v>
      </c>
      <c r="R96" s="7" t="str">
        <f t="shared" si="28"/>
        <v>YES</v>
      </c>
      <c r="S96" s="69" t="str">
        <f>IF(OR(($G96=("Non Callable")),$G96=("Make Whole"),Inputs!$S$6&gt;E96,R96="No"),"NA",Inputs!$S$6)</f>
        <v>NA</v>
      </c>
      <c r="T96" s="70" t="str">
        <f t="shared" si="29"/>
        <v>NA</v>
      </c>
      <c r="U96" s="67" t="str">
        <f>IF(S96="NA","NA",IF(T96&gt;0,T96*(Inputs!$S$11*12),0))</f>
        <v>NA</v>
      </c>
      <c r="V96" s="70" t="str">
        <f t="shared" si="30"/>
        <v>NA</v>
      </c>
      <c r="W96" s="67" t="str">
        <f>IF($V96="NA","NA",VLOOKUP(ROUNDUP(V96,0),Inputs!$N$6:$P$26,3,TRUE))</f>
        <v>NA</v>
      </c>
      <c r="X96" s="3" t="str">
        <f>IF($U96="NA","NA",VLOOKUP(ROUNDUP(V96,0),Inputs!$N$6:$O$26,2)+U96)</f>
        <v>NA</v>
      </c>
      <c r="Y96" s="3" t="str">
        <f t="shared" si="31"/>
        <v>NA</v>
      </c>
      <c r="Z96" s="5" t="str">
        <f t="shared" si="32"/>
        <v>NA</v>
      </c>
      <c r="AA96" s="5" t="str">
        <f t="shared" si="33"/>
        <v>NA</v>
      </c>
      <c r="AB96" s="5" t="str">
        <f>IF($U96= "NA","NA",(F96-AA96)*Inputs!$S$7)</f>
        <v>NA</v>
      </c>
      <c r="AC96" s="123" t="str">
        <f t="shared" si="34"/>
        <v>NA</v>
      </c>
      <c r="AD96" s="124" t="str">
        <f t="shared" si="35"/>
        <v>NA</v>
      </c>
      <c r="AE96" s="123" t="str">
        <f t="shared" si="36"/>
        <v/>
      </c>
    </row>
    <row r="97" spans="1:31" s="32" customFormat="1" ht="13.35" customHeight="1" outlineLevel="1">
      <c r="A97" s="81" t="s">
        <v>656</v>
      </c>
      <c r="B97" s="11" t="s">
        <v>589</v>
      </c>
      <c r="C97" s="78" t="s">
        <v>81</v>
      </c>
      <c r="D97" s="73">
        <v>0.05</v>
      </c>
      <c r="E97" s="74">
        <v>48030</v>
      </c>
      <c r="F97" s="79">
        <v>14550000</v>
      </c>
      <c r="G97" s="11" t="s">
        <v>2</v>
      </c>
      <c r="H97" s="69" t="str">
        <f>IF(OR(($G97=("Non Callable")),$G97=("Make Whole"),Inputs!$S$6&gt;E97),"Non Callable",MAX(Inputs!$S$6,G97))</f>
        <v>Non Callable</v>
      </c>
      <c r="I97" s="70" t="str">
        <f t="shared" si="22"/>
        <v>NA</v>
      </c>
      <c r="J97" s="67" t="str">
        <f>IF($I97="NA","NA",VLOOKUP(ROUNDUP(I97,0),Inputs!$N$6:$P$26,3,TRUE))</f>
        <v>NA</v>
      </c>
      <c r="K97" s="3" t="str">
        <f>IF($I97="NA","NA",VLOOKUP(ROUNDUP(I97,0),Inputs!$N$6:$O$26,2))</f>
        <v>NA</v>
      </c>
      <c r="L97" s="3" t="str">
        <f t="shared" si="23"/>
        <v>NA</v>
      </c>
      <c r="M97" s="5" t="str">
        <f t="shared" si="24"/>
        <v>NA</v>
      </c>
      <c r="N97" s="5" t="str">
        <f t="shared" si="25"/>
        <v>NA</v>
      </c>
      <c r="O97" s="5" t="str">
        <f>IF($I97= "NA","NA",(F97-N97)*Inputs!$S$7)</f>
        <v>NA</v>
      </c>
      <c r="P97" s="123" t="str">
        <f t="shared" si="26"/>
        <v>NA</v>
      </c>
      <c r="Q97" s="124" t="str">
        <f t="shared" si="27"/>
        <v>NA</v>
      </c>
      <c r="R97" s="7" t="str">
        <f t="shared" si="28"/>
        <v>YES</v>
      </c>
      <c r="S97" s="69" t="str">
        <f>IF(OR(($G97=("Non Callable")),$G97=("Make Whole"),Inputs!$S$6&gt;E97,R97="No"),"NA",Inputs!$S$6)</f>
        <v>NA</v>
      </c>
      <c r="T97" s="70" t="str">
        <f t="shared" si="29"/>
        <v>NA</v>
      </c>
      <c r="U97" s="67" t="str">
        <f>IF(S97="NA","NA",IF(T97&gt;0,T97*(Inputs!$S$11*12),0))</f>
        <v>NA</v>
      </c>
      <c r="V97" s="70" t="str">
        <f t="shared" si="30"/>
        <v>NA</v>
      </c>
      <c r="W97" s="67" t="str">
        <f>IF($V97="NA","NA",VLOOKUP(ROUNDUP(V97,0),Inputs!$N$6:$P$26,3,TRUE))</f>
        <v>NA</v>
      </c>
      <c r="X97" s="3" t="str">
        <f>IF($U97="NA","NA",VLOOKUP(ROUNDUP(V97,0),Inputs!$N$6:$O$26,2)+U97)</f>
        <v>NA</v>
      </c>
      <c r="Y97" s="3" t="str">
        <f t="shared" si="31"/>
        <v>NA</v>
      </c>
      <c r="Z97" s="5" t="str">
        <f t="shared" si="32"/>
        <v>NA</v>
      </c>
      <c r="AA97" s="5" t="str">
        <f t="shared" si="33"/>
        <v>NA</v>
      </c>
      <c r="AB97" s="5" t="str">
        <f>IF($U97= "NA","NA",(F97-AA97)*Inputs!$S$7)</f>
        <v>NA</v>
      </c>
      <c r="AC97" s="123" t="str">
        <f t="shared" si="34"/>
        <v>NA</v>
      </c>
      <c r="AD97" s="124" t="str">
        <f t="shared" si="35"/>
        <v>NA</v>
      </c>
      <c r="AE97" s="123" t="str">
        <f t="shared" si="36"/>
        <v/>
      </c>
    </row>
    <row r="98" spans="1:31" s="32" customFormat="1" ht="13.35" customHeight="1" outlineLevel="1">
      <c r="A98" s="81" t="s">
        <v>656</v>
      </c>
      <c r="B98" s="11" t="s">
        <v>590</v>
      </c>
      <c r="C98" s="78" t="s">
        <v>81</v>
      </c>
      <c r="D98" s="73">
        <v>0.05</v>
      </c>
      <c r="E98" s="74">
        <v>48396</v>
      </c>
      <c r="F98" s="79">
        <v>15275000</v>
      </c>
      <c r="G98" s="75">
        <v>48030</v>
      </c>
      <c r="H98" s="69">
        <f>IF(OR(($G98=("Non Callable")),$G98=("Make Whole"),Inputs!$S$6&gt;E98),"Non Callable",MAX(Inputs!$S$6,G98))</f>
        <v>48030</v>
      </c>
      <c r="I98" s="70">
        <f t="shared" si="22"/>
        <v>1</v>
      </c>
      <c r="J98" s="67">
        <f>IF($I98="NA","NA",VLOOKUP(ROUNDUP(I98,0),Inputs!$N$6:$P$26,3,TRUE))</f>
        <v>0.05</v>
      </c>
      <c r="K98" s="3">
        <f>IF($I98="NA","NA",VLOOKUP(ROUNDUP(I98,0),Inputs!$N$6:$O$26,2))</f>
        <v>3.0800000000000001E-2</v>
      </c>
      <c r="L98" s="3">
        <f t="shared" si="23"/>
        <v>1.0187600000000001</v>
      </c>
      <c r="M98" s="5">
        <f t="shared" si="24"/>
        <v>14993717.853076287</v>
      </c>
      <c r="N98" s="5">
        <f t="shared" si="25"/>
        <v>281282.14692371339</v>
      </c>
      <c r="O98" s="5">
        <f>IF($I98= "NA","NA",(F98-N98)*Inputs!$S$7)</f>
        <v>149937.17853076287</v>
      </c>
      <c r="P98" s="123">
        <f t="shared" si="26"/>
        <v>131344.96839295051</v>
      </c>
      <c r="Q98" s="124">
        <f t="shared" si="27"/>
        <v>8.5986886018298205E-3</v>
      </c>
      <c r="R98" s="7" t="str">
        <f t="shared" si="28"/>
        <v>YES</v>
      </c>
      <c r="S98" s="69">
        <f>IF(OR(($G98=("Non Callable")),$G98=("Make Whole"),Inputs!$S$6&gt;E98,R98="No"),"NA",Inputs!$S$6)</f>
        <v>45266</v>
      </c>
      <c r="T98" s="70">
        <f t="shared" si="29"/>
        <v>7.5694444444444446</v>
      </c>
      <c r="U98" s="67">
        <f>IF(S98="NA","NA",IF(T98&gt;0,T98*(Inputs!$S$11*12),0))</f>
        <v>3.6333333333333336E-2</v>
      </c>
      <c r="V98" s="70">
        <f t="shared" si="30"/>
        <v>1</v>
      </c>
      <c r="W98" s="67">
        <f>IF($V98="NA","NA",VLOOKUP(ROUNDUP(V98,0),Inputs!$N$6:$P$26,3,TRUE))</f>
        <v>0.05</v>
      </c>
      <c r="X98" s="3">
        <f>IF($U98="NA","NA",VLOOKUP(ROUNDUP(V98,0),Inputs!$N$6:$O$26,2)+U98)</f>
        <v>6.7133333333333337E-2</v>
      </c>
      <c r="Y98" s="3">
        <f t="shared" si="31"/>
        <v>0.98368999999999995</v>
      </c>
      <c r="Z98" s="5">
        <f t="shared" si="32"/>
        <v>15528266.018766075</v>
      </c>
      <c r="AA98" s="5">
        <f t="shared" si="33"/>
        <v>-253266.01876607537</v>
      </c>
      <c r="AB98" s="5">
        <f>IF($U98= "NA","NA",(F98-AA98)*Inputs!$S$7)</f>
        <v>155282.66018766075</v>
      </c>
      <c r="AC98" s="123">
        <f t="shared" si="34"/>
        <v>-408548.67895373609</v>
      </c>
      <c r="AD98" s="124">
        <f t="shared" si="35"/>
        <v>-2.6746231028067828E-2</v>
      </c>
      <c r="AE98" s="123">
        <f t="shared" si="36"/>
        <v>539893.64734668657</v>
      </c>
    </row>
    <row r="99" spans="1:31" s="32" customFormat="1" ht="13.35" customHeight="1" outlineLevel="1">
      <c r="A99" s="81" t="s">
        <v>656</v>
      </c>
      <c r="B99" s="11" t="s">
        <v>591</v>
      </c>
      <c r="C99" s="78" t="s">
        <v>82</v>
      </c>
      <c r="D99" s="73">
        <v>3.2500000000000001E-2</v>
      </c>
      <c r="E99" s="74">
        <v>45474</v>
      </c>
      <c r="F99" s="79">
        <v>1165000</v>
      </c>
      <c r="G99" s="11" t="s">
        <v>2</v>
      </c>
      <c r="H99" s="69" t="str">
        <f>IF(OR(($G99=("Non Callable")),$G99=("Make Whole"),Inputs!$S$6&gt;E99),"Non Callable",MAX(Inputs!$S$6,G99))</f>
        <v>Non Callable</v>
      </c>
      <c r="I99" s="70" t="str">
        <f t="shared" si="22"/>
        <v>NA</v>
      </c>
      <c r="J99" s="67" t="str">
        <f>IF($I99="NA","NA",VLOOKUP(ROUNDUP(I99,0),Inputs!$N$6:$P$26,3,TRUE))</f>
        <v>NA</v>
      </c>
      <c r="K99" s="3" t="str">
        <f>IF($I99="NA","NA",VLOOKUP(ROUNDUP(I99,0),Inputs!$N$6:$O$26,2))</f>
        <v>NA</v>
      </c>
      <c r="L99" s="3" t="str">
        <f t="shared" si="23"/>
        <v>NA</v>
      </c>
      <c r="M99" s="5" t="str">
        <f t="shared" si="24"/>
        <v>NA</v>
      </c>
      <c r="N99" s="5" t="str">
        <f t="shared" si="25"/>
        <v>NA</v>
      </c>
      <c r="O99" s="5" t="str">
        <f>IF($I99= "NA","NA",(F99-N99)*Inputs!$S$7)</f>
        <v>NA</v>
      </c>
      <c r="P99" s="123" t="str">
        <f t="shared" si="26"/>
        <v>NA</v>
      </c>
      <c r="Q99" s="124" t="str">
        <f t="shared" si="27"/>
        <v>NA</v>
      </c>
      <c r="R99" s="7" t="str">
        <f t="shared" si="28"/>
        <v>YES</v>
      </c>
      <c r="S99" s="69" t="str">
        <f>IF(OR(($G99=("Non Callable")),$G99=("Make Whole"),Inputs!$S$6&gt;E99,R99="No"),"NA",Inputs!$S$6)</f>
        <v>NA</v>
      </c>
      <c r="T99" s="70" t="str">
        <f t="shared" si="29"/>
        <v>NA</v>
      </c>
      <c r="U99" s="67" t="str">
        <f>IF(S99="NA","NA",IF(T99&gt;0,T99*(Inputs!$S$11*12),0))</f>
        <v>NA</v>
      </c>
      <c r="V99" s="70" t="str">
        <f t="shared" si="30"/>
        <v>NA</v>
      </c>
      <c r="W99" s="67" t="str">
        <f>IF($V99="NA","NA",VLOOKUP(ROUNDUP(V99,0),Inputs!$N$6:$P$26,3,TRUE))</f>
        <v>NA</v>
      </c>
      <c r="X99" s="3" t="str">
        <f>IF($U99="NA","NA",VLOOKUP(ROUNDUP(V99,0),Inputs!$N$6:$O$26,2)+U99)</f>
        <v>NA</v>
      </c>
      <c r="Y99" s="3" t="str">
        <f t="shared" si="31"/>
        <v>NA</v>
      </c>
      <c r="Z99" s="5" t="str">
        <f t="shared" si="32"/>
        <v>NA</v>
      </c>
      <c r="AA99" s="5" t="str">
        <f t="shared" si="33"/>
        <v>NA</v>
      </c>
      <c r="AB99" s="5" t="str">
        <f>IF($U99= "NA","NA",(F99-AA99)*Inputs!$S$7)</f>
        <v>NA</v>
      </c>
      <c r="AC99" s="123" t="str">
        <f t="shared" si="34"/>
        <v>NA</v>
      </c>
      <c r="AD99" s="124" t="str">
        <f t="shared" si="35"/>
        <v>NA</v>
      </c>
      <c r="AE99" s="123" t="str">
        <f t="shared" si="36"/>
        <v/>
      </c>
    </row>
    <row r="100" spans="1:31" s="32" customFormat="1" ht="13.35" customHeight="1" outlineLevel="1">
      <c r="A100" s="81" t="s">
        <v>656</v>
      </c>
      <c r="B100" s="11" t="s">
        <v>592</v>
      </c>
      <c r="C100" s="78" t="s">
        <v>82</v>
      </c>
      <c r="D100" s="73">
        <v>0.05</v>
      </c>
      <c r="E100" s="74">
        <v>45839</v>
      </c>
      <c r="F100" s="79">
        <v>1665000</v>
      </c>
      <c r="G100" s="11" t="s">
        <v>2</v>
      </c>
      <c r="H100" s="69" t="str">
        <f>IF(OR(($G100=("Non Callable")),$G100=("Make Whole"),Inputs!$S$6&gt;E100),"Non Callable",MAX(Inputs!$S$6,G100))</f>
        <v>Non Callable</v>
      </c>
      <c r="I100" s="70" t="str">
        <f t="shared" si="22"/>
        <v>NA</v>
      </c>
      <c r="J100" s="67" t="str">
        <f>IF($I100="NA","NA",VLOOKUP(ROUNDUP(I100,0),Inputs!$N$6:$P$26,3,TRUE))</f>
        <v>NA</v>
      </c>
      <c r="K100" s="3" t="str">
        <f>IF($I100="NA","NA",VLOOKUP(ROUNDUP(I100,0),Inputs!$N$6:$O$26,2))</f>
        <v>NA</v>
      </c>
      <c r="L100" s="3" t="str">
        <f t="shared" si="23"/>
        <v>NA</v>
      </c>
      <c r="M100" s="5" t="str">
        <f t="shared" si="24"/>
        <v>NA</v>
      </c>
      <c r="N100" s="5" t="str">
        <f t="shared" si="25"/>
        <v>NA</v>
      </c>
      <c r="O100" s="5" t="str">
        <f>IF($I100= "NA","NA",(F100-N100)*Inputs!$S$7)</f>
        <v>NA</v>
      </c>
      <c r="P100" s="123" t="str">
        <f t="shared" si="26"/>
        <v>NA</v>
      </c>
      <c r="Q100" s="124" t="str">
        <f t="shared" si="27"/>
        <v>NA</v>
      </c>
      <c r="R100" s="7" t="str">
        <f t="shared" si="28"/>
        <v>YES</v>
      </c>
      <c r="S100" s="69" t="str">
        <f>IF(OR(($G100=("Non Callable")),$G100=("Make Whole"),Inputs!$S$6&gt;E100,R100="No"),"NA",Inputs!$S$6)</f>
        <v>NA</v>
      </c>
      <c r="T100" s="70" t="str">
        <f t="shared" si="29"/>
        <v>NA</v>
      </c>
      <c r="U100" s="67" t="str">
        <f>IF(S100="NA","NA",IF(T100&gt;0,T100*(Inputs!$S$11*12),0))</f>
        <v>NA</v>
      </c>
      <c r="V100" s="70" t="str">
        <f t="shared" si="30"/>
        <v>NA</v>
      </c>
      <c r="W100" s="67" t="str">
        <f>IF($V100="NA","NA",VLOOKUP(ROUNDUP(V100,0),Inputs!$N$6:$P$26,3,TRUE))</f>
        <v>NA</v>
      </c>
      <c r="X100" s="3" t="str">
        <f>IF($U100="NA","NA",VLOOKUP(ROUNDUP(V100,0),Inputs!$N$6:$O$26,2)+U100)</f>
        <v>NA</v>
      </c>
      <c r="Y100" s="3" t="str">
        <f t="shared" si="31"/>
        <v>NA</v>
      </c>
      <c r="Z100" s="5" t="str">
        <f t="shared" si="32"/>
        <v>NA</v>
      </c>
      <c r="AA100" s="5" t="str">
        <f t="shared" si="33"/>
        <v>NA</v>
      </c>
      <c r="AB100" s="5" t="str">
        <f>IF($U100= "NA","NA",(F100-AA100)*Inputs!$S$7)</f>
        <v>NA</v>
      </c>
      <c r="AC100" s="123" t="str">
        <f t="shared" si="34"/>
        <v>NA</v>
      </c>
      <c r="AD100" s="124" t="str">
        <f t="shared" si="35"/>
        <v>NA</v>
      </c>
      <c r="AE100" s="123" t="str">
        <f t="shared" si="36"/>
        <v/>
      </c>
    </row>
    <row r="101" spans="1:31" s="32" customFormat="1" ht="13.35" customHeight="1" outlineLevel="1">
      <c r="A101" s="81" t="s">
        <v>656</v>
      </c>
      <c r="B101" s="11" t="s">
        <v>593</v>
      </c>
      <c r="C101" s="78" t="s">
        <v>82</v>
      </c>
      <c r="D101" s="73">
        <v>0.05</v>
      </c>
      <c r="E101" s="74">
        <v>46204</v>
      </c>
      <c r="F101" s="79">
        <v>1750000</v>
      </c>
      <c r="G101" s="11" t="s">
        <v>2</v>
      </c>
      <c r="H101" s="69" t="str">
        <f>IF(OR(($G101=("Non Callable")),$G101=("Make Whole"),Inputs!$S$6&gt;E101),"Non Callable",MAX(Inputs!$S$6,G101))</f>
        <v>Non Callable</v>
      </c>
      <c r="I101" s="70" t="str">
        <f t="shared" si="22"/>
        <v>NA</v>
      </c>
      <c r="J101" s="67" t="str">
        <f>IF($I101="NA","NA",VLOOKUP(ROUNDUP(I101,0),Inputs!$N$6:$P$26,3,TRUE))</f>
        <v>NA</v>
      </c>
      <c r="K101" s="3" t="str">
        <f>IF($I101="NA","NA",VLOOKUP(ROUNDUP(I101,0),Inputs!$N$6:$O$26,2))</f>
        <v>NA</v>
      </c>
      <c r="L101" s="3" t="str">
        <f t="shared" si="23"/>
        <v>NA</v>
      </c>
      <c r="M101" s="5" t="str">
        <f t="shared" si="24"/>
        <v>NA</v>
      </c>
      <c r="N101" s="5" t="str">
        <f t="shared" si="25"/>
        <v>NA</v>
      </c>
      <c r="O101" s="5" t="str">
        <f>IF($I101= "NA","NA",(F101-N101)*Inputs!$S$7)</f>
        <v>NA</v>
      </c>
      <c r="P101" s="123" t="str">
        <f t="shared" si="26"/>
        <v>NA</v>
      </c>
      <c r="Q101" s="124" t="str">
        <f t="shared" si="27"/>
        <v>NA</v>
      </c>
      <c r="R101" s="7" t="str">
        <f t="shared" si="28"/>
        <v>YES</v>
      </c>
      <c r="S101" s="69" t="str">
        <f>IF(OR(($G101=("Non Callable")),$G101=("Make Whole"),Inputs!$S$6&gt;E101,R101="No"),"NA",Inputs!$S$6)</f>
        <v>NA</v>
      </c>
      <c r="T101" s="70" t="str">
        <f t="shared" si="29"/>
        <v>NA</v>
      </c>
      <c r="U101" s="67" t="str">
        <f>IF(S101="NA","NA",IF(T101&gt;0,T101*(Inputs!$S$11*12),0))</f>
        <v>NA</v>
      </c>
      <c r="V101" s="70" t="str">
        <f t="shared" si="30"/>
        <v>NA</v>
      </c>
      <c r="W101" s="67" t="str">
        <f>IF($V101="NA","NA",VLOOKUP(ROUNDUP(V101,0),Inputs!$N$6:$P$26,3,TRUE))</f>
        <v>NA</v>
      </c>
      <c r="X101" s="3" t="str">
        <f>IF($U101="NA","NA",VLOOKUP(ROUNDUP(V101,0),Inputs!$N$6:$O$26,2)+U101)</f>
        <v>NA</v>
      </c>
      <c r="Y101" s="3" t="str">
        <f t="shared" si="31"/>
        <v>NA</v>
      </c>
      <c r="Z101" s="5" t="str">
        <f t="shared" si="32"/>
        <v>NA</v>
      </c>
      <c r="AA101" s="5" t="str">
        <f t="shared" si="33"/>
        <v>NA</v>
      </c>
      <c r="AB101" s="5" t="str">
        <f>IF($U101= "NA","NA",(F101-AA101)*Inputs!$S$7)</f>
        <v>NA</v>
      </c>
      <c r="AC101" s="123" t="str">
        <f t="shared" si="34"/>
        <v>NA</v>
      </c>
      <c r="AD101" s="124" t="str">
        <f t="shared" si="35"/>
        <v>NA</v>
      </c>
      <c r="AE101" s="123" t="str">
        <f t="shared" si="36"/>
        <v/>
      </c>
    </row>
    <row r="102" spans="1:31" s="32" customFormat="1" ht="13.35" customHeight="1" outlineLevel="1">
      <c r="A102" s="81" t="s">
        <v>656</v>
      </c>
      <c r="B102" s="11" t="s">
        <v>594</v>
      </c>
      <c r="C102" s="78" t="s">
        <v>82</v>
      </c>
      <c r="D102" s="73">
        <v>3.5000000000000003E-2</v>
      </c>
      <c r="E102" s="74">
        <v>46569</v>
      </c>
      <c r="F102" s="79">
        <v>1840000</v>
      </c>
      <c r="G102" s="11" t="s">
        <v>2</v>
      </c>
      <c r="H102" s="69" t="str">
        <f>IF(OR(($G102=("Non Callable")),$G102=("Make Whole"),Inputs!$S$6&gt;E102),"Non Callable",MAX(Inputs!$S$6,G102))</f>
        <v>Non Callable</v>
      </c>
      <c r="I102" s="70" t="str">
        <f t="shared" si="22"/>
        <v>NA</v>
      </c>
      <c r="J102" s="67" t="str">
        <f>IF($I102="NA","NA",VLOOKUP(ROUNDUP(I102,0),Inputs!$N$6:$P$26,3,TRUE))</f>
        <v>NA</v>
      </c>
      <c r="K102" s="3" t="str">
        <f>IF($I102="NA","NA",VLOOKUP(ROUNDUP(I102,0),Inputs!$N$6:$O$26,2))</f>
        <v>NA</v>
      </c>
      <c r="L102" s="3" t="str">
        <f t="shared" si="23"/>
        <v>NA</v>
      </c>
      <c r="M102" s="5" t="str">
        <f t="shared" si="24"/>
        <v>NA</v>
      </c>
      <c r="N102" s="5" t="str">
        <f t="shared" si="25"/>
        <v>NA</v>
      </c>
      <c r="O102" s="5" t="str">
        <f>IF($I102= "NA","NA",(F102-N102)*Inputs!$S$7)</f>
        <v>NA</v>
      </c>
      <c r="P102" s="123" t="str">
        <f t="shared" si="26"/>
        <v>NA</v>
      </c>
      <c r="Q102" s="124" t="str">
        <f t="shared" si="27"/>
        <v>NA</v>
      </c>
      <c r="R102" s="7" t="str">
        <f t="shared" si="28"/>
        <v>YES</v>
      </c>
      <c r="S102" s="69" t="str">
        <f>IF(OR(($G102=("Non Callable")),$G102=("Make Whole"),Inputs!$S$6&gt;E102,R102="No"),"NA",Inputs!$S$6)</f>
        <v>NA</v>
      </c>
      <c r="T102" s="70" t="str">
        <f t="shared" si="29"/>
        <v>NA</v>
      </c>
      <c r="U102" s="67" t="str">
        <f>IF(S102="NA","NA",IF(T102&gt;0,T102*(Inputs!$S$11*12),0))</f>
        <v>NA</v>
      </c>
      <c r="V102" s="70" t="str">
        <f t="shared" si="30"/>
        <v>NA</v>
      </c>
      <c r="W102" s="67" t="str">
        <f>IF($V102="NA","NA",VLOOKUP(ROUNDUP(V102,0),Inputs!$N$6:$P$26,3,TRUE))</f>
        <v>NA</v>
      </c>
      <c r="X102" s="3" t="str">
        <f>IF($U102="NA","NA",VLOOKUP(ROUNDUP(V102,0),Inputs!$N$6:$O$26,2)+U102)</f>
        <v>NA</v>
      </c>
      <c r="Y102" s="3" t="str">
        <f t="shared" si="31"/>
        <v>NA</v>
      </c>
      <c r="Z102" s="5" t="str">
        <f t="shared" si="32"/>
        <v>NA</v>
      </c>
      <c r="AA102" s="5" t="str">
        <f t="shared" si="33"/>
        <v>NA</v>
      </c>
      <c r="AB102" s="5" t="str">
        <f>IF($U102= "NA","NA",(F102-AA102)*Inputs!$S$7)</f>
        <v>NA</v>
      </c>
      <c r="AC102" s="123" t="str">
        <f t="shared" si="34"/>
        <v>NA</v>
      </c>
      <c r="AD102" s="124" t="str">
        <f t="shared" si="35"/>
        <v>NA</v>
      </c>
      <c r="AE102" s="123" t="str">
        <f t="shared" si="36"/>
        <v/>
      </c>
    </row>
    <row r="103" spans="1:31" s="32" customFormat="1" ht="13.35" customHeight="1" outlineLevel="1">
      <c r="A103" s="81" t="s">
        <v>656</v>
      </c>
      <c r="B103" s="11" t="s">
        <v>595</v>
      </c>
      <c r="C103" s="78" t="s">
        <v>82</v>
      </c>
      <c r="D103" s="73">
        <v>0.05</v>
      </c>
      <c r="E103" s="74">
        <v>46935</v>
      </c>
      <c r="F103" s="79">
        <v>1900000</v>
      </c>
      <c r="G103" s="11" t="s">
        <v>2</v>
      </c>
      <c r="H103" s="69" t="str">
        <f>IF(OR(($G103=("Non Callable")),$G103=("Make Whole"),Inputs!$S$6&gt;E103),"Non Callable",MAX(Inputs!$S$6,G103))</f>
        <v>Non Callable</v>
      </c>
      <c r="I103" s="70" t="str">
        <f t="shared" ref="I103:I117" si="37">IF(OR(H103="Non Callable",H103=E103),"NA",DAYS360(H103,E103)/360)</f>
        <v>NA</v>
      </c>
      <c r="J103" s="67" t="str">
        <f>IF($I103="NA","NA",VLOOKUP(ROUNDUP(I103,0),Inputs!$N$6:$P$26,3,TRUE))</f>
        <v>NA</v>
      </c>
      <c r="K103" s="3" t="str">
        <f>IF($I103="NA","NA",VLOOKUP(ROUNDUP(I103,0),Inputs!$N$6:$O$26,2))</f>
        <v>NA</v>
      </c>
      <c r="L103" s="3" t="str">
        <f t="shared" ref="L103:L117" si="38">IF($I103="NA","NA",ROUNDDOWN(-PV(K103/2,I103*2,(F103*D103)/2,F103)/F103,5))</f>
        <v>NA</v>
      </c>
      <c r="M103" s="5" t="str">
        <f t="shared" ref="M103:M117" si="39">IF($I103="NA","NA",F103/L103)</f>
        <v>NA</v>
      </c>
      <c r="N103" s="5" t="str">
        <f t="shared" ref="N103:N117" si="40">IF($I103="NA","NA",F103-M103)</f>
        <v>NA</v>
      </c>
      <c r="O103" s="5" t="str">
        <f>IF($I103= "NA","NA",(F103-N103)*Inputs!$S$7)</f>
        <v>NA</v>
      </c>
      <c r="P103" s="123" t="str">
        <f t="shared" ref="P103:P117" si="41">IF($I103= "NA","NA",N103-O103)</f>
        <v>NA</v>
      </c>
      <c r="Q103" s="124" t="str">
        <f t="shared" ref="Q103:Q117" si="42">IF($I103= "NA","NA",P103/F103)</f>
        <v>NA</v>
      </c>
      <c r="R103" s="7" t="str">
        <f t="shared" si="28"/>
        <v>YES</v>
      </c>
      <c r="S103" s="69" t="str">
        <f>IF(OR(($G103=("Non Callable")),$G103=("Make Whole"),Inputs!$S$6&gt;E103,R103="No"),"NA",Inputs!$S$6)</f>
        <v>NA</v>
      </c>
      <c r="T103" s="70" t="str">
        <f t="shared" si="29"/>
        <v>NA</v>
      </c>
      <c r="U103" s="67" t="str">
        <f>IF(S103="NA","NA",IF(T103&gt;0,T103*(Inputs!$S$11*12),0))</f>
        <v>NA</v>
      </c>
      <c r="V103" s="70" t="str">
        <f t="shared" si="30"/>
        <v>NA</v>
      </c>
      <c r="W103" s="67" t="str">
        <f>IF($V103="NA","NA",VLOOKUP(ROUNDUP(V103,0),Inputs!$N$6:$P$26,3,TRUE))</f>
        <v>NA</v>
      </c>
      <c r="X103" s="3" t="str">
        <f>IF($U103="NA","NA",VLOOKUP(ROUNDUP(V103,0),Inputs!$N$6:$O$26,2)+U103)</f>
        <v>NA</v>
      </c>
      <c r="Y103" s="3" t="str">
        <f t="shared" si="31"/>
        <v>NA</v>
      </c>
      <c r="Z103" s="5" t="str">
        <f t="shared" si="32"/>
        <v>NA</v>
      </c>
      <c r="AA103" s="5" t="str">
        <f t="shared" si="33"/>
        <v>NA</v>
      </c>
      <c r="AB103" s="5" t="str">
        <f>IF($U103= "NA","NA",(F103-AA103)*Inputs!$S$7)</f>
        <v>NA</v>
      </c>
      <c r="AC103" s="123" t="str">
        <f t="shared" si="34"/>
        <v>NA</v>
      </c>
      <c r="AD103" s="124" t="str">
        <f t="shared" si="35"/>
        <v>NA</v>
      </c>
      <c r="AE103" s="123" t="str">
        <f t="shared" si="36"/>
        <v/>
      </c>
    </row>
    <row r="104" spans="1:31" s="32" customFormat="1" ht="13.35" customHeight="1" outlineLevel="1">
      <c r="A104" s="81" t="s">
        <v>656</v>
      </c>
      <c r="B104" s="11" t="s">
        <v>596</v>
      </c>
      <c r="C104" s="78" t="s">
        <v>82</v>
      </c>
      <c r="D104" s="73">
        <v>0.05</v>
      </c>
      <c r="E104" s="74">
        <v>47300</v>
      </c>
      <c r="F104" s="79">
        <v>2000000</v>
      </c>
      <c r="G104" s="11" t="s">
        <v>2</v>
      </c>
      <c r="H104" s="69" t="str">
        <f>IF(OR(($G104=("Non Callable")),$G104=("Make Whole"),Inputs!$S$6&gt;E104),"Non Callable",MAX(Inputs!$S$6,G104))</f>
        <v>Non Callable</v>
      </c>
      <c r="I104" s="70" t="str">
        <f t="shared" si="37"/>
        <v>NA</v>
      </c>
      <c r="J104" s="67" t="str">
        <f>IF($I104="NA","NA",VLOOKUP(ROUNDUP(I104,0),Inputs!$N$6:$P$26,3,TRUE))</f>
        <v>NA</v>
      </c>
      <c r="K104" s="3" t="str">
        <f>IF($I104="NA","NA",VLOOKUP(ROUNDUP(I104,0),Inputs!$N$6:$O$26,2))</f>
        <v>NA</v>
      </c>
      <c r="L104" s="3" t="str">
        <f t="shared" si="38"/>
        <v>NA</v>
      </c>
      <c r="M104" s="5" t="str">
        <f t="shared" si="39"/>
        <v>NA</v>
      </c>
      <c r="N104" s="5" t="str">
        <f t="shared" si="40"/>
        <v>NA</v>
      </c>
      <c r="O104" s="5" t="str">
        <f>IF($I104= "NA","NA",(F104-N104)*Inputs!$S$7)</f>
        <v>NA</v>
      </c>
      <c r="P104" s="123" t="str">
        <f t="shared" si="41"/>
        <v>NA</v>
      </c>
      <c r="Q104" s="124" t="str">
        <f t="shared" si="42"/>
        <v>NA</v>
      </c>
      <c r="R104" s="7" t="str">
        <f t="shared" si="28"/>
        <v>YES</v>
      </c>
      <c r="S104" s="69" t="str">
        <f>IF(OR(($G104=("Non Callable")),$G104=("Make Whole"),Inputs!$S$6&gt;E104,R104="No"),"NA",Inputs!$S$6)</f>
        <v>NA</v>
      </c>
      <c r="T104" s="70" t="str">
        <f t="shared" si="29"/>
        <v>NA</v>
      </c>
      <c r="U104" s="67" t="str">
        <f>IF(S104="NA","NA",IF(T104&gt;0,T104*(Inputs!$S$11*12),0))</f>
        <v>NA</v>
      </c>
      <c r="V104" s="70" t="str">
        <f t="shared" si="30"/>
        <v>NA</v>
      </c>
      <c r="W104" s="67" t="str">
        <f>IF($V104="NA","NA",VLOOKUP(ROUNDUP(V104,0),Inputs!$N$6:$P$26,3,TRUE))</f>
        <v>NA</v>
      </c>
      <c r="X104" s="3" t="str">
        <f>IF($U104="NA","NA",VLOOKUP(ROUNDUP(V104,0),Inputs!$N$6:$O$26,2)+U104)</f>
        <v>NA</v>
      </c>
      <c r="Y104" s="3" t="str">
        <f t="shared" si="31"/>
        <v>NA</v>
      </c>
      <c r="Z104" s="5" t="str">
        <f t="shared" si="32"/>
        <v>NA</v>
      </c>
      <c r="AA104" s="5" t="str">
        <f t="shared" si="33"/>
        <v>NA</v>
      </c>
      <c r="AB104" s="5" t="str">
        <f>IF($U104= "NA","NA",(F104-AA104)*Inputs!$S$7)</f>
        <v>NA</v>
      </c>
      <c r="AC104" s="123" t="str">
        <f t="shared" si="34"/>
        <v>NA</v>
      </c>
      <c r="AD104" s="124" t="str">
        <f t="shared" si="35"/>
        <v>NA</v>
      </c>
      <c r="AE104" s="123" t="str">
        <f t="shared" si="36"/>
        <v/>
      </c>
    </row>
    <row r="105" spans="1:31" s="32" customFormat="1" ht="13.35" customHeight="1" outlineLevel="1">
      <c r="A105" s="81" t="s">
        <v>656</v>
      </c>
      <c r="B105" s="11" t="s">
        <v>597</v>
      </c>
      <c r="C105" s="78" t="s">
        <v>82</v>
      </c>
      <c r="D105" s="73">
        <v>0.05</v>
      </c>
      <c r="E105" s="74">
        <v>47665</v>
      </c>
      <c r="F105" s="79">
        <v>2100000</v>
      </c>
      <c r="G105" s="11" t="s">
        <v>2</v>
      </c>
      <c r="H105" s="69" t="str">
        <f>IF(OR(($G105=("Non Callable")),$G105=("Make Whole"),Inputs!$S$6&gt;E105),"Non Callable",MAX(Inputs!$S$6,G105))</f>
        <v>Non Callable</v>
      </c>
      <c r="I105" s="70" t="str">
        <f t="shared" si="37"/>
        <v>NA</v>
      </c>
      <c r="J105" s="67" t="str">
        <f>IF($I105="NA","NA",VLOOKUP(ROUNDUP(I105,0),Inputs!$N$6:$P$26,3,TRUE))</f>
        <v>NA</v>
      </c>
      <c r="K105" s="3" t="str">
        <f>IF($I105="NA","NA",VLOOKUP(ROUNDUP(I105,0),Inputs!$N$6:$O$26,2))</f>
        <v>NA</v>
      </c>
      <c r="L105" s="3" t="str">
        <f t="shared" si="38"/>
        <v>NA</v>
      </c>
      <c r="M105" s="5" t="str">
        <f t="shared" si="39"/>
        <v>NA</v>
      </c>
      <c r="N105" s="5" t="str">
        <f t="shared" si="40"/>
        <v>NA</v>
      </c>
      <c r="O105" s="5" t="str">
        <f>IF($I105= "NA","NA",(F105-N105)*Inputs!$S$7)</f>
        <v>NA</v>
      </c>
      <c r="P105" s="123" t="str">
        <f t="shared" si="41"/>
        <v>NA</v>
      </c>
      <c r="Q105" s="124" t="str">
        <f t="shared" si="42"/>
        <v>NA</v>
      </c>
      <c r="R105" s="7" t="str">
        <f t="shared" si="28"/>
        <v>YES</v>
      </c>
      <c r="S105" s="69" t="str">
        <f>IF(OR(($G105=("Non Callable")),$G105=("Make Whole"),Inputs!$S$6&gt;E105,R105="No"),"NA",Inputs!$S$6)</f>
        <v>NA</v>
      </c>
      <c r="T105" s="70" t="str">
        <f t="shared" si="29"/>
        <v>NA</v>
      </c>
      <c r="U105" s="67" t="str">
        <f>IF(S105="NA","NA",IF(T105&gt;0,T105*(Inputs!$S$11*12),0))</f>
        <v>NA</v>
      </c>
      <c r="V105" s="70" t="str">
        <f t="shared" si="30"/>
        <v>NA</v>
      </c>
      <c r="W105" s="67" t="str">
        <f>IF($V105="NA","NA",VLOOKUP(ROUNDUP(V105,0),Inputs!$N$6:$P$26,3,TRUE))</f>
        <v>NA</v>
      </c>
      <c r="X105" s="3" t="str">
        <f>IF($U105="NA","NA",VLOOKUP(ROUNDUP(V105,0),Inputs!$N$6:$O$26,2)+U105)</f>
        <v>NA</v>
      </c>
      <c r="Y105" s="3" t="str">
        <f t="shared" si="31"/>
        <v>NA</v>
      </c>
      <c r="Z105" s="5" t="str">
        <f t="shared" si="32"/>
        <v>NA</v>
      </c>
      <c r="AA105" s="5" t="str">
        <f t="shared" si="33"/>
        <v>NA</v>
      </c>
      <c r="AB105" s="5" t="str">
        <f>IF($U105= "NA","NA",(F105-AA105)*Inputs!$S$7)</f>
        <v>NA</v>
      </c>
      <c r="AC105" s="123" t="str">
        <f t="shared" si="34"/>
        <v>NA</v>
      </c>
      <c r="AD105" s="124" t="str">
        <f t="shared" si="35"/>
        <v>NA</v>
      </c>
      <c r="AE105" s="123" t="str">
        <f t="shared" si="36"/>
        <v/>
      </c>
    </row>
    <row r="106" spans="1:31" s="32" customFormat="1" ht="13.35" customHeight="1" outlineLevel="1">
      <c r="A106" s="81" t="s">
        <v>656</v>
      </c>
      <c r="B106" s="11" t="s">
        <v>598</v>
      </c>
      <c r="C106" s="78" t="s">
        <v>82</v>
      </c>
      <c r="D106" s="73">
        <v>0.05</v>
      </c>
      <c r="E106" s="74">
        <v>48030</v>
      </c>
      <c r="F106" s="79">
        <v>2205000</v>
      </c>
      <c r="G106" s="11" t="s">
        <v>2</v>
      </c>
      <c r="H106" s="69" t="str">
        <f>IF(OR(($G106=("Non Callable")),$G106=("Make Whole"),Inputs!$S$6&gt;E106),"Non Callable",MAX(Inputs!$S$6,G106))</f>
        <v>Non Callable</v>
      </c>
      <c r="I106" s="70" t="str">
        <f t="shared" si="37"/>
        <v>NA</v>
      </c>
      <c r="J106" s="67" t="str">
        <f>IF($I106="NA","NA",VLOOKUP(ROUNDUP(I106,0),Inputs!$N$6:$P$26,3,TRUE))</f>
        <v>NA</v>
      </c>
      <c r="K106" s="3" t="str">
        <f>IF($I106="NA","NA",VLOOKUP(ROUNDUP(I106,0),Inputs!$N$6:$O$26,2))</f>
        <v>NA</v>
      </c>
      <c r="L106" s="3" t="str">
        <f t="shared" si="38"/>
        <v>NA</v>
      </c>
      <c r="M106" s="5" t="str">
        <f t="shared" si="39"/>
        <v>NA</v>
      </c>
      <c r="N106" s="5" t="str">
        <f t="shared" si="40"/>
        <v>NA</v>
      </c>
      <c r="O106" s="5" t="str">
        <f>IF($I106= "NA","NA",(F106-N106)*Inputs!$S$7)</f>
        <v>NA</v>
      </c>
      <c r="P106" s="123" t="str">
        <f t="shared" si="41"/>
        <v>NA</v>
      </c>
      <c r="Q106" s="124" t="str">
        <f t="shared" si="42"/>
        <v>NA</v>
      </c>
      <c r="R106" s="7" t="str">
        <f t="shared" si="28"/>
        <v>YES</v>
      </c>
      <c r="S106" s="69" t="str">
        <f>IF(OR(($G106=("Non Callable")),$G106=("Make Whole"),Inputs!$S$6&gt;E106,R106="No"),"NA",Inputs!$S$6)</f>
        <v>NA</v>
      </c>
      <c r="T106" s="70" t="str">
        <f t="shared" si="29"/>
        <v>NA</v>
      </c>
      <c r="U106" s="67" t="str">
        <f>IF(S106="NA","NA",IF(T106&gt;0,T106*(Inputs!$S$11*12),0))</f>
        <v>NA</v>
      </c>
      <c r="V106" s="70" t="str">
        <f t="shared" si="30"/>
        <v>NA</v>
      </c>
      <c r="W106" s="67" t="str">
        <f>IF($V106="NA","NA",VLOOKUP(ROUNDUP(V106,0),Inputs!$N$6:$P$26,3,TRUE))</f>
        <v>NA</v>
      </c>
      <c r="X106" s="3" t="str">
        <f>IF($U106="NA","NA",VLOOKUP(ROUNDUP(V106,0),Inputs!$N$6:$O$26,2)+U106)</f>
        <v>NA</v>
      </c>
      <c r="Y106" s="3" t="str">
        <f t="shared" si="31"/>
        <v>NA</v>
      </c>
      <c r="Z106" s="5" t="str">
        <f t="shared" si="32"/>
        <v>NA</v>
      </c>
      <c r="AA106" s="5" t="str">
        <f t="shared" si="33"/>
        <v>NA</v>
      </c>
      <c r="AB106" s="5" t="str">
        <f>IF($U106= "NA","NA",(F106-AA106)*Inputs!$S$7)</f>
        <v>NA</v>
      </c>
      <c r="AC106" s="123" t="str">
        <f t="shared" si="34"/>
        <v>NA</v>
      </c>
      <c r="AD106" s="124" t="str">
        <f t="shared" si="35"/>
        <v>NA</v>
      </c>
      <c r="AE106" s="123" t="str">
        <f t="shared" si="36"/>
        <v/>
      </c>
    </row>
    <row r="107" spans="1:31" s="32" customFormat="1" ht="13.35" customHeight="1" outlineLevel="1">
      <c r="A107" s="81" t="s">
        <v>656</v>
      </c>
      <c r="B107" s="11" t="s">
        <v>599</v>
      </c>
      <c r="C107" s="78" t="s">
        <v>82</v>
      </c>
      <c r="D107" s="73">
        <v>0.05</v>
      </c>
      <c r="E107" s="74">
        <v>48396</v>
      </c>
      <c r="F107" s="79">
        <v>2315000</v>
      </c>
      <c r="G107" s="75">
        <v>48030</v>
      </c>
      <c r="H107" s="69">
        <f>IF(OR(($G107=("Non Callable")),$G107=("Make Whole"),Inputs!$S$6&gt;E107),"Non Callable",MAX(Inputs!$S$6,G107))</f>
        <v>48030</v>
      </c>
      <c r="I107" s="70">
        <f t="shared" si="37"/>
        <v>1</v>
      </c>
      <c r="J107" s="67">
        <f>IF($I107="NA","NA",VLOOKUP(ROUNDUP(I107,0),Inputs!$N$6:$P$26,3,TRUE))</f>
        <v>0.05</v>
      </c>
      <c r="K107" s="3">
        <f>IF($I107="NA","NA",VLOOKUP(ROUNDUP(I107,0),Inputs!$N$6:$O$26,2))</f>
        <v>3.0800000000000001E-2</v>
      </c>
      <c r="L107" s="3">
        <f t="shared" si="38"/>
        <v>1.0187600000000001</v>
      </c>
      <c r="M107" s="5">
        <f t="shared" si="39"/>
        <v>2272370.3325611525</v>
      </c>
      <c r="N107" s="5">
        <f t="shared" si="40"/>
        <v>42629.667438847478</v>
      </c>
      <c r="O107" s="5">
        <f>IF($I107= "NA","NA",(F107-N107)*Inputs!$S$7)</f>
        <v>22723.703325611525</v>
      </c>
      <c r="P107" s="123">
        <f t="shared" si="41"/>
        <v>19905.964113235954</v>
      </c>
      <c r="Q107" s="124">
        <f t="shared" si="42"/>
        <v>8.5986886018297858E-3</v>
      </c>
      <c r="R107" s="7" t="str">
        <f t="shared" si="28"/>
        <v>YES</v>
      </c>
      <c r="S107" s="69">
        <f>IF(OR(($G107=("Non Callable")),$G107=("Make Whole"),Inputs!$S$6&gt;E107,R107="No"),"NA",Inputs!$S$6)</f>
        <v>45266</v>
      </c>
      <c r="T107" s="70">
        <f t="shared" si="29"/>
        <v>7.5694444444444446</v>
      </c>
      <c r="U107" s="67">
        <f>IF(S107="NA","NA",IF(T107&gt;0,T107*(Inputs!$S$11*12),0))</f>
        <v>3.6333333333333336E-2</v>
      </c>
      <c r="V107" s="70">
        <f t="shared" si="30"/>
        <v>1</v>
      </c>
      <c r="W107" s="67">
        <f>IF($V107="NA","NA",VLOOKUP(ROUNDUP(V107,0),Inputs!$N$6:$P$26,3,TRUE))</f>
        <v>0.05</v>
      </c>
      <c r="X107" s="3">
        <f>IF($U107="NA","NA",VLOOKUP(ROUNDUP(V107,0),Inputs!$N$6:$O$26,2)+U107)</f>
        <v>6.7133333333333337E-2</v>
      </c>
      <c r="Y107" s="3">
        <f t="shared" si="31"/>
        <v>0.98368999999999995</v>
      </c>
      <c r="Z107" s="5">
        <f t="shared" si="32"/>
        <v>2353383.6879504723</v>
      </c>
      <c r="AA107" s="5">
        <f t="shared" si="33"/>
        <v>-38383.687950472347</v>
      </c>
      <c r="AB107" s="5">
        <f>IF($U107= "NA","NA",(F107-AA107)*Inputs!$S$7)</f>
        <v>23533.836879504724</v>
      </c>
      <c r="AC107" s="123">
        <f t="shared" si="34"/>
        <v>-61917.524829977076</v>
      </c>
      <c r="AD107" s="124">
        <f t="shared" si="35"/>
        <v>-2.6746231028067852E-2</v>
      </c>
      <c r="AE107" s="123">
        <f t="shared" si="36"/>
        <v>81823.488943213029</v>
      </c>
    </row>
    <row r="108" spans="1:31" s="32" customFormat="1" ht="13.35" customHeight="1" outlineLevel="1">
      <c r="A108" s="81" t="s">
        <v>656</v>
      </c>
      <c r="B108" s="11" t="s">
        <v>600</v>
      </c>
      <c r="C108" s="78" t="s">
        <v>82</v>
      </c>
      <c r="D108" s="73">
        <v>0.05</v>
      </c>
      <c r="E108" s="74">
        <v>48761</v>
      </c>
      <c r="F108" s="79">
        <v>2430000</v>
      </c>
      <c r="G108" s="75">
        <v>48030</v>
      </c>
      <c r="H108" s="69">
        <f>IF(OR(($G108=("Non Callable")),$G108=("Make Whole"),Inputs!$S$6&gt;E108),"Non Callable",MAX(Inputs!$S$6,G108))</f>
        <v>48030</v>
      </c>
      <c r="I108" s="70">
        <f t="shared" si="37"/>
        <v>2</v>
      </c>
      <c r="J108" s="67">
        <f>IF($I108="NA","NA",VLOOKUP(ROUNDUP(I108,0),Inputs!$N$6:$P$26,3,TRUE))</f>
        <v>0.05</v>
      </c>
      <c r="K108" s="3">
        <f>IF($I108="NA","NA",VLOOKUP(ROUNDUP(I108,0),Inputs!$N$6:$O$26,2))</f>
        <v>2.93E-2</v>
      </c>
      <c r="L108" s="3">
        <f t="shared" si="38"/>
        <v>1.03992</v>
      </c>
      <c r="M108" s="5">
        <f t="shared" si="39"/>
        <v>2336718.2090930073</v>
      </c>
      <c r="N108" s="5">
        <f t="shared" si="40"/>
        <v>93281.790906992741</v>
      </c>
      <c r="O108" s="5">
        <f>IF($I108= "NA","NA",(F108-N108)*Inputs!$S$7)</f>
        <v>23367.182090930073</v>
      </c>
      <c r="P108" s="123">
        <f t="shared" si="41"/>
        <v>69914.608816062668</v>
      </c>
      <c r="Q108" s="124">
        <f t="shared" si="42"/>
        <v>2.8771443957227437E-2</v>
      </c>
      <c r="R108" s="7" t="str">
        <f t="shared" si="28"/>
        <v>YES</v>
      </c>
      <c r="S108" s="69">
        <f>IF(OR(($G108=("Non Callable")),$G108=("Make Whole"),Inputs!$S$6&gt;E108,R108="No"),"NA",Inputs!$S$6)</f>
        <v>45266</v>
      </c>
      <c r="T108" s="70">
        <f t="shared" si="29"/>
        <v>7.5694444444444446</v>
      </c>
      <c r="U108" s="67">
        <f>IF(S108="NA","NA",IF(T108&gt;0,T108*(Inputs!$S$11*12),0))</f>
        <v>3.6333333333333336E-2</v>
      </c>
      <c r="V108" s="70">
        <f t="shared" si="30"/>
        <v>2</v>
      </c>
      <c r="W108" s="67">
        <f>IF($V108="NA","NA",VLOOKUP(ROUNDUP(V108,0),Inputs!$N$6:$P$26,3,TRUE))</f>
        <v>0.05</v>
      </c>
      <c r="X108" s="3">
        <f>IF($U108="NA","NA",VLOOKUP(ROUNDUP(V108,0),Inputs!$N$6:$O$26,2)+U108)</f>
        <v>6.5633333333333335E-2</v>
      </c>
      <c r="Y108" s="3">
        <f t="shared" si="31"/>
        <v>0.97113000000000005</v>
      </c>
      <c r="Z108" s="5">
        <f t="shared" si="32"/>
        <v>2502239.658954002</v>
      </c>
      <c r="AA108" s="5">
        <f t="shared" si="33"/>
        <v>-72239.658954001963</v>
      </c>
      <c r="AB108" s="5">
        <f>IF($U108= "NA","NA",(F108-AA108)*Inputs!$S$7)</f>
        <v>25022.396589540022</v>
      </c>
      <c r="AC108" s="123">
        <f t="shared" si="34"/>
        <v>-97262.055543541981</v>
      </c>
      <c r="AD108" s="124">
        <f t="shared" si="35"/>
        <v>-4.0025537260716865E-2</v>
      </c>
      <c r="AE108" s="123">
        <f t="shared" si="36"/>
        <v>167176.66435960465</v>
      </c>
    </row>
    <row r="109" spans="1:31" s="32" customFormat="1" ht="13.35" customHeight="1" outlineLevel="1">
      <c r="A109" s="81" t="s">
        <v>656</v>
      </c>
      <c r="B109" s="11" t="s">
        <v>601</v>
      </c>
      <c r="C109" s="78" t="s">
        <v>82</v>
      </c>
      <c r="D109" s="73">
        <v>0.05</v>
      </c>
      <c r="E109" s="74">
        <v>49126</v>
      </c>
      <c r="F109" s="79">
        <v>2550000</v>
      </c>
      <c r="G109" s="75">
        <v>48030</v>
      </c>
      <c r="H109" s="69">
        <f>IF(OR(($G109=("Non Callable")),$G109=("Make Whole"),Inputs!$S$6&gt;E109),"Non Callable",MAX(Inputs!$S$6,G109))</f>
        <v>48030</v>
      </c>
      <c r="I109" s="70">
        <f t="shared" si="37"/>
        <v>3</v>
      </c>
      <c r="J109" s="67">
        <f>IF($I109="NA","NA",VLOOKUP(ROUNDUP(I109,0),Inputs!$N$6:$P$26,3,TRUE))</f>
        <v>0.05</v>
      </c>
      <c r="K109" s="3">
        <f>IF($I109="NA","NA",VLOOKUP(ROUNDUP(I109,0),Inputs!$N$6:$O$26,2))</f>
        <v>2.8899999999999999E-2</v>
      </c>
      <c r="L109" s="3">
        <f t="shared" si="38"/>
        <v>1.0602100000000001</v>
      </c>
      <c r="M109" s="5">
        <f t="shared" si="39"/>
        <v>2405183.8786655474</v>
      </c>
      <c r="N109" s="5">
        <f t="shared" si="40"/>
        <v>144816.12133445265</v>
      </c>
      <c r="O109" s="5">
        <f>IF($I109= "NA","NA",(F109-N109)*Inputs!$S$7)</f>
        <v>24051.838786655473</v>
      </c>
      <c r="P109" s="123">
        <f t="shared" si="41"/>
        <v>120764.28254779718</v>
      </c>
      <c r="Q109" s="124">
        <f t="shared" si="42"/>
        <v>4.7358542175606734E-2</v>
      </c>
      <c r="R109" s="7" t="str">
        <f t="shared" si="28"/>
        <v>YES</v>
      </c>
      <c r="S109" s="69">
        <f>IF(OR(($G109=("Non Callable")),$G109=("Make Whole"),Inputs!$S$6&gt;E109,R109="No"),"NA",Inputs!$S$6)</f>
        <v>45266</v>
      </c>
      <c r="T109" s="70">
        <f t="shared" si="29"/>
        <v>7.5694444444444446</v>
      </c>
      <c r="U109" s="67">
        <f>IF(S109="NA","NA",IF(T109&gt;0,T109*(Inputs!$S$11*12),0))</f>
        <v>3.6333333333333336E-2</v>
      </c>
      <c r="V109" s="70">
        <f t="shared" si="30"/>
        <v>3</v>
      </c>
      <c r="W109" s="67">
        <f>IF($V109="NA","NA",VLOOKUP(ROUNDUP(V109,0),Inputs!$N$6:$P$26,3,TRUE))</f>
        <v>0.05</v>
      </c>
      <c r="X109" s="3">
        <f>IF($U109="NA","NA",VLOOKUP(ROUNDUP(V109,0),Inputs!$N$6:$O$26,2)+U109)</f>
        <v>6.5233333333333338E-2</v>
      </c>
      <c r="Y109" s="3">
        <f t="shared" si="31"/>
        <v>0.95909</v>
      </c>
      <c r="Z109" s="5">
        <f t="shared" si="32"/>
        <v>2658770.2926732632</v>
      </c>
      <c r="AA109" s="5">
        <f t="shared" si="33"/>
        <v>-108770.29267326323</v>
      </c>
      <c r="AB109" s="5">
        <f>IF($U109= "NA","NA",(F109-AA109)*Inputs!$S$7)</f>
        <v>26587.702926732632</v>
      </c>
      <c r="AC109" s="123">
        <f t="shared" si="34"/>
        <v>-135357.99559999586</v>
      </c>
      <c r="AD109" s="124">
        <f t="shared" si="35"/>
        <v>-5.3081566901959164E-2</v>
      </c>
      <c r="AE109" s="123">
        <f t="shared" si="36"/>
        <v>256122.27814779303</v>
      </c>
    </row>
    <row r="110" spans="1:31" s="32" customFormat="1" ht="13.35" customHeight="1" outlineLevel="1">
      <c r="A110" s="81" t="s">
        <v>656</v>
      </c>
      <c r="B110" s="11" t="s">
        <v>602</v>
      </c>
      <c r="C110" s="78" t="s">
        <v>82</v>
      </c>
      <c r="D110" s="73">
        <v>0.05</v>
      </c>
      <c r="E110" s="74">
        <v>49491</v>
      </c>
      <c r="F110" s="79">
        <v>2675000</v>
      </c>
      <c r="G110" s="75">
        <v>48030</v>
      </c>
      <c r="H110" s="69">
        <f>IF(OR(($G110=("Non Callable")),$G110=("Make Whole"),Inputs!$S$6&gt;E110),"Non Callable",MAX(Inputs!$S$6,G110))</f>
        <v>48030</v>
      </c>
      <c r="I110" s="70">
        <f t="shared" si="37"/>
        <v>4</v>
      </c>
      <c r="J110" s="67">
        <f>IF($I110="NA","NA",VLOOKUP(ROUNDUP(I110,0),Inputs!$N$6:$P$26,3,TRUE))</f>
        <v>0.05</v>
      </c>
      <c r="K110" s="3">
        <f>IF($I110="NA","NA",VLOOKUP(ROUNDUP(I110,0),Inputs!$N$6:$O$26,2))</f>
        <v>2.86E-2</v>
      </c>
      <c r="L110" s="3">
        <f t="shared" si="38"/>
        <v>1.0803400000000001</v>
      </c>
      <c r="M110" s="5">
        <f t="shared" si="39"/>
        <v>2476072.3475942756</v>
      </c>
      <c r="N110" s="5">
        <f t="shared" si="40"/>
        <v>198927.6524057244</v>
      </c>
      <c r="O110" s="5">
        <f>IF($I110= "NA","NA",(F110-N110)*Inputs!$S$7)</f>
        <v>24760.723475942756</v>
      </c>
      <c r="P110" s="123">
        <f t="shared" si="41"/>
        <v>174166.92892978163</v>
      </c>
      <c r="Q110" s="124">
        <f t="shared" si="42"/>
        <v>6.5109132310198742E-2</v>
      </c>
      <c r="R110" s="7" t="str">
        <f t="shared" si="28"/>
        <v>YES</v>
      </c>
      <c r="S110" s="69">
        <f>IF(OR(($G110=("Non Callable")),$G110=("Make Whole"),Inputs!$S$6&gt;E110,R110="No"),"NA",Inputs!$S$6)</f>
        <v>45266</v>
      </c>
      <c r="T110" s="70">
        <f t="shared" si="29"/>
        <v>7.5694444444444446</v>
      </c>
      <c r="U110" s="67">
        <f>IF(S110="NA","NA",IF(T110&gt;0,T110*(Inputs!$S$11*12),0))</f>
        <v>3.6333333333333336E-2</v>
      </c>
      <c r="V110" s="70">
        <f t="shared" si="30"/>
        <v>4</v>
      </c>
      <c r="W110" s="67">
        <f>IF($V110="NA","NA",VLOOKUP(ROUNDUP(V110,0),Inputs!$N$6:$P$26,3,TRUE))</f>
        <v>0.05</v>
      </c>
      <c r="X110" s="3">
        <f>IF($U110="NA","NA",VLOOKUP(ROUNDUP(V110,0),Inputs!$N$6:$O$26,2)+U110)</f>
        <v>6.4933333333333343E-2</v>
      </c>
      <c r="Y110" s="3">
        <f t="shared" si="31"/>
        <v>0.94811999999999996</v>
      </c>
      <c r="Z110" s="5">
        <f t="shared" si="32"/>
        <v>2821372.8220056533</v>
      </c>
      <c r="AA110" s="5">
        <f t="shared" si="33"/>
        <v>-146372.82200565329</v>
      </c>
      <c r="AB110" s="5">
        <f>IF($U110= "NA","NA",(F110-AA110)*Inputs!$S$7)</f>
        <v>28213.728220056535</v>
      </c>
      <c r="AC110" s="123">
        <f t="shared" si="34"/>
        <v>-174586.55022570983</v>
      </c>
      <c r="AD110" s="124">
        <f t="shared" si="35"/>
        <v>-6.526600008437751E-2</v>
      </c>
      <c r="AE110" s="123">
        <f t="shared" si="36"/>
        <v>348753.47915549146</v>
      </c>
    </row>
    <row r="111" spans="1:31" s="32" customFormat="1" ht="13.35" customHeight="1" outlineLevel="1">
      <c r="A111" s="81" t="s">
        <v>656</v>
      </c>
      <c r="B111" s="11" t="s">
        <v>603</v>
      </c>
      <c r="C111" s="78" t="s">
        <v>82</v>
      </c>
      <c r="D111" s="73">
        <v>0.05</v>
      </c>
      <c r="E111" s="74">
        <v>49857</v>
      </c>
      <c r="F111" s="79">
        <v>2810000</v>
      </c>
      <c r="G111" s="75">
        <v>48030</v>
      </c>
      <c r="H111" s="69">
        <f>IF(OR(($G111=("Non Callable")),$G111=("Make Whole"),Inputs!$S$6&gt;E111),"Non Callable",MAX(Inputs!$S$6,G111))</f>
        <v>48030</v>
      </c>
      <c r="I111" s="70">
        <f t="shared" si="37"/>
        <v>5</v>
      </c>
      <c r="J111" s="67">
        <f>IF($I111="NA","NA",VLOOKUP(ROUNDUP(I111,0),Inputs!$N$6:$P$26,3,TRUE))</f>
        <v>0.05</v>
      </c>
      <c r="K111" s="3">
        <f>IF($I111="NA","NA",VLOOKUP(ROUNDUP(I111,0),Inputs!$N$6:$O$26,2))</f>
        <v>2.8300000000000002E-2</v>
      </c>
      <c r="L111" s="3">
        <f t="shared" si="38"/>
        <v>1.1005100000000001</v>
      </c>
      <c r="M111" s="5">
        <f t="shared" si="39"/>
        <v>2553361.6232474032</v>
      </c>
      <c r="N111" s="5">
        <f t="shared" si="40"/>
        <v>256638.37675259681</v>
      </c>
      <c r="O111" s="5">
        <f>IF($I111= "NA","NA",(F111-N111)*Inputs!$S$7)</f>
        <v>25533.616232474033</v>
      </c>
      <c r="P111" s="123">
        <f t="shared" si="41"/>
        <v>231104.76052012277</v>
      </c>
      <c r="Q111" s="124">
        <f t="shared" si="42"/>
        <v>8.2243687017837283E-2</v>
      </c>
      <c r="R111" s="7" t="str">
        <f t="shared" si="28"/>
        <v>YES</v>
      </c>
      <c r="S111" s="69">
        <f>IF(OR(($G111=("Non Callable")),$G111=("Make Whole"),Inputs!$S$6&gt;E111,R111="No"),"NA",Inputs!$S$6)</f>
        <v>45266</v>
      </c>
      <c r="T111" s="70">
        <f t="shared" si="29"/>
        <v>7.5694444444444446</v>
      </c>
      <c r="U111" s="67">
        <f>IF(S111="NA","NA",IF(T111&gt;0,T111*(Inputs!$S$11*12),0))</f>
        <v>3.6333333333333336E-2</v>
      </c>
      <c r="V111" s="70">
        <f t="shared" si="30"/>
        <v>5</v>
      </c>
      <c r="W111" s="67">
        <f>IF($V111="NA","NA",VLOOKUP(ROUNDUP(V111,0),Inputs!$N$6:$P$26,3,TRUE))</f>
        <v>0.05</v>
      </c>
      <c r="X111" s="3">
        <f>IF($U111="NA","NA",VLOOKUP(ROUNDUP(V111,0),Inputs!$N$6:$O$26,2)+U111)</f>
        <v>6.4633333333333334E-2</v>
      </c>
      <c r="Y111" s="3">
        <f t="shared" si="31"/>
        <v>0.93830999999999998</v>
      </c>
      <c r="Z111" s="5">
        <f t="shared" si="32"/>
        <v>2994745.8728991486</v>
      </c>
      <c r="AA111" s="5">
        <f t="shared" si="33"/>
        <v>-184745.87289914861</v>
      </c>
      <c r="AB111" s="5">
        <f>IF($U111= "NA","NA",(F111-AA111)*Inputs!$S$7)</f>
        <v>29947.458728991485</v>
      </c>
      <c r="AC111" s="123">
        <f t="shared" si="34"/>
        <v>-214693.33162814009</v>
      </c>
      <c r="AD111" s="124">
        <f t="shared" si="35"/>
        <v>-7.6403320864106797E-2</v>
      </c>
      <c r="AE111" s="123">
        <f t="shared" si="36"/>
        <v>445798.09214826289</v>
      </c>
    </row>
    <row r="112" spans="1:31" s="32" customFormat="1" ht="13.35" customHeight="1" outlineLevel="1">
      <c r="A112" s="81" t="s">
        <v>656</v>
      </c>
      <c r="B112" s="11" t="s">
        <v>604</v>
      </c>
      <c r="C112" s="78" t="s">
        <v>82</v>
      </c>
      <c r="D112" s="73">
        <v>0.05</v>
      </c>
      <c r="E112" s="74">
        <v>50222</v>
      </c>
      <c r="F112" s="79">
        <v>2950000</v>
      </c>
      <c r="G112" s="75">
        <v>48030</v>
      </c>
      <c r="H112" s="69">
        <f>IF(OR(($G112=("Non Callable")),$G112=("Make Whole"),Inputs!$S$6&gt;E112),"Non Callable",MAX(Inputs!$S$6,G112))</f>
        <v>48030</v>
      </c>
      <c r="I112" s="70">
        <f t="shared" si="37"/>
        <v>6</v>
      </c>
      <c r="J112" s="67">
        <f>IF($I112="NA","NA",VLOOKUP(ROUNDUP(I112,0),Inputs!$N$6:$P$26,3,TRUE))</f>
        <v>0.05</v>
      </c>
      <c r="K112" s="3">
        <f>IF($I112="NA","NA",VLOOKUP(ROUNDUP(I112,0),Inputs!$N$6:$O$26,2))</f>
        <v>2.8699999999999996E-2</v>
      </c>
      <c r="L112" s="3">
        <f t="shared" si="38"/>
        <v>1.11663</v>
      </c>
      <c r="M112" s="5">
        <f t="shared" si="39"/>
        <v>2641877.7930021584</v>
      </c>
      <c r="N112" s="5">
        <f t="shared" si="40"/>
        <v>308122.2069978416</v>
      </c>
      <c r="O112" s="5">
        <f>IF($I112= "NA","NA",(F112-N112)*Inputs!$S$7)</f>
        <v>26418.777930021584</v>
      </c>
      <c r="P112" s="123">
        <f t="shared" si="41"/>
        <v>281703.42906782002</v>
      </c>
      <c r="Q112" s="124">
        <f t="shared" si="42"/>
        <v>9.5492687819600006E-2</v>
      </c>
      <c r="R112" s="7" t="str">
        <f t="shared" si="28"/>
        <v>YES</v>
      </c>
      <c r="S112" s="69">
        <f>IF(OR(($G112=("Non Callable")),$G112=("Make Whole"),Inputs!$S$6&gt;E112,R112="No"),"NA",Inputs!$S$6)</f>
        <v>45266</v>
      </c>
      <c r="T112" s="70">
        <f t="shared" si="29"/>
        <v>7.5694444444444446</v>
      </c>
      <c r="U112" s="67">
        <f>IF(S112="NA","NA",IF(T112&gt;0,T112*(Inputs!$S$11*12),0))</f>
        <v>3.6333333333333336E-2</v>
      </c>
      <c r="V112" s="70">
        <f t="shared" si="30"/>
        <v>6</v>
      </c>
      <c r="W112" s="67">
        <f>IF($V112="NA","NA",VLOOKUP(ROUNDUP(V112,0),Inputs!$N$6:$P$26,3,TRUE))</f>
        <v>0.05</v>
      </c>
      <c r="X112" s="3">
        <f>IF($U112="NA","NA",VLOOKUP(ROUNDUP(V112,0),Inputs!$N$6:$O$26,2)+U112)</f>
        <v>6.5033333333333332E-2</v>
      </c>
      <c r="Y112" s="3">
        <f t="shared" si="31"/>
        <v>0.92628999999999995</v>
      </c>
      <c r="Z112" s="5">
        <f t="shared" si="32"/>
        <v>3184747.7571818763</v>
      </c>
      <c r="AA112" s="5">
        <f t="shared" si="33"/>
        <v>-234747.75718187634</v>
      </c>
      <c r="AB112" s="5">
        <f>IF($U112= "NA","NA",(F112-AA112)*Inputs!$S$7)</f>
        <v>31847.477571818763</v>
      </c>
      <c r="AC112" s="123">
        <f t="shared" si="34"/>
        <v>-266595.23475369508</v>
      </c>
      <c r="AD112" s="124">
        <f t="shared" si="35"/>
        <v>-9.0371266018201724E-2</v>
      </c>
      <c r="AE112" s="123">
        <f t="shared" si="36"/>
        <v>548298.66382151516</v>
      </c>
    </row>
    <row r="113" spans="1:31" s="32" customFormat="1" ht="13.35" customHeight="1" outlineLevel="1">
      <c r="A113" s="81" t="s">
        <v>656</v>
      </c>
      <c r="B113" s="11" t="s">
        <v>605</v>
      </c>
      <c r="C113" s="78" t="s">
        <v>82</v>
      </c>
      <c r="D113" s="73">
        <v>0.05</v>
      </c>
      <c r="E113" s="74">
        <v>50587</v>
      </c>
      <c r="F113" s="79">
        <v>3100000</v>
      </c>
      <c r="G113" s="75">
        <v>48030</v>
      </c>
      <c r="H113" s="69">
        <f>IF(OR(($G113=("Non Callable")),$G113=("Make Whole"),Inputs!$S$6&gt;E113),"Non Callable",MAX(Inputs!$S$6,G113))</f>
        <v>48030</v>
      </c>
      <c r="I113" s="70">
        <f t="shared" si="37"/>
        <v>7</v>
      </c>
      <c r="J113" s="67">
        <f>IF($I113="NA","NA",VLOOKUP(ROUNDUP(I113,0),Inputs!$N$6:$P$26,3,TRUE))</f>
        <v>0.05</v>
      </c>
      <c r="K113" s="3">
        <f>IF($I113="NA","NA",VLOOKUP(ROUNDUP(I113,0),Inputs!$N$6:$O$26,2))</f>
        <v>2.8799999999999999E-2</v>
      </c>
      <c r="L113" s="3">
        <f t="shared" si="38"/>
        <v>1.1335299999999999</v>
      </c>
      <c r="M113" s="5">
        <f t="shared" si="39"/>
        <v>2734819.5460199555</v>
      </c>
      <c r="N113" s="5">
        <f t="shared" si="40"/>
        <v>365180.45398004446</v>
      </c>
      <c r="O113" s="5">
        <f>IF($I113= "NA","NA",(F113-N113)*Inputs!$S$7)</f>
        <v>27348.195460199557</v>
      </c>
      <c r="P113" s="123">
        <f t="shared" si="41"/>
        <v>337832.25851984491</v>
      </c>
      <c r="Q113" s="124">
        <f t="shared" si="42"/>
        <v>0.10897814790962738</v>
      </c>
      <c r="R113" s="7" t="str">
        <f t="shared" si="28"/>
        <v>YES</v>
      </c>
      <c r="S113" s="69">
        <f>IF(OR(($G113=("Non Callable")),$G113=("Make Whole"),Inputs!$S$6&gt;E113,R113="No"),"NA",Inputs!$S$6)</f>
        <v>45266</v>
      </c>
      <c r="T113" s="70">
        <f t="shared" si="29"/>
        <v>7.5694444444444446</v>
      </c>
      <c r="U113" s="67">
        <f>IF(S113="NA","NA",IF(T113&gt;0,T113*(Inputs!$S$11*12),0))</f>
        <v>3.6333333333333336E-2</v>
      </c>
      <c r="V113" s="70">
        <f t="shared" si="30"/>
        <v>7</v>
      </c>
      <c r="W113" s="67">
        <f>IF($V113="NA","NA",VLOOKUP(ROUNDUP(V113,0),Inputs!$N$6:$P$26,3,TRUE))</f>
        <v>0.05</v>
      </c>
      <c r="X113" s="3">
        <f>IF($U113="NA","NA",VLOOKUP(ROUNDUP(V113,0),Inputs!$N$6:$O$26,2)+U113)</f>
        <v>6.5133333333333335E-2</v>
      </c>
      <c r="Y113" s="3">
        <f t="shared" si="31"/>
        <v>0.91600000000000004</v>
      </c>
      <c r="Z113" s="5">
        <f t="shared" si="32"/>
        <v>3384279.4759825328</v>
      </c>
      <c r="AA113" s="5">
        <f t="shared" si="33"/>
        <v>-284279.47598253284</v>
      </c>
      <c r="AB113" s="5">
        <f>IF($U113= "NA","NA",(F113-AA113)*Inputs!$S$7)</f>
        <v>33842.79475982533</v>
      </c>
      <c r="AC113" s="123">
        <f t="shared" si="34"/>
        <v>-318122.27074235817</v>
      </c>
      <c r="AD113" s="124">
        <f t="shared" si="35"/>
        <v>-0.10262008733624457</v>
      </c>
      <c r="AE113" s="123">
        <f t="shared" si="36"/>
        <v>655954.52926220302</v>
      </c>
    </row>
    <row r="114" spans="1:31" s="32" customFormat="1" ht="13.35" customHeight="1" outlineLevel="1">
      <c r="A114" s="81" t="s">
        <v>656</v>
      </c>
      <c r="B114" s="11" t="s">
        <v>606</v>
      </c>
      <c r="C114" s="78" t="s">
        <v>82</v>
      </c>
      <c r="D114" s="73">
        <v>0.05</v>
      </c>
      <c r="E114" s="74">
        <v>50952</v>
      </c>
      <c r="F114" s="79">
        <v>3255000</v>
      </c>
      <c r="G114" s="75">
        <v>48030</v>
      </c>
      <c r="H114" s="69">
        <f>IF(OR(($G114=("Non Callable")),$G114=("Make Whole"),Inputs!$S$6&gt;E114),"Non Callable",MAX(Inputs!$S$6,G114))</f>
        <v>48030</v>
      </c>
      <c r="I114" s="70">
        <f t="shared" si="37"/>
        <v>8</v>
      </c>
      <c r="J114" s="67">
        <f>IF($I114="NA","NA",VLOOKUP(ROUNDUP(I114,0),Inputs!$N$6:$P$26,3,TRUE))</f>
        <v>0.05</v>
      </c>
      <c r="K114" s="3">
        <f>IF($I114="NA","NA",VLOOKUP(ROUNDUP(I114,0),Inputs!$N$6:$O$26,2))</f>
        <v>2.8899999999999995E-2</v>
      </c>
      <c r="L114" s="3">
        <f t="shared" si="38"/>
        <v>1.14974</v>
      </c>
      <c r="M114" s="5">
        <f t="shared" si="39"/>
        <v>2831074.8517056028</v>
      </c>
      <c r="N114" s="5">
        <f t="shared" si="40"/>
        <v>423925.14829439716</v>
      </c>
      <c r="O114" s="5">
        <f>IF($I114= "NA","NA",(F114-N114)*Inputs!$S$7)</f>
        <v>28310.748517056029</v>
      </c>
      <c r="P114" s="123">
        <f t="shared" si="41"/>
        <v>395614.39977734111</v>
      </c>
      <c r="Q114" s="124">
        <f t="shared" si="42"/>
        <v>0.1215405222050203</v>
      </c>
      <c r="R114" s="7" t="str">
        <f t="shared" si="28"/>
        <v>YES</v>
      </c>
      <c r="S114" s="69">
        <f>IF(OR(($G114=("Non Callable")),$G114=("Make Whole"),Inputs!$S$6&gt;E114,R114="No"),"NA",Inputs!$S$6)</f>
        <v>45266</v>
      </c>
      <c r="T114" s="70">
        <f t="shared" si="29"/>
        <v>7.5694444444444446</v>
      </c>
      <c r="U114" s="67">
        <f>IF(S114="NA","NA",IF(T114&gt;0,T114*(Inputs!$S$11*12),0))</f>
        <v>3.6333333333333336E-2</v>
      </c>
      <c r="V114" s="70">
        <f t="shared" si="30"/>
        <v>8</v>
      </c>
      <c r="W114" s="67">
        <f>IF($V114="NA","NA",VLOOKUP(ROUNDUP(V114,0),Inputs!$N$6:$P$26,3,TRUE))</f>
        <v>0.05</v>
      </c>
      <c r="X114" s="3">
        <f>IF($U114="NA","NA",VLOOKUP(ROUNDUP(V114,0),Inputs!$N$6:$O$26,2)+U114)</f>
        <v>6.5233333333333338E-2</v>
      </c>
      <c r="Y114" s="3">
        <f t="shared" si="31"/>
        <v>0.90620999999999996</v>
      </c>
      <c r="Z114" s="5">
        <f t="shared" si="32"/>
        <v>3591882.6762008807</v>
      </c>
      <c r="AA114" s="5">
        <f t="shared" si="33"/>
        <v>-336882.67620088067</v>
      </c>
      <c r="AB114" s="5">
        <f>IF($U114= "NA","NA",(F114-AA114)*Inputs!$S$7)</f>
        <v>35918.826762008808</v>
      </c>
      <c r="AC114" s="123">
        <f t="shared" si="34"/>
        <v>-372801.5029628895</v>
      </c>
      <c r="AD114" s="124">
        <f t="shared" si="35"/>
        <v>-0.11453195175511198</v>
      </c>
      <c r="AE114" s="123">
        <f t="shared" si="36"/>
        <v>768415.90274023055</v>
      </c>
    </row>
    <row r="115" spans="1:31" s="32" customFormat="1" ht="13.35" customHeight="1" outlineLevel="1">
      <c r="A115" s="81" t="s">
        <v>656</v>
      </c>
      <c r="B115" s="11" t="s">
        <v>607</v>
      </c>
      <c r="C115" s="78" t="s">
        <v>82</v>
      </c>
      <c r="D115" s="73">
        <v>0.05</v>
      </c>
      <c r="E115" s="74">
        <v>51318</v>
      </c>
      <c r="F115" s="79">
        <v>3415000</v>
      </c>
      <c r="G115" s="75">
        <v>48030</v>
      </c>
      <c r="H115" s="69">
        <f>IF(OR(($G115=("Non Callable")),$G115=("Make Whole"),Inputs!$S$6&gt;E115),"Non Callable",MAX(Inputs!$S$6,G115))</f>
        <v>48030</v>
      </c>
      <c r="I115" s="70">
        <f t="shared" si="37"/>
        <v>9</v>
      </c>
      <c r="J115" s="67">
        <f>IF($I115="NA","NA",VLOOKUP(ROUNDUP(I115,0),Inputs!$N$6:$P$26,3,TRUE))</f>
        <v>0.05</v>
      </c>
      <c r="K115" s="3">
        <f>IF($I115="NA","NA",VLOOKUP(ROUNDUP(I115,0),Inputs!$N$6:$O$26,2))</f>
        <v>2.9600000000000001E-2</v>
      </c>
      <c r="L115" s="3">
        <f t="shared" si="38"/>
        <v>1.1601399999999999</v>
      </c>
      <c r="M115" s="5">
        <f t="shared" si="39"/>
        <v>2943610.25393487</v>
      </c>
      <c r="N115" s="5">
        <f t="shared" si="40"/>
        <v>471389.74606512999</v>
      </c>
      <c r="O115" s="5">
        <f>IF($I115= "NA","NA",(F115-N115)*Inputs!$S$7)</f>
        <v>29436.1025393487</v>
      </c>
      <c r="P115" s="123">
        <f t="shared" si="41"/>
        <v>441953.64352578128</v>
      </c>
      <c r="Q115" s="124">
        <f t="shared" si="42"/>
        <v>0.12941541538090229</v>
      </c>
      <c r="R115" s="7" t="str">
        <f t="shared" si="28"/>
        <v>YES</v>
      </c>
      <c r="S115" s="69">
        <f>IF(OR(($G115=("Non Callable")),$G115=("Make Whole"),Inputs!$S$6&gt;E115,R115="No"),"NA",Inputs!$S$6)</f>
        <v>45266</v>
      </c>
      <c r="T115" s="70">
        <f t="shared" si="29"/>
        <v>7.5694444444444446</v>
      </c>
      <c r="U115" s="67">
        <f>IF(S115="NA","NA",IF(T115&gt;0,T115*(Inputs!$S$11*12),0))</f>
        <v>3.6333333333333336E-2</v>
      </c>
      <c r="V115" s="70">
        <f t="shared" si="30"/>
        <v>9</v>
      </c>
      <c r="W115" s="67">
        <f>IF($V115="NA","NA",VLOOKUP(ROUNDUP(V115,0),Inputs!$N$6:$P$26,3,TRUE))</f>
        <v>0.05</v>
      </c>
      <c r="X115" s="3">
        <f>IF($U115="NA","NA",VLOOKUP(ROUNDUP(V115,0),Inputs!$N$6:$O$26,2)+U115)</f>
        <v>6.5933333333333344E-2</v>
      </c>
      <c r="Y115" s="3">
        <f t="shared" si="31"/>
        <v>0.89312000000000002</v>
      </c>
      <c r="Z115" s="5">
        <f t="shared" si="32"/>
        <v>3823674.3102830527</v>
      </c>
      <c r="AA115" s="5">
        <f t="shared" si="33"/>
        <v>-408674.31028305274</v>
      </c>
      <c r="AB115" s="5">
        <f>IF($U115= "NA","NA",(F115-AA115)*Inputs!$S$7)</f>
        <v>38236.743102830529</v>
      </c>
      <c r="AC115" s="123">
        <f t="shared" si="34"/>
        <v>-446911.05338588328</v>
      </c>
      <c r="AD115" s="124">
        <f t="shared" si="35"/>
        <v>-0.1308670727337872</v>
      </c>
      <c r="AE115" s="123">
        <f t="shared" si="36"/>
        <v>888864.69691166456</v>
      </c>
    </row>
    <row r="116" spans="1:31" s="32" customFormat="1" ht="13.35" customHeight="1" outlineLevel="1">
      <c r="A116" s="81" t="s">
        <v>656</v>
      </c>
      <c r="B116" s="11" t="s">
        <v>608</v>
      </c>
      <c r="C116" s="78" t="s">
        <v>82</v>
      </c>
      <c r="D116" s="73">
        <v>0.05</v>
      </c>
      <c r="E116" s="74">
        <v>51683</v>
      </c>
      <c r="F116" s="79">
        <v>3590000</v>
      </c>
      <c r="G116" s="75">
        <v>48030</v>
      </c>
      <c r="H116" s="69">
        <f>IF(OR(($G116=("Non Callable")),$G116=("Make Whole"),Inputs!$S$6&gt;E116),"Non Callable",MAX(Inputs!$S$6,G116))</f>
        <v>48030</v>
      </c>
      <c r="I116" s="70">
        <f t="shared" si="37"/>
        <v>10</v>
      </c>
      <c r="J116" s="67">
        <f>IF($I116="NA","NA",VLOOKUP(ROUNDUP(I116,0),Inputs!$N$6:$P$26,3,TRUE))</f>
        <v>0.05</v>
      </c>
      <c r="K116" s="3">
        <f>IF($I116="NA","NA",VLOOKUP(ROUNDUP(I116,0),Inputs!$N$6:$O$26,2))</f>
        <v>2.9600000000000001E-2</v>
      </c>
      <c r="L116" s="3">
        <f t="shared" si="38"/>
        <v>1.1754599999999999</v>
      </c>
      <c r="M116" s="5">
        <f t="shared" si="39"/>
        <v>3054123.4920796966</v>
      </c>
      <c r="N116" s="5">
        <f t="shared" si="40"/>
        <v>535876.50792030338</v>
      </c>
      <c r="O116" s="5">
        <f>IF($I116= "NA","NA",(F116-N116)*Inputs!$S$7)</f>
        <v>30541.234920796967</v>
      </c>
      <c r="P116" s="123">
        <f t="shared" si="41"/>
        <v>505335.27299950644</v>
      </c>
      <c r="Q116" s="124">
        <f t="shared" si="42"/>
        <v>0.14076191448454217</v>
      </c>
      <c r="R116" s="7" t="str">
        <f t="shared" si="28"/>
        <v>YES</v>
      </c>
      <c r="S116" s="69">
        <f>IF(OR(($G116=("Non Callable")),$G116=("Make Whole"),Inputs!$S$6&gt;E116,R116="No"),"NA",Inputs!$S$6)</f>
        <v>45266</v>
      </c>
      <c r="T116" s="70">
        <f t="shared" si="29"/>
        <v>7.5694444444444446</v>
      </c>
      <c r="U116" s="67">
        <f>IF(S116="NA","NA",IF(T116&gt;0,T116*(Inputs!$S$11*12),0))</f>
        <v>3.6333333333333336E-2</v>
      </c>
      <c r="V116" s="70">
        <f t="shared" si="30"/>
        <v>10</v>
      </c>
      <c r="W116" s="67">
        <f>IF($V116="NA","NA",VLOOKUP(ROUNDUP(V116,0),Inputs!$N$6:$P$26,3,TRUE))</f>
        <v>0.05</v>
      </c>
      <c r="X116" s="3">
        <f>IF($U116="NA","NA",VLOOKUP(ROUNDUP(V116,0),Inputs!$N$6:$O$26,2)+U116)</f>
        <v>6.5933333333333344E-2</v>
      </c>
      <c r="Y116" s="3">
        <f t="shared" si="31"/>
        <v>0.88466</v>
      </c>
      <c r="Z116" s="5">
        <f t="shared" si="32"/>
        <v>4058056.2023828365</v>
      </c>
      <c r="AA116" s="5">
        <f t="shared" si="33"/>
        <v>-468056.20238283649</v>
      </c>
      <c r="AB116" s="5">
        <f>IF($U116= "NA","NA",(F116-AA116)*Inputs!$S$7)</f>
        <v>40580.562023828366</v>
      </c>
      <c r="AC116" s="123">
        <f t="shared" si="34"/>
        <v>-508636.76440666488</v>
      </c>
      <c r="AD116" s="124">
        <f t="shared" si="35"/>
        <v>-0.14168154997400137</v>
      </c>
      <c r="AE116" s="123">
        <f t="shared" si="36"/>
        <v>1013972.0374061713</v>
      </c>
    </row>
    <row r="117" spans="1:31" s="32" customFormat="1" ht="13.35" customHeight="1" outlineLevel="1">
      <c r="A117" s="81" t="s">
        <v>656</v>
      </c>
      <c r="B117" s="11" t="s">
        <v>609</v>
      </c>
      <c r="C117" s="78" t="s">
        <v>82</v>
      </c>
      <c r="D117" s="73">
        <v>0.05</v>
      </c>
      <c r="E117" s="74">
        <v>52048</v>
      </c>
      <c r="F117" s="79">
        <v>3765000</v>
      </c>
      <c r="G117" s="75">
        <v>48030</v>
      </c>
      <c r="H117" s="69">
        <f>IF(OR(($G117=("Non Callable")),$G117=("Make Whole"),Inputs!$S$6&gt;E117),"Non Callable",MAX(Inputs!$S$6,G117))</f>
        <v>48030</v>
      </c>
      <c r="I117" s="70">
        <f t="shared" si="37"/>
        <v>11</v>
      </c>
      <c r="J117" s="67">
        <f>IF($I117="NA","NA",VLOOKUP(ROUNDUP(I117,0),Inputs!$N$6:$P$26,3,TRUE))</f>
        <v>0.05</v>
      </c>
      <c r="K117" s="3">
        <f>IF($I117="NA","NA",VLOOKUP(ROUNDUP(I117,0),Inputs!$N$6:$O$26,2))</f>
        <v>3.0800000000000001E-2</v>
      </c>
      <c r="L117" s="3">
        <f t="shared" si="38"/>
        <v>1.1779900000000001</v>
      </c>
      <c r="M117" s="5">
        <f t="shared" si="39"/>
        <v>3196122.2081681504</v>
      </c>
      <c r="N117" s="5">
        <f t="shared" si="40"/>
        <v>568877.79183184961</v>
      </c>
      <c r="O117" s="5">
        <f>IF($I117= "NA","NA",(F117-N117)*Inputs!$S$7)</f>
        <v>31961.222081681506</v>
      </c>
      <c r="P117" s="123">
        <f t="shared" si="41"/>
        <v>536916.56975016813</v>
      </c>
      <c r="Q117" s="124">
        <f t="shared" si="42"/>
        <v>0.14260732264280693</v>
      </c>
      <c r="R117" s="7" t="str">
        <f t="shared" si="28"/>
        <v>YES</v>
      </c>
      <c r="S117" s="69">
        <f>IF(OR(($G117=("Non Callable")),$G117=("Make Whole"),Inputs!$S$6&gt;E117,R117="No"),"NA",Inputs!$S$6)</f>
        <v>45266</v>
      </c>
      <c r="T117" s="70">
        <f t="shared" si="29"/>
        <v>7.5694444444444446</v>
      </c>
      <c r="U117" s="67">
        <f>IF(S117="NA","NA",IF(T117&gt;0,T117*(Inputs!$S$11*12),0))</f>
        <v>3.6333333333333336E-2</v>
      </c>
      <c r="V117" s="70">
        <f t="shared" si="30"/>
        <v>11</v>
      </c>
      <c r="W117" s="67">
        <f>IF($V117="NA","NA",VLOOKUP(ROUNDUP(V117,0),Inputs!$N$6:$P$26,3,TRUE))</f>
        <v>0.05</v>
      </c>
      <c r="X117" s="3">
        <f>IF($U117="NA","NA",VLOOKUP(ROUNDUP(V117,0),Inputs!$N$6:$O$26,2)+U117)</f>
        <v>6.7133333333333337E-2</v>
      </c>
      <c r="Y117" s="3">
        <f t="shared" si="31"/>
        <v>0.86821999999999999</v>
      </c>
      <c r="Z117" s="5">
        <f t="shared" si="32"/>
        <v>4336458.5013015131</v>
      </c>
      <c r="AA117" s="5">
        <f t="shared" si="33"/>
        <v>-571458.50130151305</v>
      </c>
      <c r="AB117" s="5">
        <f>IF($U117= "NA","NA",(F117-AA117)*Inputs!$S$7)</f>
        <v>43364.58501301513</v>
      </c>
      <c r="AC117" s="123">
        <f t="shared" si="34"/>
        <v>-614823.08631452813</v>
      </c>
      <c r="AD117" s="124">
        <f t="shared" si="35"/>
        <v>-0.16329962451913096</v>
      </c>
      <c r="AE117" s="123">
        <f t="shared" si="36"/>
        <v>1151739.6560646961</v>
      </c>
    </row>
    <row r="118" spans="1:31" s="32" customFormat="1" ht="13.35" customHeight="1">
      <c r="A118" s="10" t="s">
        <v>655</v>
      </c>
      <c r="B118" s="11"/>
      <c r="C118" s="11"/>
      <c r="D118" s="11"/>
      <c r="E118" s="11"/>
      <c r="F118" s="79"/>
      <c r="G118" s="11"/>
      <c r="H118" s="11"/>
      <c r="I118" s="11"/>
      <c r="J118" s="11"/>
      <c r="K118" s="11"/>
      <c r="L118" s="11"/>
      <c r="M118" s="12"/>
      <c r="N118" s="12"/>
      <c r="O118" s="12"/>
      <c r="P118" s="13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s="32" customFormat="1" ht="13.35" customHeight="1" outlineLevel="1">
      <c r="A119" s="72" t="s">
        <v>655</v>
      </c>
      <c r="B119" s="11" t="s">
        <v>421</v>
      </c>
      <c r="C119" s="11" t="s">
        <v>62</v>
      </c>
      <c r="D119" s="73">
        <v>0.04</v>
      </c>
      <c r="E119" s="74">
        <v>45413</v>
      </c>
      <c r="F119" s="79">
        <v>670000</v>
      </c>
      <c r="G119" s="11" t="s">
        <v>2</v>
      </c>
      <c r="H119" s="69" t="str">
        <f>IF(OR(($G119=("Non Callable")),$G119=("Make Whole"),Inputs!$S$6&gt;E119),"Non Callable",MAX(Inputs!$S$6,G119))</f>
        <v>Non Callable</v>
      </c>
      <c r="I119" s="70" t="str">
        <f t="shared" ref="I119:I137" si="43">IF(OR(H119="Non Callable",H119=E119),"NA",DAYS360(H119,E119)/360)</f>
        <v>NA</v>
      </c>
      <c r="J119" s="67" t="str">
        <f>IF($I119="NA","NA",VLOOKUP(ROUNDUP(I119,0),Inputs!$N$6:$P$26,3,TRUE))</f>
        <v>NA</v>
      </c>
      <c r="K119" s="3" t="str">
        <f>IF($I119="NA","NA",VLOOKUP(ROUNDUP(I119,0),Inputs!$N$6:$O$26,2))</f>
        <v>NA</v>
      </c>
      <c r="L119" s="3" t="str">
        <f t="shared" ref="L119:L137" si="44">IF($I119="NA","NA",ROUNDDOWN(-PV(K119/2,I119*2,(F119*D119)/2,F119)/F119,5))</f>
        <v>NA</v>
      </c>
      <c r="M119" s="5" t="str">
        <f t="shared" ref="M119:M137" si="45">IF($I119="NA","NA",F119/L119)</f>
        <v>NA</v>
      </c>
      <c r="N119" s="5" t="str">
        <f t="shared" ref="N119:N137" si="46">IF($I119="NA","NA",F119-M119)</f>
        <v>NA</v>
      </c>
      <c r="O119" s="5" t="str">
        <f>IF($I119= "NA","NA",(F119-N119)*Inputs!$S$7)</f>
        <v>NA</v>
      </c>
      <c r="P119" s="123" t="str">
        <f t="shared" ref="P119:P137" si="47">IF($I119= "NA","NA",N119-O119)</f>
        <v>NA</v>
      </c>
      <c r="Q119" s="124" t="str">
        <f t="shared" ref="Q119:Q137" si="48">IF($I119= "NA","NA",P119/F119)</f>
        <v>NA</v>
      </c>
      <c r="R119" s="7" t="str">
        <f t="shared" si="28"/>
        <v>YES</v>
      </c>
      <c r="S119" s="69" t="str">
        <f>IF(OR(($G119=("Non Callable")),$G119=("Make Whole"),Inputs!$S$6&gt;E119,R119="No"),"NA",Inputs!$S$6)</f>
        <v>NA</v>
      </c>
      <c r="T119" s="70" t="str">
        <f t="shared" si="29"/>
        <v>NA</v>
      </c>
      <c r="U119" s="67" t="str">
        <f>IF(S119="NA","NA",IF(T119&gt;0,T119*(Inputs!$S$11*12),0))</f>
        <v>NA</v>
      </c>
      <c r="V119" s="70" t="str">
        <f t="shared" si="30"/>
        <v>NA</v>
      </c>
      <c r="W119" s="67" t="str">
        <f>IF($V119="NA","NA",VLOOKUP(ROUNDUP(V119,0),Inputs!$N$6:$P$26,3,TRUE))</f>
        <v>NA</v>
      </c>
      <c r="X119" s="3" t="str">
        <f>IF($U119="NA","NA",VLOOKUP(ROUNDUP(V119,0),Inputs!$N$6:$O$26,2)+U119)</f>
        <v>NA</v>
      </c>
      <c r="Y119" s="3" t="str">
        <f t="shared" si="31"/>
        <v>NA</v>
      </c>
      <c r="Z119" s="5" t="str">
        <f t="shared" si="32"/>
        <v>NA</v>
      </c>
      <c r="AA119" s="5" t="str">
        <f t="shared" si="33"/>
        <v>NA</v>
      </c>
      <c r="AB119" s="5" t="str">
        <f>IF($U119= "NA","NA",(F119-AA119)*Inputs!$S$7)</f>
        <v>NA</v>
      </c>
      <c r="AC119" s="123" t="str">
        <f t="shared" si="34"/>
        <v>NA</v>
      </c>
      <c r="AD119" s="124" t="str">
        <f t="shared" si="35"/>
        <v>NA</v>
      </c>
      <c r="AE119" s="123" t="str">
        <f t="shared" si="36"/>
        <v/>
      </c>
    </row>
    <row r="120" spans="1:31" s="32" customFormat="1" ht="13.35" customHeight="1" outlineLevel="1">
      <c r="A120" s="72" t="s">
        <v>655</v>
      </c>
      <c r="B120" s="11" t="s">
        <v>422</v>
      </c>
      <c r="C120" s="11" t="s">
        <v>62</v>
      </c>
      <c r="D120" s="73">
        <v>0.03</v>
      </c>
      <c r="E120" s="74">
        <v>45778</v>
      </c>
      <c r="F120" s="79">
        <v>700000</v>
      </c>
      <c r="G120" s="75">
        <v>45413</v>
      </c>
      <c r="H120" s="69">
        <f>IF(OR(($G120=("Non Callable")),$G120=("Make Whole"),Inputs!$S$6&gt;E120),"Non Callable",MAX(Inputs!$S$6,G120))</f>
        <v>45413</v>
      </c>
      <c r="I120" s="70">
        <f t="shared" si="43"/>
        <v>1</v>
      </c>
      <c r="J120" s="67">
        <f>IF($I120="NA","NA",VLOOKUP(ROUNDUP(I120,0),Inputs!$N$6:$P$26,3,TRUE))</f>
        <v>0.05</v>
      </c>
      <c r="K120" s="3">
        <f>IF($I120="NA","NA",VLOOKUP(ROUNDUP(I120,0),Inputs!$N$6:$O$26,2))</f>
        <v>3.0800000000000001E-2</v>
      </c>
      <c r="L120" s="3">
        <f t="shared" si="44"/>
        <v>0.99921000000000004</v>
      </c>
      <c r="M120" s="5">
        <f t="shared" si="45"/>
        <v>700553.43721540016</v>
      </c>
      <c r="N120" s="5">
        <f t="shared" si="46"/>
        <v>-553.43721540016122</v>
      </c>
      <c r="O120" s="5">
        <f>IF($I120= "NA","NA",(F120-N120)*Inputs!$S$7)</f>
        <v>7005.5343721540021</v>
      </c>
      <c r="P120" s="123">
        <f t="shared" si="47"/>
        <v>-7558.9715875541633</v>
      </c>
      <c r="Q120" s="124">
        <f t="shared" si="48"/>
        <v>-1.079853083936309E-2</v>
      </c>
      <c r="R120" s="7" t="str">
        <f t="shared" si="28"/>
        <v>YES</v>
      </c>
      <c r="S120" s="69">
        <f>IF(OR(($G120=("Non Callable")),$G120=("Make Whole"),Inputs!$S$6&gt;E120,R120="No"),"NA",Inputs!$S$6)</f>
        <v>45266</v>
      </c>
      <c r="T120" s="70">
        <f t="shared" si="29"/>
        <v>0.40277777777777779</v>
      </c>
      <c r="U120" s="67">
        <f>IF(S120="NA","NA",IF(T120&gt;0,T120*(Inputs!$S$11*12),0))</f>
        <v>1.9333333333333336E-3</v>
      </c>
      <c r="V120" s="70">
        <f t="shared" si="30"/>
        <v>1</v>
      </c>
      <c r="W120" s="67">
        <f>IF($V120="NA","NA",VLOOKUP(ROUNDUP(V120,0),Inputs!$N$6:$P$26,3,TRUE))</f>
        <v>0.05</v>
      </c>
      <c r="X120" s="3">
        <f>IF($U120="NA","NA",VLOOKUP(ROUNDUP(V120,0),Inputs!$N$6:$O$26,2)+U120)</f>
        <v>3.2733333333333337E-2</v>
      </c>
      <c r="Y120" s="3">
        <f t="shared" si="31"/>
        <v>0.99733000000000005</v>
      </c>
      <c r="Z120" s="5">
        <f t="shared" si="32"/>
        <v>701874.00358958414</v>
      </c>
      <c r="AA120" s="5">
        <f t="shared" si="33"/>
        <v>-1874.0035895841429</v>
      </c>
      <c r="AB120" s="5">
        <f>IF($U120= "NA","NA",(F120-AA120)*Inputs!$S$7)</f>
        <v>7018.7400358958412</v>
      </c>
      <c r="AC120" s="123">
        <f t="shared" si="34"/>
        <v>-8892.7436254799832</v>
      </c>
      <c r="AD120" s="124">
        <f t="shared" si="35"/>
        <v>-1.2703919464971404E-2</v>
      </c>
      <c r="AE120" s="123" t="str">
        <f t="shared" si="36"/>
        <v/>
      </c>
    </row>
    <row r="121" spans="1:31" s="32" customFormat="1" ht="13.35" customHeight="1" outlineLevel="1">
      <c r="A121" s="72" t="s">
        <v>655</v>
      </c>
      <c r="B121" s="11" t="s">
        <v>423</v>
      </c>
      <c r="C121" s="11" t="s">
        <v>62</v>
      </c>
      <c r="D121" s="73">
        <v>0.03</v>
      </c>
      <c r="E121" s="74">
        <v>46143</v>
      </c>
      <c r="F121" s="79">
        <v>720000</v>
      </c>
      <c r="G121" s="75">
        <v>45413</v>
      </c>
      <c r="H121" s="69">
        <f>IF(OR(($G121=("Non Callable")),$G121=("Make Whole"),Inputs!$S$6&gt;E121),"Non Callable",MAX(Inputs!$S$6,G121))</f>
        <v>45413</v>
      </c>
      <c r="I121" s="70">
        <f t="shared" si="43"/>
        <v>2</v>
      </c>
      <c r="J121" s="67">
        <f>IF($I121="NA","NA",VLOOKUP(ROUNDUP(I121,0),Inputs!$N$6:$P$26,3,TRUE))</f>
        <v>0.05</v>
      </c>
      <c r="K121" s="3">
        <f>IF($I121="NA","NA",VLOOKUP(ROUNDUP(I121,0),Inputs!$N$6:$O$26,2))</f>
        <v>2.93E-2</v>
      </c>
      <c r="L121" s="3">
        <f t="shared" si="44"/>
        <v>1.00135</v>
      </c>
      <c r="M121" s="5">
        <f t="shared" si="45"/>
        <v>719029.31043091824</v>
      </c>
      <c r="N121" s="5">
        <f t="shared" si="46"/>
        <v>970.68956908176187</v>
      </c>
      <c r="O121" s="5">
        <f>IF($I121= "NA","NA",(F121-N121)*Inputs!$S$7)</f>
        <v>7190.2931043091821</v>
      </c>
      <c r="P121" s="123">
        <f t="shared" si="47"/>
        <v>-6219.6035352274203</v>
      </c>
      <c r="Q121" s="124">
        <f t="shared" si="48"/>
        <v>-8.6383382433714174E-3</v>
      </c>
      <c r="R121" s="7" t="str">
        <f t="shared" si="28"/>
        <v>YES</v>
      </c>
      <c r="S121" s="69">
        <f>IF(OR(($G121=("Non Callable")),$G121=("Make Whole"),Inputs!$S$6&gt;E121,R121="No"),"NA",Inputs!$S$6)</f>
        <v>45266</v>
      </c>
      <c r="T121" s="70">
        <f t="shared" si="29"/>
        <v>0.40277777777777779</v>
      </c>
      <c r="U121" s="67">
        <f>IF(S121="NA","NA",IF(T121&gt;0,T121*(Inputs!$S$11*12),0))</f>
        <v>1.9333333333333336E-3</v>
      </c>
      <c r="V121" s="70">
        <f t="shared" si="30"/>
        <v>2</v>
      </c>
      <c r="W121" s="67">
        <f>IF($V121="NA","NA",VLOOKUP(ROUNDUP(V121,0),Inputs!$N$6:$P$26,3,TRUE))</f>
        <v>0.05</v>
      </c>
      <c r="X121" s="3">
        <f>IF($U121="NA","NA",VLOOKUP(ROUNDUP(V121,0),Inputs!$N$6:$O$26,2)+U121)</f>
        <v>3.1233333333333332E-2</v>
      </c>
      <c r="Y121" s="3">
        <f t="shared" si="31"/>
        <v>0.99761999999999995</v>
      </c>
      <c r="Z121" s="5">
        <f t="shared" si="32"/>
        <v>721717.68809767254</v>
      </c>
      <c r="AA121" s="5">
        <f t="shared" si="33"/>
        <v>-1717.688097672537</v>
      </c>
      <c r="AB121" s="5">
        <f>IF($U121= "NA","NA",(F121-AA121)*Inputs!$S$7)</f>
        <v>7217.1768809767254</v>
      </c>
      <c r="AC121" s="123">
        <f t="shared" si="34"/>
        <v>-8934.8649786492624</v>
      </c>
      <c r="AD121" s="124">
        <f t="shared" si="35"/>
        <v>-1.2409534692568421E-2</v>
      </c>
      <c r="AE121" s="123" t="str">
        <f t="shared" si="36"/>
        <v/>
      </c>
    </row>
    <row r="122" spans="1:31" s="32" customFormat="1" ht="13.35" customHeight="1" outlineLevel="1">
      <c r="A122" s="72" t="s">
        <v>655</v>
      </c>
      <c r="B122" s="11" t="s">
        <v>424</v>
      </c>
      <c r="C122" s="11" t="s">
        <v>62</v>
      </c>
      <c r="D122" s="73">
        <v>0.03</v>
      </c>
      <c r="E122" s="74">
        <v>46508</v>
      </c>
      <c r="F122" s="79">
        <v>740000</v>
      </c>
      <c r="G122" s="75">
        <v>45413</v>
      </c>
      <c r="H122" s="69">
        <f>IF(OR(($G122=("Non Callable")),$G122=("Make Whole"),Inputs!$S$6&gt;E122),"Non Callable",MAX(Inputs!$S$6,G122))</f>
        <v>45413</v>
      </c>
      <c r="I122" s="70">
        <f t="shared" si="43"/>
        <v>3</v>
      </c>
      <c r="J122" s="67">
        <f>IF($I122="NA","NA",VLOOKUP(ROUNDUP(I122,0),Inputs!$N$6:$P$26,3,TRUE))</f>
        <v>0.05</v>
      </c>
      <c r="K122" s="3">
        <f>IF($I122="NA","NA",VLOOKUP(ROUNDUP(I122,0),Inputs!$N$6:$O$26,2))</f>
        <v>2.8899999999999999E-2</v>
      </c>
      <c r="L122" s="3">
        <f t="shared" si="44"/>
        <v>1.0031300000000001</v>
      </c>
      <c r="M122" s="5">
        <f t="shared" si="45"/>
        <v>737691.02708522324</v>
      </c>
      <c r="N122" s="5">
        <f t="shared" si="46"/>
        <v>2308.9729147767648</v>
      </c>
      <c r="O122" s="5">
        <f>IF($I122= "NA","NA",(F122-N122)*Inputs!$S$7)</f>
        <v>7376.9102708522323</v>
      </c>
      <c r="P122" s="123">
        <f t="shared" si="47"/>
        <v>-5067.9373560754675</v>
      </c>
      <c r="Q122" s="124">
        <f t="shared" si="48"/>
        <v>-6.8485639946965779E-3</v>
      </c>
      <c r="R122" s="7" t="str">
        <f t="shared" si="28"/>
        <v>YES</v>
      </c>
      <c r="S122" s="69">
        <f>IF(OR(($G122=("Non Callable")),$G122=("Make Whole"),Inputs!$S$6&gt;E122,R122="No"),"NA",Inputs!$S$6)</f>
        <v>45266</v>
      </c>
      <c r="T122" s="70">
        <f t="shared" si="29"/>
        <v>0.40277777777777779</v>
      </c>
      <c r="U122" s="67">
        <f>IF(S122="NA","NA",IF(T122&gt;0,T122*(Inputs!$S$11*12),0))</f>
        <v>1.9333333333333336E-3</v>
      </c>
      <c r="V122" s="70">
        <f t="shared" si="30"/>
        <v>3</v>
      </c>
      <c r="W122" s="67">
        <f>IF($V122="NA","NA",VLOOKUP(ROUNDUP(V122,0),Inputs!$N$6:$P$26,3,TRUE))</f>
        <v>0.05</v>
      </c>
      <c r="X122" s="3">
        <f>IF($U122="NA","NA",VLOOKUP(ROUNDUP(V122,0),Inputs!$N$6:$O$26,2)+U122)</f>
        <v>3.0833333333333331E-2</v>
      </c>
      <c r="Y122" s="3">
        <f t="shared" si="31"/>
        <v>0.99761999999999995</v>
      </c>
      <c r="Z122" s="5">
        <f t="shared" si="32"/>
        <v>741765.40165594115</v>
      </c>
      <c r="AA122" s="5">
        <f t="shared" si="33"/>
        <v>-1765.4016559411539</v>
      </c>
      <c r="AB122" s="5">
        <f>IF($U122= "NA","NA",(F122-AA122)*Inputs!$S$7)</f>
        <v>7417.6540165594115</v>
      </c>
      <c r="AC122" s="123">
        <f t="shared" si="34"/>
        <v>-9183.0556725005663</v>
      </c>
      <c r="AD122" s="124">
        <f t="shared" si="35"/>
        <v>-1.2409534692568332E-2</v>
      </c>
      <c r="AE122" s="123" t="str">
        <f t="shared" si="36"/>
        <v/>
      </c>
    </row>
    <row r="123" spans="1:31" s="32" customFormat="1" ht="13.35" customHeight="1" outlineLevel="1">
      <c r="A123" s="72" t="s">
        <v>655</v>
      </c>
      <c r="B123" s="11" t="s">
        <v>425</v>
      </c>
      <c r="C123" s="11" t="s">
        <v>62</v>
      </c>
      <c r="D123" s="73">
        <v>0.03</v>
      </c>
      <c r="E123" s="74">
        <v>46874</v>
      </c>
      <c r="F123" s="79">
        <v>760000</v>
      </c>
      <c r="G123" s="75">
        <v>45413</v>
      </c>
      <c r="H123" s="69">
        <f>IF(OR(($G123=("Non Callable")),$G123=("Make Whole"),Inputs!$S$6&gt;E123),"Non Callable",MAX(Inputs!$S$6,G123))</f>
        <v>45413</v>
      </c>
      <c r="I123" s="70">
        <f t="shared" si="43"/>
        <v>4</v>
      </c>
      <c r="J123" s="67">
        <f>IF($I123="NA","NA",VLOOKUP(ROUNDUP(I123,0),Inputs!$N$6:$P$26,3,TRUE))</f>
        <v>0.05</v>
      </c>
      <c r="K123" s="3">
        <f>IF($I123="NA","NA",VLOOKUP(ROUNDUP(I123,0),Inputs!$N$6:$O$26,2))</f>
        <v>2.86E-2</v>
      </c>
      <c r="L123" s="3">
        <f t="shared" si="44"/>
        <v>1.00525</v>
      </c>
      <c r="M123" s="5">
        <f t="shared" si="45"/>
        <v>756030.83809997514</v>
      </c>
      <c r="N123" s="5">
        <f t="shared" si="46"/>
        <v>3969.1619000248611</v>
      </c>
      <c r="O123" s="5">
        <f>IF($I123= "NA","NA",(F123-N123)*Inputs!$S$7)</f>
        <v>7560.3083809997515</v>
      </c>
      <c r="P123" s="123">
        <f t="shared" si="47"/>
        <v>-3591.1464809748904</v>
      </c>
      <c r="Q123" s="124">
        <f t="shared" si="48"/>
        <v>-4.725192738124856E-3</v>
      </c>
      <c r="R123" s="7" t="str">
        <f t="shared" si="28"/>
        <v>YES</v>
      </c>
      <c r="S123" s="69">
        <f>IF(OR(($G123=("Non Callable")),$G123=("Make Whole"),Inputs!$S$6&gt;E123,R123="No"),"NA",Inputs!$S$6)</f>
        <v>45266</v>
      </c>
      <c r="T123" s="70">
        <f t="shared" si="29"/>
        <v>0.40277777777777779</v>
      </c>
      <c r="U123" s="67">
        <f>IF(S123="NA","NA",IF(T123&gt;0,T123*(Inputs!$S$11*12),0))</f>
        <v>1.9333333333333336E-3</v>
      </c>
      <c r="V123" s="70">
        <f t="shared" si="30"/>
        <v>4</v>
      </c>
      <c r="W123" s="67">
        <f>IF($V123="NA","NA",VLOOKUP(ROUNDUP(V123,0),Inputs!$N$6:$P$26,3,TRUE))</f>
        <v>0.05</v>
      </c>
      <c r="X123" s="3">
        <f>IF($U123="NA","NA",VLOOKUP(ROUNDUP(V123,0),Inputs!$N$6:$O$26,2)+U123)</f>
        <v>3.0533333333333332E-2</v>
      </c>
      <c r="Y123" s="3">
        <f t="shared" si="31"/>
        <v>0.998</v>
      </c>
      <c r="Z123" s="5">
        <f t="shared" si="32"/>
        <v>761523.04609218438</v>
      </c>
      <c r="AA123" s="5">
        <f t="shared" si="33"/>
        <v>-1523.0460921843769</v>
      </c>
      <c r="AB123" s="5">
        <f>IF($U123= "NA","NA",(F123-AA123)*Inputs!$S$7)</f>
        <v>7615.2304609218436</v>
      </c>
      <c r="AC123" s="123">
        <f t="shared" si="34"/>
        <v>-9138.2765531062214</v>
      </c>
      <c r="AD123" s="124">
        <f t="shared" si="35"/>
        <v>-1.2024048096192397E-2</v>
      </c>
      <c r="AE123" s="123" t="str">
        <f t="shared" si="36"/>
        <v/>
      </c>
    </row>
    <row r="124" spans="1:31" s="32" customFormat="1" ht="13.35" customHeight="1" outlineLevel="1">
      <c r="A124" s="72" t="s">
        <v>655</v>
      </c>
      <c r="B124" s="11" t="s">
        <v>426</v>
      </c>
      <c r="C124" s="11" t="s">
        <v>62</v>
      </c>
      <c r="D124" s="73">
        <v>3.125E-2</v>
      </c>
      <c r="E124" s="74">
        <v>47239</v>
      </c>
      <c r="F124" s="79">
        <v>785000</v>
      </c>
      <c r="G124" s="75">
        <v>45413</v>
      </c>
      <c r="H124" s="69">
        <f>IF(OR(($G124=("Non Callable")),$G124=("Make Whole"),Inputs!$S$6&gt;E124),"Non Callable",MAX(Inputs!$S$6,G124))</f>
        <v>45413</v>
      </c>
      <c r="I124" s="70">
        <f t="shared" si="43"/>
        <v>5</v>
      </c>
      <c r="J124" s="67">
        <f>IF($I124="NA","NA",VLOOKUP(ROUNDUP(I124,0),Inputs!$N$6:$P$26,3,TRUE))</f>
        <v>0.05</v>
      </c>
      <c r="K124" s="3">
        <f>IF($I124="NA","NA",VLOOKUP(ROUNDUP(I124,0),Inputs!$N$6:$O$26,2))</f>
        <v>2.8300000000000002E-2</v>
      </c>
      <c r="L124" s="3">
        <f t="shared" si="44"/>
        <v>1.01366</v>
      </c>
      <c r="M124" s="5">
        <f t="shared" si="45"/>
        <v>774421.40362646256</v>
      </c>
      <c r="N124" s="5">
        <f t="shared" si="46"/>
        <v>10578.596373537439</v>
      </c>
      <c r="O124" s="5">
        <f>IF($I124= "NA","NA",(F124-N124)*Inputs!$S$7)</f>
        <v>7744.214036264626</v>
      </c>
      <c r="P124" s="123">
        <f t="shared" si="47"/>
        <v>2834.3823372728129</v>
      </c>
      <c r="Q124" s="124">
        <f t="shared" si="48"/>
        <v>3.6106781366532651E-3</v>
      </c>
      <c r="R124" s="7" t="str">
        <f t="shared" si="28"/>
        <v>YES</v>
      </c>
      <c r="S124" s="69">
        <f>IF(OR(($G124=("Non Callable")),$G124=("Make Whole"),Inputs!$S$6&gt;E124,R124="No"),"NA",Inputs!$S$6)</f>
        <v>45266</v>
      </c>
      <c r="T124" s="70">
        <f t="shared" si="29"/>
        <v>0.40277777777777779</v>
      </c>
      <c r="U124" s="67">
        <f>IF(S124="NA","NA",IF(T124&gt;0,T124*(Inputs!$S$11*12),0))</f>
        <v>1.9333333333333336E-3</v>
      </c>
      <c r="V124" s="70">
        <f t="shared" si="30"/>
        <v>5</v>
      </c>
      <c r="W124" s="67">
        <f>IF($V124="NA","NA",VLOOKUP(ROUNDUP(V124,0),Inputs!$N$6:$P$26,3,TRUE))</f>
        <v>0.05</v>
      </c>
      <c r="X124" s="3">
        <f>IF($U124="NA","NA",VLOOKUP(ROUNDUP(V124,0),Inputs!$N$6:$O$26,2)+U124)</f>
        <v>3.0233333333333334E-2</v>
      </c>
      <c r="Y124" s="3">
        <f t="shared" si="31"/>
        <v>1.00468</v>
      </c>
      <c r="Z124" s="5">
        <f t="shared" si="32"/>
        <v>781343.31329378509</v>
      </c>
      <c r="AA124" s="5">
        <f t="shared" si="33"/>
        <v>3656.6867062149104</v>
      </c>
      <c r="AB124" s="5">
        <f>IF($U124= "NA","NA",(F124-AA124)*Inputs!$S$7)</f>
        <v>7813.433132937851</v>
      </c>
      <c r="AC124" s="123">
        <f t="shared" si="34"/>
        <v>-4156.7464267229407</v>
      </c>
      <c r="AD124" s="124">
        <f t="shared" si="35"/>
        <v>-5.2952183779910074E-3</v>
      </c>
      <c r="AE124" s="123">
        <f t="shared" si="36"/>
        <v>6991.1287639957536</v>
      </c>
    </row>
    <row r="125" spans="1:31" s="32" customFormat="1" ht="13.35" customHeight="1" outlineLevel="1">
      <c r="A125" s="72" t="s">
        <v>655</v>
      </c>
      <c r="B125" s="11" t="s">
        <v>427</v>
      </c>
      <c r="C125" s="11" t="s">
        <v>62</v>
      </c>
      <c r="D125" s="73">
        <v>3.2500000000000001E-2</v>
      </c>
      <c r="E125" s="74">
        <v>47604</v>
      </c>
      <c r="F125" s="79">
        <v>810000</v>
      </c>
      <c r="G125" s="75">
        <v>45413</v>
      </c>
      <c r="H125" s="69">
        <f>IF(OR(($G125=("Non Callable")),$G125=("Make Whole"),Inputs!$S$6&gt;E125),"Non Callable",MAX(Inputs!$S$6,G125))</f>
        <v>45413</v>
      </c>
      <c r="I125" s="70">
        <f t="shared" si="43"/>
        <v>6</v>
      </c>
      <c r="J125" s="67">
        <f>IF($I125="NA","NA",VLOOKUP(ROUNDUP(I125,0),Inputs!$N$6:$P$26,3,TRUE))</f>
        <v>0.05</v>
      </c>
      <c r="K125" s="3">
        <f>IF($I125="NA","NA",VLOOKUP(ROUNDUP(I125,0),Inputs!$N$6:$O$26,2))</f>
        <v>2.8699999999999996E-2</v>
      </c>
      <c r="L125" s="3">
        <f t="shared" si="44"/>
        <v>1.0207999999999999</v>
      </c>
      <c r="M125" s="5">
        <f t="shared" si="45"/>
        <v>793495.29780564271</v>
      </c>
      <c r="N125" s="5">
        <f t="shared" si="46"/>
        <v>16504.702194357291</v>
      </c>
      <c r="O125" s="5">
        <f>IF($I125= "NA","NA",(F125-N125)*Inputs!$S$7)</f>
        <v>7934.9529780564271</v>
      </c>
      <c r="P125" s="123">
        <f t="shared" si="47"/>
        <v>8569.7492163008646</v>
      </c>
      <c r="Q125" s="124">
        <f t="shared" si="48"/>
        <v>1.0579937304075141E-2</v>
      </c>
      <c r="R125" s="7" t="str">
        <f t="shared" si="28"/>
        <v>YES</v>
      </c>
      <c r="S125" s="69">
        <f>IF(OR(($G125=("Non Callable")),$G125=("Make Whole"),Inputs!$S$6&gt;E125,R125="No"),"NA",Inputs!$S$6)</f>
        <v>45266</v>
      </c>
      <c r="T125" s="70">
        <f t="shared" si="29"/>
        <v>0.40277777777777779</v>
      </c>
      <c r="U125" s="67">
        <f>IF(S125="NA","NA",IF(T125&gt;0,T125*(Inputs!$S$11*12),0))</f>
        <v>1.9333333333333336E-3</v>
      </c>
      <c r="V125" s="70">
        <f t="shared" si="30"/>
        <v>6</v>
      </c>
      <c r="W125" s="67">
        <f>IF($V125="NA","NA",VLOOKUP(ROUNDUP(V125,0),Inputs!$N$6:$P$26,3,TRUE))</f>
        <v>0.05</v>
      </c>
      <c r="X125" s="3">
        <f>IF($U125="NA","NA",VLOOKUP(ROUNDUP(V125,0),Inputs!$N$6:$O$26,2)+U125)</f>
        <v>3.0633333333333328E-2</v>
      </c>
      <c r="Y125" s="3">
        <f t="shared" si="31"/>
        <v>1.0101599999999999</v>
      </c>
      <c r="Z125" s="5">
        <f t="shared" si="32"/>
        <v>801853.17177476839</v>
      </c>
      <c r="AA125" s="5">
        <f t="shared" si="33"/>
        <v>8146.828225231613</v>
      </c>
      <c r="AB125" s="5">
        <f>IF($U125= "NA","NA",(F125-AA125)*Inputs!$S$7)</f>
        <v>8018.5317177476836</v>
      </c>
      <c r="AC125" s="123">
        <f t="shared" si="34"/>
        <v>128.29650748392942</v>
      </c>
      <c r="AD125" s="124">
        <f t="shared" si="35"/>
        <v>1.5839074998015977E-4</v>
      </c>
      <c r="AE125" s="123">
        <f t="shared" si="36"/>
        <v>8441.4527088169343</v>
      </c>
    </row>
    <row r="126" spans="1:31" s="32" customFormat="1" ht="13.35" customHeight="1" outlineLevel="1">
      <c r="A126" s="72" t="s">
        <v>655</v>
      </c>
      <c r="B126" s="11" t="s">
        <v>428</v>
      </c>
      <c r="C126" s="11" t="s">
        <v>47</v>
      </c>
      <c r="D126" s="73">
        <v>0.04</v>
      </c>
      <c r="E126" s="74">
        <v>45597</v>
      </c>
      <c r="F126" s="79">
        <v>230000</v>
      </c>
      <c r="G126" s="11" t="s">
        <v>2</v>
      </c>
      <c r="H126" s="69" t="str">
        <f>IF(OR(($G126=("Non Callable")),$G126=("Make Whole"),Inputs!$S$6&gt;E126),"Non Callable",MAX(Inputs!$S$6,G126))</f>
        <v>Non Callable</v>
      </c>
      <c r="I126" s="70" t="str">
        <f t="shared" si="43"/>
        <v>NA</v>
      </c>
      <c r="J126" s="67" t="str">
        <f>IF($I126="NA","NA",VLOOKUP(ROUNDUP(I126,0),Inputs!$N$6:$P$26,3,TRUE))</f>
        <v>NA</v>
      </c>
      <c r="K126" s="3" t="str">
        <f>IF($I126="NA","NA",VLOOKUP(ROUNDUP(I126,0),Inputs!$N$6:$O$26,2))</f>
        <v>NA</v>
      </c>
      <c r="L126" s="3" t="str">
        <f t="shared" si="44"/>
        <v>NA</v>
      </c>
      <c r="M126" s="5" t="str">
        <f t="shared" si="45"/>
        <v>NA</v>
      </c>
      <c r="N126" s="5" t="str">
        <f t="shared" si="46"/>
        <v>NA</v>
      </c>
      <c r="O126" s="5" t="str">
        <f>IF($I126= "NA","NA",(F126-N126)*Inputs!$S$7)</f>
        <v>NA</v>
      </c>
      <c r="P126" s="123" t="str">
        <f t="shared" si="47"/>
        <v>NA</v>
      </c>
      <c r="Q126" s="124" t="str">
        <f t="shared" si="48"/>
        <v>NA</v>
      </c>
      <c r="R126" s="7" t="str">
        <f t="shared" si="28"/>
        <v>YES</v>
      </c>
      <c r="S126" s="69" t="str">
        <f>IF(OR(($G126=("Non Callable")),$G126=("Make Whole"),Inputs!$S$6&gt;E126,R126="No"),"NA",Inputs!$S$6)</f>
        <v>NA</v>
      </c>
      <c r="T126" s="70" t="str">
        <f t="shared" si="29"/>
        <v>NA</v>
      </c>
      <c r="U126" s="67" t="str">
        <f>IF(S126="NA","NA",IF(T126&gt;0,T126*(Inputs!$S$11*12),0))</f>
        <v>NA</v>
      </c>
      <c r="V126" s="70" t="str">
        <f t="shared" si="30"/>
        <v>NA</v>
      </c>
      <c r="W126" s="67" t="str">
        <f>IF($V126="NA","NA",VLOOKUP(ROUNDUP(V126,0),Inputs!$N$6:$P$26,3,TRUE))</f>
        <v>NA</v>
      </c>
      <c r="X126" s="3" t="str">
        <f>IF($U126="NA","NA",VLOOKUP(ROUNDUP(V126,0),Inputs!$N$6:$O$26,2)+U126)</f>
        <v>NA</v>
      </c>
      <c r="Y126" s="3" t="str">
        <f t="shared" si="31"/>
        <v>NA</v>
      </c>
      <c r="Z126" s="5" t="str">
        <f t="shared" si="32"/>
        <v>NA</v>
      </c>
      <c r="AA126" s="5" t="str">
        <f t="shared" si="33"/>
        <v>NA</v>
      </c>
      <c r="AB126" s="5" t="str">
        <f>IF($U126= "NA","NA",(F126-AA126)*Inputs!$S$7)</f>
        <v>NA</v>
      </c>
      <c r="AC126" s="123" t="str">
        <f t="shared" si="34"/>
        <v>NA</v>
      </c>
      <c r="AD126" s="124" t="str">
        <f t="shared" si="35"/>
        <v>NA</v>
      </c>
      <c r="AE126" s="123" t="str">
        <f t="shared" si="36"/>
        <v/>
      </c>
    </row>
    <row r="127" spans="1:31" s="32" customFormat="1" ht="13.35" customHeight="1" outlineLevel="1">
      <c r="A127" s="72" t="s">
        <v>655</v>
      </c>
      <c r="B127" s="11" t="s">
        <v>429</v>
      </c>
      <c r="C127" s="11" t="s">
        <v>47</v>
      </c>
      <c r="D127" s="73">
        <v>0.04</v>
      </c>
      <c r="E127" s="74">
        <v>45962</v>
      </c>
      <c r="F127" s="79">
        <v>240000</v>
      </c>
      <c r="G127" s="11" t="s">
        <v>2</v>
      </c>
      <c r="H127" s="69" t="str">
        <f>IF(OR(($G127=("Non Callable")),$G127=("Make Whole"),Inputs!$S$6&gt;E127),"Non Callable",MAX(Inputs!$S$6,G127))</f>
        <v>Non Callable</v>
      </c>
      <c r="I127" s="70" t="str">
        <f t="shared" si="43"/>
        <v>NA</v>
      </c>
      <c r="J127" s="67" t="str">
        <f>IF($I127="NA","NA",VLOOKUP(ROUNDUP(I127,0),Inputs!$N$6:$P$26,3,TRUE))</f>
        <v>NA</v>
      </c>
      <c r="K127" s="3" t="str">
        <f>IF($I127="NA","NA",VLOOKUP(ROUNDUP(I127,0),Inputs!$N$6:$O$26,2))</f>
        <v>NA</v>
      </c>
      <c r="L127" s="3" t="str">
        <f t="shared" si="44"/>
        <v>NA</v>
      </c>
      <c r="M127" s="5" t="str">
        <f t="shared" si="45"/>
        <v>NA</v>
      </c>
      <c r="N127" s="5" t="str">
        <f t="shared" si="46"/>
        <v>NA</v>
      </c>
      <c r="O127" s="5" t="str">
        <f>IF($I127= "NA","NA",(F127-N127)*Inputs!$S$7)</f>
        <v>NA</v>
      </c>
      <c r="P127" s="123" t="str">
        <f t="shared" si="47"/>
        <v>NA</v>
      </c>
      <c r="Q127" s="124" t="str">
        <f t="shared" si="48"/>
        <v>NA</v>
      </c>
      <c r="R127" s="7" t="str">
        <f t="shared" si="28"/>
        <v>YES</v>
      </c>
      <c r="S127" s="69" t="str">
        <f>IF(OR(($G127=("Non Callable")),$G127=("Make Whole"),Inputs!$S$6&gt;E127,R127="No"),"NA",Inputs!$S$6)</f>
        <v>NA</v>
      </c>
      <c r="T127" s="70" t="str">
        <f t="shared" si="29"/>
        <v>NA</v>
      </c>
      <c r="U127" s="67" t="str">
        <f>IF(S127="NA","NA",IF(T127&gt;0,T127*(Inputs!$S$11*12),0))</f>
        <v>NA</v>
      </c>
      <c r="V127" s="70" t="str">
        <f t="shared" si="30"/>
        <v>NA</v>
      </c>
      <c r="W127" s="67" t="str">
        <f>IF($V127="NA","NA",VLOOKUP(ROUNDUP(V127,0),Inputs!$N$6:$P$26,3,TRUE))</f>
        <v>NA</v>
      </c>
      <c r="X127" s="3" t="str">
        <f>IF($U127="NA","NA",VLOOKUP(ROUNDUP(V127,0),Inputs!$N$6:$O$26,2)+U127)</f>
        <v>NA</v>
      </c>
      <c r="Y127" s="3" t="str">
        <f t="shared" si="31"/>
        <v>NA</v>
      </c>
      <c r="Z127" s="5" t="str">
        <f t="shared" si="32"/>
        <v>NA</v>
      </c>
      <c r="AA127" s="5" t="str">
        <f t="shared" si="33"/>
        <v>NA</v>
      </c>
      <c r="AB127" s="5" t="str">
        <f>IF($U127= "NA","NA",(F127-AA127)*Inputs!$S$7)</f>
        <v>NA</v>
      </c>
      <c r="AC127" s="123" t="str">
        <f t="shared" si="34"/>
        <v>NA</v>
      </c>
      <c r="AD127" s="124" t="str">
        <f t="shared" si="35"/>
        <v>NA</v>
      </c>
      <c r="AE127" s="123" t="str">
        <f t="shared" si="36"/>
        <v/>
      </c>
    </row>
    <row r="128" spans="1:31" s="32" customFormat="1" ht="13.35" customHeight="1" outlineLevel="1">
      <c r="A128" s="72" t="s">
        <v>655</v>
      </c>
      <c r="B128" s="11" t="s">
        <v>430</v>
      </c>
      <c r="C128" s="11" t="s">
        <v>47</v>
      </c>
      <c r="D128" s="73">
        <v>0.03</v>
      </c>
      <c r="E128" s="74">
        <v>46327</v>
      </c>
      <c r="F128" s="79">
        <v>250000</v>
      </c>
      <c r="G128" s="75">
        <v>45962</v>
      </c>
      <c r="H128" s="69">
        <f>IF(OR(($G128=("Non Callable")),$G128=("Make Whole"),Inputs!$S$6&gt;E128),"Non Callable",MAX(Inputs!$S$6,G128))</f>
        <v>45962</v>
      </c>
      <c r="I128" s="70">
        <f t="shared" si="43"/>
        <v>1</v>
      </c>
      <c r="J128" s="67">
        <f>IF($I128="NA","NA",VLOOKUP(ROUNDUP(I128,0),Inputs!$N$6:$P$26,3,TRUE))</f>
        <v>0.05</v>
      </c>
      <c r="K128" s="3">
        <f>IF($I128="NA","NA",VLOOKUP(ROUNDUP(I128,0),Inputs!$N$6:$O$26,2))</f>
        <v>3.0800000000000001E-2</v>
      </c>
      <c r="L128" s="3">
        <f t="shared" si="44"/>
        <v>0.99921000000000004</v>
      </c>
      <c r="M128" s="5">
        <f t="shared" si="45"/>
        <v>250197.6561483572</v>
      </c>
      <c r="N128" s="5">
        <f t="shared" si="46"/>
        <v>-197.65614835720044</v>
      </c>
      <c r="O128" s="5">
        <f>IF($I128= "NA","NA",(F128-N128)*Inputs!$S$7)</f>
        <v>2501.9765614835719</v>
      </c>
      <c r="P128" s="123">
        <f t="shared" si="47"/>
        <v>-2699.6327098407723</v>
      </c>
      <c r="Q128" s="124">
        <f t="shared" si="48"/>
        <v>-1.079853083936309E-2</v>
      </c>
      <c r="R128" s="7" t="str">
        <f t="shared" si="28"/>
        <v>YES</v>
      </c>
      <c r="S128" s="69">
        <f>IF(OR(($G128=("Non Callable")),$G128=("Make Whole"),Inputs!$S$6&gt;E128,R128="No"),"NA",Inputs!$S$6)</f>
        <v>45266</v>
      </c>
      <c r="T128" s="70">
        <f t="shared" si="29"/>
        <v>1.9027777777777777</v>
      </c>
      <c r="U128" s="67">
        <f>IF(S128="NA","NA",IF(T128&gt;0,T128*(Inputs!$S$11*12),0))</f>
        <v>9.1333333333333336E-3</v>
      </c>
      <c r="V128" s="70">
        <f t="shared" si="30"/>
        <v>1</v>
      </c>
      <c r="W128" s="67">
        <f>IF($V128="NA","NA",VLOOKUP(ROUNDUP(V128,0),Inputs!$N$6:$P$26,3,TRUE))</f>
        <v>0.05</v>
      </c>
      <c r="X128" s="3">
        <f>IF($U128="NA","NA",VLOOKUP(ROUNDUP(V128,0),Inputs!$N$6:$O$26,2)+U128)</f>
        <v>3.9933333333333335E-2</v>
      </c>
      <c r="Y128" s="3">
        <f t="shared" si="31"/>
        <v>0.99034999999999995</v>
      </c>
      <c r="Z128" s="5">
        <f t="shared" si="32"/>
        <v>252436.00747210582</v>
      </c>
      <c r="AA128" s="5">
        <f t="shared" si="33"/>
        <v>-2436.007472105819</v>
      </c>
      <c r="AB128" s="5">
        <f>IF($U128= "NA","NA",(F128-AA128)*Inputs!$S$7)</f>
        <v>2524.360074721058</v>
      </c>
      <c r="AC128" s="123">
        <f t="shared" si="34"/>
        <v>-4960.3675468268775</v>
      </c>
      <c r="AD128" s="124">
        <f t="shared" si="35"/>
        <v>-1.984147018730751E-2</v>
      </c>
      <c r="AE128" s="123" t="str">
        <f t="shared" si="36"/>
        <v/>
      </c>
    </row>
    <row r="129" spans="1:31" s="32" customFormat="1" ht="13.35" customHeight="1" outlineLevel="1">
      <c r="A129" s="72" t="s">
        <v>655</v>
      </c>
      <c r="B129" s="11" t="s">
        <v>431</v>
      </c>
      <c r="C129" s="11" t="s">
        <v>47</v>
      </c>
      <c r="D129" s="73">
        <v>0.03</v>
      </c>
      <c r="E129" s="74">
        <v>46692</v>
      </c>
      <c r="F129" s="79">
        <v>255000</v>
      </c>
      <c r="G129" s="75">
        <v>45962</v>
      </c>
      <c r="H129" s="69">
        <f>IF(OR(($G129=("Non Callable")),$G129=("Make Whole"),Inputs!$S$6&gt;E129),"Non Callable",MAX(Inputs!$S$6,G129))</f>
        <v>45962</v>
      </c>
      <c r="I129" s="70">
        <f t="shared" si="43"/>
        <v>2</v>
      </c>
      <c r="J129" s="67">
        <f>IF($I129="NA","NA",VLOOKUP(ROUNDUP(I129,0),Inputs!$N$6:$P$26,3,TRUE))</f>
        <v>0.05</v>
      </c>
      <c r="K129" s="3">
        <f>IF($I129="NA","NA",VLOOKUP(ROUNDUP(I129,0),Inputs!$N$6:$O$26,2))</f>
        <v>2.93E-2</v>
      </c>
      <c r="L129" s="3">
        <f t="shared" si="44"/>
        <v>1.00135</v>
      </c>
      <c r="M129" s="5">
        <f t="shared" si="45"/>
        <v>254656.21411095024</v>
      </c>
      <c r="N129" s="5">
        <f t="shared" si="46"/>
        <v>343.78588904975913</v>
      </c>
      <c r="O129" s="5">
        <f>IF($I129= "NA","NA",(F129-N129)*Inputs!$S$7)</f>
        <v>2546.5621411095026</v>
      </c>
      <c r="P129" s="123">
        <f t="shared" si="47"/>
        <v>-2202.7762520597435</v>
      </c>
      <c r="Q129" s="124">
        <f t="shared" si="48"/>
        <v>-8.6383382433715423E-3</v>
      </c>
      <c r="R129" s="7" t="str">
        <f t="shared" si="28"/>
        <v>YES</v>
      </c>
      <c r="S129" s="69">
        <f>IF(OR(($G129=("Non Callable")),$G129=("Make Whole"),Inputs!$S$6&gt;E129,R129="No"),"NA",Inputs!$S$6)</f>
        <v>45266</v>
      </c>
      <c r="T129" s="70">
        <f t="shared" si="29"/>
        <v>1.9027777777777777</v>
      </c>
      <c r="U129" s="67">
        <f>IF(S129="NA","NA",IF(T129&gt;0,T129*(Inputs!$S$11*12),0))</f>
        <v>9.1333333333333336E-3</v>
      </c>
      <c r="V129" s="70">
        <f t="shared" si="30"/>
        <v>2</v>
      </c>
      <c r="W129" s="67">
        <f>IF($V129="NA","NA",VLOOKUP(ROUNDUP(V129,0),Inputs!$N$6:$P$26,3,TRUE))</f>
        <v>0.05</v>
      </c>
      <c r="X129" s="3">
        <f>IF($U129="NA","NA",VLOOKUP(ROUNDUP(V129,0),Inputs!$N$6:$O$26,2)+U129)</f>
        <v>3.8433333333333333E-2</v>
      </c>
      <c r="Y129" s="3">
        <f t="shared" si="31"/>
        <v>0.98390999999999995</v>
      </c>
      <c r="Z129" s="5">
        <f t="shared" si="32"/>
        <v>259170.04604079641</v>
      </c>
      <c r="AA129" s="5">
        <f t="shared" si="33"/>
        <v>-4170.0460407964129</v>
      </c>
      <c r="AB129" s="5">
        <f>IF($U129= "NA","NA",(F129-AA129)*Inputs!$S$7)</f>
        <v>2591.7004604079643</v>
      </c>
      <c r="AC129" s="123">
        <f t="shared" si="34"/>
        <v>-6761.7465012043776</v>
      </c>
      <c r="AD129" s="124">
        <f t="shared" si="35"/>
        <v>-2.651665294589952E-2</v>
      </c>
      <c r="AE129" s="123" t="str">
        <f t="shared" si="36"/>
        <v/>
      </c>
    </row>
    <row r="130" spans="1:31" s="32" customFormat="1" ht="13.35" customHeight="1" outlineLevel="1">
      <c r="A130" s="72" t="s">
        <v>655</v>
      </c>
      <c r="B130" s="11" t="s">
        <v>432</v>
      </c>
      <c r="C130" s="11" t="s">
        <v>47</v>
      </c>
      <c r="D130" s="73">
        <v>3.125E-2</v>
      </c>
      <c r="E130" s="74">
        <v>47058</v>
      </c>
      <c r="F130" s="79">
        <v>265000</v>
      </c>
      <c r="G130" s="75">
        <v>45962</v>
      </c>
      <c r="H130" s="69">
        <f>IF(OR(($G130=("Non Callable")),$G130=("Make Whole"),Inputs!$S$6&gt;E130),"Non Callable",MAX(Inputs!$S$6,G130))</f>
        <v>45962</v>
      </c>
      <c r="I130" s="70">
        <f t="shared" si="43"/>
        <v>3</v>
      </c>
      <c r="J130" s="67">
        <f>IF($I130="NA","NA",VLOOKUP(ROUNDUP(I130,0),Inputs!$N$6:$P$26,3,TRUE))</f>
        <v>0.05</v>
      </c>
      <c r="K130" s="3">
        <f>IF($I130="NA","NA",VLOOKUP(ROUNDUP(I130,0),Inputs!$N$6:$O$26,2))</f>
        <v>2.8899999999999999E-2</v>
      </c>
      <c r="L130" s="3">
        <f t="shared" si="44"/>
        <v>1.0066999999999999</v>
      </c>
      <c r="M130" s="5">
        <f t="shared" si="45"/>
        <v>263236.31667825568</v>
      </c>
      <c r="N130" s="5">
        <f t="shared" si="46"/>
        <v>1763.68332174432</v>
      </c>
      <c r="O130" s="5">
        <f>IF($I130= "NA","NA",(F130-N130)*Inputs!$S$7)</f>
        <v>2632.3631667825571</v>
      </c>
      <c r="P130" s="123">
        <f t="shared" si="47"/>
        <v>-868.67984503823709</v>
      </c>
      <c r="Q130" s="124">
        <f t="shared" si="48"/>
        <v>-3.2780371510876872E-3</v>
      </c>
      <c r="R130" s="7" t="str">
        <f t="shared" si="28"/>
        <v>YES</v>
      </c>
      <c r="S130" s="69">
        <f>IF(OR(($G130=("Non Callable")),$G130=("Make Whole"),Inputs!$S$6&gt;E130,R130="No"),"NA",Inputs!$S$6)</f>
        <v>45266</v>
      </c>
      <c r="T130" s="70">
        <f t="shared" si="29"/>
        <v>1.9027777777777777</v>
      </c>
      <c r="U130" s="67">
        <f>IF(S130="NA","NA",IF(T130&gt;0,T130*(Inputs!$S$11*12),0))</f>
        <v>9.1333333333333336E-3</v>
      </c>
      <c r="V130" s="70">
        <f t="shared" si="30"/>
        <v>3</v>
      </c>
      <c r="W130" s="67">
        <f>IF($V130="NA","NA",VLOOKUP(ROUNDUP(V130,0),Inputs!$N$6:$P$26,3,TRUE))</f>
        <v>0.05</v>
      </c>
      <c r="X130" s="3">
        <f>IF($U130="NA","NA",VLOOKUP(ROUNDUP(V130,0),Inputs!$N$6:$O$26,2)+U130)</f>
        <v>3.8033333333333336E-2</v>
      </c>
      <c r="Y130" s="3">
        <f t="shared" si="31"/>
        <v>0.98092999999999997</v>
      </c>
      <c r="Z130" s="5">
        <f t="shared" si="32"/>
        <v>270151.79472541367</v>
      </c>
      <c r="AA130" s="5">
        <f t="shared" si="33"/>
        <v>-5151.794725413667</v>
      </c>
      <c r="AB130" s="5">
        <f>IF($U130= "NA","NA",(F130-AA130)*Inputs!$S$7)</f>
        <v>2701.5179472541367</v>
      </c>
      <c r="AC130" s="123">
        <f t="shared" si="34"/>
        <v>-7853.3126726678038</v>
      </c>
      <c r="AD130" s="124">
        <f t="shared" si="35"/>
        <v>-2.963514216101058E-2</v>
      </c>
      <c r="AE130" s="123" t="str">
        <f t="shared" si="36"/>
        <v/>
      </c>
    </row>
    <row r="131" spans="1:31" s="32" customFormat="1" ht="13.35" customHeight="1" outlineLevel="1">
      <c r="A131" s="72" t="s">
        <v>655</v>
      </c>
      <c r="B131" s="11" t="s">
        <v>433</v>
      </c>
      <c r="C131" s="11" t="s">
        <v>47</v>
      </c>
      <c r="D131" s="73">
        <v>3.2500000000000001E-2</v>
      </c>
      <c r="E131" s="74">
        <v>47423</v>
      </c>
      <c r="F131" s="79">
        <v>275000</v>
      </c>
      <c r="G131" s="75">
        <v>45962</v>
      </c>
      <c r="H131" s="69">
        <f>IF(OR(($G131=("Non Callable")),$G131=("Make Whole"),Inputs!$S$6&gt;E131),"Non Callable",MAX(Inputs!$S$6,G131))</f>
        <v>45962</v>
      </c>
      <c r="I131" s="70">
        <f t="shared" si="43"/>
        <v>4</v>
      </c>
      <c r="J131" s="67">
        <f>IF($I131="NA","NA",VLOOKUP(ROUNDUP(I131,0),Inputs!$N$6:$P$26,3,TRUE))</f>
        <v>0.05</v>
      </c>
      <c r="K131" s="3">
        <f>IF($I131="NA","NA",VLOOKUP(ROUNDUP(I131,0),Inputs!$N$6:$O$26,2))</f>
        <v>2.86E-2</v>
      </c>
      <c r="L131" s="3">
        <f t="shared" si="44"/>
        <v>1.01464</v>
      </c>
      <c r="M131" s="5">
        <f t="shared" si="45"/>
        <v>271032.0901994796</v>
      </c>
      <c r="N131" s="5">
        <f t="shared" si="46"/>
        <v>3967.9098005203996</v>
      </c>
      <c r="O131" s="5">
        <f>IF($I131= "NA","NA",(F131-N131)*Inputs!$S$7)</f>
        <v>2710.3209019947963</v>
      </c>
      <c r="P131" s="123">
        <f t="shared" si="47"/>
        <v>1257.5888985256033</v>
      </c>
      <c r="Q131" s="124">
        <f t="shared" si="48"/>
        <v>4.5730505400931034E-3</v>
      </c>
      <c r="R131" s="7" t="str">
        <f t="shared" si="28"/>
        <v>YES</v>
      </c>
      <c r="S131" s="69">
        <f>IF(OR(($G131=("Non Callable")),$G131=("Make Whole"),Inputs!$S$6&gt;E131,R131="No"),"NA",Inputs!$S$6)</f>
        <v>45266</v>
      </c>
      <c r="T131" s="70">
        <f t="shared" si="29"/>
        <v>1.9027777777777777</v>
      </c>
      <c r="U131" s="67">
        <f>IF(S131="NA","NA",IF(T131&gt;0,T131*(Inputs!$S$11*12),0))</f>
        <v>9.1333333333333336E-3</v>
      </c>
      <c r="V131" s="70">
        <f t="shared" si="30"/>
        <v>4</v>
      </c>
      <c r="W131" s="67">
        <f>IF($V131="NA","NA",VLOOKUP(ROUNDUP(V131,0),Inputs!$N$6:$P$26,3,TRUE))</f>
        <v>0.05</v>
      </c>
      <c r="X131" s="3">
        <f>IF($U131="NA","NA",VLOOKUP(ROUNDUP(V131,0),Inputs!$N$6:$O$26,2)+U131)</f>
        <v>3.7733333333333334E-2</v>
      </c>
      <c r="Y131" s="3">
        <f t="shared" si="31"/>
        <v>0.98072999999999999</v>
      </c>
      <c r="Z131" s="5">
        <f t="shared" si="32"/>
        <v>280403.37299766502</v>
      </c>
      <c r="AA131" s="5">
        <f t="shared" si="33"/>
        <v>-5403.3729976650211</v>
      </c>
      <c r="AB131" s="5">
        <f>IF($U131= "NA","NA",(F131-AA131)*Inputs!$S$7)</f>
        <v>2804.0337299766502</v>
      </c>
      <c r="AC131" s="123">
        <f t="shared" si="34"/>
        <v>-8207.4067276416718</v>
      </c>
      <c r="AD131" s="124">
        <f t="shared" si="35"/>
        <v>-2.9845115373242442E-2</v>
      </c>
      <c r="AE131" s="123">
        <f t="shared" si="36"/>
        <v>9464.9956261672742</v>
      </c>
    </row>
    <row r="132" spans="1:31" s="32" customFormat="1" ht="13.35" customHeight="1" outlineLevel="1">
      <c r="A132" s="72" t="s">
        <v>655</v>
      </c>
      <c r="B132" s="11" t="s">
        <v>434</v>
      </c>
      <c r="C132" s="11" t="s">
        <v>47</v>
      </c>
      <c r="D132" s="73">
        <v>3.2500000000000001E-2</v>
      </c>
      <c r="E132" s="74">
        <v>47788</v>
      </c>
      <c r="F132" s="79">
        <v>285000</v>
      </c>
      <c r="G132" s="75">
        <v>45962</v>
      </c>
      <c r="H132" s="69">
        <f>IF(OR(($G132=("Non Callable")),$G132=("Make Whole"),Inputs!$S$6&gt;E132),"Non Callable",MAX(Inputs!$S$6,G132))</f>
        <v>45962</v>
      </c>
      <c r="I132" s="70">
        <f t="shared" si="43"/>
        <v>5</v>
      </c>
      <c r="J132" s="67">
        <f>IF($I132="NA","NA",VLOOKUP(ROUNDUP(I132,0),Inputs!$N$6:$P$26,3,TRUE))</f>
        <v>0.05</v>
      </c>
      <c r="K132" s="3">
        <f>IF($I132="NA","NA",VLOOKUP(ROUNDUP(I132,0),Inputs!$N$6:$O$26,2))</f>
        <v>2.8300000000000002E-2</v>
      </c>
      <c r="L132" s="3">
        <f t="shared" si="44"/>
        <v>1.01945</v>
      </c>
      <c r="M132" s="5">
        <f t="shared" si="45"/>
        <v>279562.50919613516</v>
      </c>
      <c r="N132" s="5">
        <f t="shared" si="46"/>
        <v>5437.4908038648427</v>
      </c>
      <c r="O132" s="5">
        <f>IF($I132= "NA","NA",(F132-N132)*Inputs!$S$7)</f>
        <v>2795.6250919613517</v>
      </c>
      <c r="P132" s="123">
        <f t="shared" si="47"/>
        <v>2641.865711903491</v>
      </c>
      <c r="Q132" s="124">
        <f t="shared" si="48"/>
        <v>9.2697042522929506E-3</v>
      </c>
      <c r="R132" s="7" t="str">
        <f t="shared" si="28"/>
        <v>YES</v>
      </c>
      <c r="S132" s="69">
        <f>IF(OR(($G132=("Non Callable")),$G132=("Make Whole"),Inputs!$S$6&gt;E132,R132="No"),"NA",Inputs!$S$6)</f>
        <v>45266</v>
      </c>
      <c r="T132" s="70">
        <f t="shared" si="29"/>
        <v>1.9027777777777777</v>
      </c>
      <c r="U132" s="67">
        <f>IF(S132="NA","NA",IF(T132&gt;0,T132*(Inputs!$S$11*12),0))</f>
        <v>9.1333333333333336E-3</v>
      </c>
      <c r="V132" s="70">
        <f t="shared" si="30"/>
        <v>5</v>
      </c>
      <c r="W132" s="67">
        <f>IF($V132="NA","NA",VLOOKUP(ROUNDUP(V132,0),Inputs!$N$6:$P$26,3,TRUE))</f>
        <v>0.05</v>
      </c>
      <c r="X132" s="3">
        <f>IF($U132="NA","NA",VLOOKUP(ROUNDUP(V132,0),Inputs!$N$6:$O$26,2)+U132)</f>
        <v>3.7433333333333332E-2</v>
      </c>
      <c r="Y132" s="3">
        <f t="shared" si="31"/>
        <v>0.97768999999999995</v>
      </c>
      <c r="Z132" s="5">
        <f t="shared" si="32"/>
        <v>291503.44178625126</v>
      </c>
      <c r="AA132" s="5">
        <f t="shared" si="33"/>
        <v>-6503.4417862512637</v>
      </c>
      <c r="AB132" s="5">
        <f>IF($U132= "NA","NA",(F132-AA132)*Inputs!$S$7)</f>
        <v>2915.0344178625128</v>
      </c>
      <c r="AC132" s="123">
        <f t="shared" si="34"/>
        <v>-9418.4762041137765</v>
      </c>
      <c r="AD132" s="124">
        <f t="shared" si="35"/>
        <v>-3.3047284926715007E-2</v>
      </c>
      <c r="AE132" s="123">
        <f t="shared" si="36"/>
        <v>12060.341916017267</v>
      </c>
    </row>
    <row r="133" spans="1:31" s="32" customFormat="1" ht="13.35" customHeight="1" outlineLevel="1">
      <c r="A133" s="72" t="s">
        <v>655</v>
      </c>
      <c r="B133" s="11" t="s">
        <v>435</v>
      </c>
      <c r="C133" s="11" t="s">
        <v>47</v>
      </c>
      <c r="D133" s="73">
        <v>3.3750000000000002E-2</v>
      </c>
      <c r="E133" s="74">
        <v>48153</v>
      </c>
      <c r="F133" s="79">
        <v>290000</v>
      </c>
      <c r="G133" s="75">
        <v>45962</v>
      </c>
      <c r="H133" s="69">
        <f>IF(OR(($G133=("Non Callable")),$G133=("Make Whole"),Inputs!$S$6&gt;E133),"Non Callable",MAX(Inputs!$S$6,G133))</f>
        <v>45962</v>
      </c>
      <c r="I133" s="70">
        <f t="shared" si="43"/>
        <v>6</v>
      </c>
      <c r="J133" s="67">
        <f>IF($I133="NA","NA",VLOOKUP(ROUNDUP(I133,0),Inputs!$N$6:$P$26,3,TRUE))</f>
        <v>0.05</v>
      </c>
      <c r="K133" s="3">
        <f>IF($I133="NA","NA",VLOOKUP(ROUNDUP(I133,0),Inputs!$N$6:$O$26,2))</f>
        <v>2.8699999999999996E-2</v>
      </c>
      <c r="L133" s="3">
        <f t="shared" si="44"/>
        <v>1.02765</v>
      </c>
      <c r="M133" s="5">
        <f t="shared" si="45"/>
        <v>282197.24614411523</v>
      </c>
      <c r="N133" s="5">
        <f t="shared" si="46"/>
        <v>7802.7538558847737</v>
      </c>
      <c r="O133" s="5">
        <f>IF($I133= "NA","NA",(F133-N133)*Inputs!$S$7)</f>
        <v>2821.9724614411525</v>
      </c>
      <c r="P133" s="123">
        <f t="shared" si="47"/>
        <v>4980.7813944436211</v>
      </c>
      <c r="Q133" s="124">
        <f t="shared" si="48"/>
        <v>1.717510825670214E-2</v>
      </c>
      <c r="R133" s="7" t="str">
        <f t="shared" si="28"/>
        <v>YES</v>
      </c>
      <c r="S133" s="69">
        <f>IF(OR(($G133=("Non Callable")),$G133=("Make Whole"),Inputs!$S$6&gt;E133,R133="No"),"NA",Inputs!$S$6)</f>
        <v>45266</v>
      </c>
      <c r="T133" s="70">
        <f t="shared" si="29"/>
        <v>1.9027777777777777</v>
      </c>
      <c r="U133" s="67">
        <f>IF(S133="NA","NA",IF(T133&gt;0,T133*(Inputs!$S$11*12),0))</f>
        <v>9.1333333333333336E-3</v>
      </c>
      <c r="V133" s="70">
        <f t="shared" si="30"/>
        <v>6</v>
      </c>
      <c r="W133" s="67">
        <f>IF($V133="NA","NA",VLOOKUP(ROUNDUP(V133,0),Inputs!$N$6:$P$26,3,TRUE))</f>
        <v>0.05</v>
      </c>
      <c r="X133" s="3">
        <f>IF($U133="NA","NA",VLOOKUP(ROUNDUP(V133,0),Inputs!$N$6:$O$26,2)+U133)</f>
        <v>3.783333333333333E-2</v>
      </c>
      <c r="Y133" s="3">
        <f t="shared" si="31"/>
        <v>0.97826000000000002</v>
      </c>
      <c r="Z133" s="5">
        <f t="shared" si="32"/>
        <v>296444.70795085153</v>
      </c>
      <c r="AA133" s="5">
        <f t="shared" si="33"/>
        <v>-6444.7079508515308</v>
      </c>
      <c r="AB133" s="5">
        <f>IF($U133= "NA","NA",(F133-AA133)*Inputs!$S$7)</f>
        <v>2964.4470795085153</v>
      </c>
      <c r="AC133" s="123">
        <f t="shared" si="34"/>
        <v>-9409.1550303600452</v>
      </c>
      <c r="AD133" s="124">
        <f t="shared" si="35"/>
        <v>-3.2445362173655332E-2</v>
      </c>
      <c r="AE133" s="123">
        <f t="shared" si="36"/>
        <v>14389.936424803665</v>
      </c>
    </row>
    <row r="134" spans="1:31" s="32" customFormat="1" ht="13.35" customHeight="1" outlineLevel="1">
      <c r="A134" s="72" t="s">
        <v>655</v>
      </c>
      <c r="B134" s="11" t="s">
        <v>436</v>
      </c>
      <c r="C134" s="11" t="s">
        <v>47</v>
      </c>
      <c r="D134" s="73">
        <v>3.5000000000000003E-2</v>
      </c>
      <c r="E134" s="74">
        <v>48519</v>
      </c>
      <c r="F134" s="79">
        <v>300000</v>
      </c>
      <c r="G134" s="75">
        <v>45962</v>
      </c>
      <c r="H134" s="69">
        <f>IF(OR(($G134=("Non Callable")),$G134=("Make Whole"),Inputs!$S$6&gt;E134),"Non Callable",MAX(Inputs!$S$6,G134))</f>
        <v>45962</v>
      </c>
      <c r="I134" s="70">
        <f t="shared" si="43"/>
        <v>7</v>
      </c>
      <c r="J134" s="67">
        <f>IF($I134="NA","NA",VLOOKUP(ROUNDUP(I134,0),Inputs!$N$6:$P$26,3,TRUE))</f>
        <v>0.05</v>
      </c>
      <c r="K134" s="3">
        <f>IF($I134="NA","NA",VLOOKUP(ROUNDUP(I134,0),Inputs!$N$6:$O$26,2))</f>
        <v>2.8799999999999999E-2</v>
      </c>
      <c r="L134" s="3">
        <f t="shared" si="44"/>
        <v>1.03905</v>
      </c>
      <c r="M134" s="5">
        <f t="shared" si="45"/>
        <v>288725.27789807995</v>
      </c>
      <c r="N134" s="5">
        <f t="shared" si="46"/>
        <v>11274.722101920052</v>
      </c>
      <c r="O134" s="5">
        <f>IF($I134= "NA","NA",(F134-N134)*Inputs!$S$7)</f>
        <v>2887.2527789807996</v>
      </c>
      <c r="P134" s="123">
        <f t="shared" si="47"/>
        <v>8387.4693229392524</v>
      </c>
      <c r="Q134" s="124">
        <f t="shared" si="48"/>
        <v>2.7958231076464175E-2</v>
      </c>
      <c r="R134" s="7" t="str">
        <f t="shared" si="28"/>
        <v>YES</v>
      </c>
      <c r="S134" s="69">
        <f>IF(OR(($G134=("Non Callable")),$G134=("Make Whole"),Inputs!$S$6&gt;E134,R134="No"),"NA",Inputs!$S$6)</f>
        <v>45266</v>
      </c>
      <c r="T134" s="70">
        <f t="shared" si="29"/>
        <v>1.9027777777777777</v>
      </c>
      <c r="U134" s="67">
        <f>IF(S134="NA","NA",IF(T134&gt;0,T134*(Inputs!$S$11*12),0))</f>
        <v>9.1333333333333336E-3</v>
      </c>
      <c r="V134" s="70">
        <f t="shared" si="30"/>
        <v>7</v>
      </c>
      <c r="W134" s="67">
        <f>IF($V134="NA","NA",VLOOKUP(ROUNDUP(V134,0),Inputs!$N$6:$P$26,3,TRUE))</f>
        <v>0.05</v>
      </c>
      <c r="X134" s="3">
        <f>IF($U134="NA","NA",VLOOKUP(ROUNDUP(V134,0),Inputs!$N$6:$O$26,2)+U134)</f>
        <v>3.7933333333333333E-2</v>
      </c>
      <c r="Y134" s="3">
        <f t="shared" si="31"/>
        <v>0.98211000000000004</v>
      </c>
      <c r="Z134" s="5">
        <f t="shared" si="32"/>
        <v>305464.76463939884</v>
      </c>
      <c r="AA134" s="5">
        <f t="shared" si="33"/>
        <v>-5464.7646393988398</v>
      </c>
      <c r="AB134" s="5">
        <f>IF($U134= "NA","NA",(F134-AA134)*Inputs!$S$7)</f>
        <v>3054.6476463939885</v>
      </c>
      <c r="AC134" s="123">
        <f t="shared" si="34"/>
        <v>-8519.4122857928287</v>
      </c>
      <c r="AD134" s="124">
        <f t="shared" si="35"/>
        <v>-2.8398040952642763E-2</v>
      </c>
      <c r="AE134" s="123">
        <f t="shared" si="36"/>
        <v>16906.881608732081</v>
      </c>
    </row>
    <row r="135" spans="1:31" s="32" customFormat="1" ht="13.35" customHeight="1" outlineLevel="1">
      <c r="A135" s="72" t="s">
        <v>655</v>
      </c>
      <c r="B135" s="11" t="s">
        <v>437</v>
      </c>
      <c r="C135" s="11" t="s">
        <v>47</v>
      </c>
      <c r="D135" s="73">
        <v>3.5000000000000003E-2</v>
      </c>
      <c r="E135" s="74">
        <v>48884</v>
      </c>
      <c r="F135" s="79">
        <v>315000</v>
      </c>
      <c r="G135" s="75">
        <v>45962</v>
      </c>
      <c r="H135" s="69">
        <f>IF(OR(($G135=("Non Callable")),$G135=("Make Whole"),Inputs!$S$6&gt;E135),"Non Callable",MAX(Inputs!$S$6,G135))</f>
        <v>45962</v>
      </c>
      <c r="I135" s="70">
        <f t="shared" si="43"/>
        <v>8</v>
      </c>
      <c r="J135" s="67">
        <f>IF($I135="NA","NA",VLOOKUP(ROUNDUP(I135,0),Inputs!$N$6:$P$26,3,TRUE))</f>
        <v>0.05</v>
      </c>
      <c r="K135" s="3">
        <f>IF($I135="NA","NA",VLOOKUP(ROUNDUP(I135,0),Inputs!$N$6:$O$26,2))</f>
        <v>2.8899999999999995E-2</v>
      </c>
      <c r="L135" s="3">
        <f t="shared" si="44"/>
        <v>1.0432900000000001</v>
      </c>
      <c r="M135" s="5">
        <f t="shared" si="45"/>
        <v>301929.47310910677</v>
      </c>
      <c r="N135" s="5">
        <f t="shared" si="46"/>
        <v>13070.526890893234</v>
      </c>
      <c r="O135" s="5">
        <f>IF($I135= "NA","NA",(F135-N135)*Inputs!$S$7)</f>
        <v>3019.2947310910677</v>
      </c>
      <c r="P135" s="123">
        <f t="shared" si="47"/>
        <v>10051.232159802166</v>
      </c>
      <c r="Q135" s="124">
        <f t="shared" si="48"/>
        <v>3.1908673523181483E-2</v>
      </c>
      <c r="R135" s="7" t="str">
        <f t="shared" si="28"/>
        <v>YES</v>
      </c>
      <c r="S135" s="69">
        <f>IF(OR(($G135=("Non Callable")),$G135=("Make Whole"),Inputs!$S$6&gt;E135,R135="No"),"NA",Inputs!$S$6)</f>
        <v>45266</v>
      </c>
      <c r="T135" s="70">
        <f t="shared" si="29"/>
        <v>1.9027777777777777</v>
      </c>
      <c r="U135" s="67">
        <f>IF(S135="NA","NA",IF(T135&gt;0,T135*(Inputs!$S$11*12),0))</f>
        <v>9.1333333333333336E-3</v>
      </c>
      <c r="V135" s="70">
        <f t="shared" si="30"/>
        <v>8</v>
      </c>
      <c r="W135" s="67">
        <f>IF($V135="NA","NA",VLOOKUP(ROUNDUP(V135,0),Inputs!$N$6:$P$26,3,TRUE))</f>
        <v>0.05</v>
      </c>
      <c r="X135" s="3">
        <f>IF($U135="NA","NA",VLOOKUP(ROUNDUP(V135,0),Inputs!$N$6:$O$26,2)+U135)</f>
        <v>3.8033333333333329E-2</v>
      </c>
      <c r="Y135" s="3">
        <f t="shared" si="31"/>
        <v>0.97924</v>
      </c>
      <c r="Z135" s="5">
        <f t="shared" si="32"/>
        <v>321678.03602794005</v>
      </c>
      <c r="AA135" s="5">
        <f t="shared" si="33"/>
        <v>-6678.0360279400484</v>
      </c>
      <c r="AB135" s="5">
        <f>IF($U135= "NA","NA",(F135-AA135)*Inputs!$S$7)</f>
        <v>3216.7803602794006</v>
      </c>
      <c r="AC135" s="123">
        <f t="shared" si="34"/>
        <v>-9894.8163882194494</v>
      </c>
      <c r="AD135" s="124">
        <f t="shared" si="35"/>
        <v>-3.141211551815698E-2</v>
      </c>
      <c r="AE135" s="123">
        <f t="shared" si="36"/>
        <v>19946.048548021616</v>
      </c>
    </row>
    <row r="136" spans="1:31" s="32" customFormat="1" ht="13.35" customHeight="1" outlineLevel="1">
      <c r="A136" s="72" t="s">
        <v>655</v>
      </c>
      <c r="B136" s="11" t="s">
        <v>438</v>
      </c>
      <c r="C136" s="11" t="s">
        <v>47</v>
      </c>
      <c r="D136" s="73">
        <v>3.6249999999999998E-2</v>
      </c>
      <c r="E136" s="74">
        <v>49249</v>
      </c>
      <c r="F136" s="79">
        <v>325000</v>
      </c>
      <c r="G136" s="75">
        <v>45962</v>
      </c>
      <c r="H136" s="69">
        <f>IF(OR(($G136=("Non Callable")),$G136=("Make Whole"),Inputs!$S$6&gt;E136),"Non Callable",MAX(Inputs!$S$6,G136))</f>
        <v>45962</v>
      </c>
      <c r="I136" s="70">
        <f t="shared" si="43"/>
        <v>9</v>
      </c>
      <c r="J136" s="67">
        <f>IF($I136="NA","NA",VLOOKUP(ROUNDUP(I136,0),Inputs!$N$6:$P$26,3,TRUE))</f>
        <v>0.05</v>
      </c>
      <c r="K136" s="3">
        <f>IF($I136="NA","NA",VLOOKUP(ROUNDUP(I136,0),Inputs!$N$6:$O$26,2))</f>
        <v>2.9600000000000001E-2</v>
      </c>
      <c r="L136" s="3">
        <f t="shared" si="44"/>
        <v>1.0522</v>
      </c>
      <c r="M136" s="5">
        <f t="shared" si="45"/>
        <v>308876.63942216308</v>
      </c>
      <c r="N136" s="5">
        <f t="shared" si="46"/>
        <v>16123.360577836924</v>
      </c>
      <c r="O136" s="5">
        <f>IF($I136= "NA","NA",(F136-N136)*Inputs!$S$7)</f>
        <v>3088.7663942216309</v>
      </c>
      <c r="P136" s="123">
        <f t="shared" si="47"/>
        <v>13034.594183615292</v>
      </c>
      <c r="Q136" s="124">
        <f t="shared" si="48"/>
        <v>4.0106443641893211E-2</v>
      </c>
      <c r="R136" s="7" t="str">
        <f t="shared" ref="R136:R137" si="49">IF(H136&gt;G136,"NO","YES")</f>
        <v>YES</v>
      </c>
      <c r="S136" s="69">
        <f>IF(OR(($G136=("Non Callable")),$G136=("Make Whole"),Inputs!$S$6&gt;E136,R136="No"),"NA",Inputs!$S$6)</f>
        <v>45266</v>
      </c>
      <c r="T136" s="70">
        <f t="shared" ref="T136:T137" si="50">IF(S136&lt;=G136,IF(OR(S136="NA",S136=G136),"NA",DAYS360(S136,G136)/360),0)</f>
        <v>1.9027777777777777</v>
      </c>
      <c r="U136" s="67">
        <f>IF(S136="NA","NA",IF(T136&gt;0,T136*(Inputs!$S$11*12),0))</f>
        <v>9.1333333333333336E-3</v>
      </c>
      <c r="V136" s="70">
        <f t="shared" ref="V136:V137" si="51">IF(OR(H136="Non Callable",H136=E136),"NA",DAYS360(H136,E136)/360)</f>
        <v>9</v>
      </c>
      <c r="W136" s="67">
        <f>IF($V136="NA","NA",VLOOKUP(ROUNDUP(V136,0),Inputs!$N$6:$P$26,3,TRUE))</f>
        <v>0.05</v>
      </c>
      <c r="X136" s="3">
        <f>IF($U136="NA","NA",VLOOKUP(ROUNDUP(V136,0),Inputs!$N$6:$O$26,2)+U136)</f>
        <v>3.8733333333333335E-2</v>
      </c>
      <c r="Y136" s="3">
        <f t="shared" ref="Y136:Y137" si="52">IF($U136="NA","NA",ROUNDDOWN(-PV(X136/2,V136*2,(F136*D136)/2,F136)/F136,5))</f>
        <v>0.98128000000000004</v>
      </c>
      <c r="Z136" s="5">
        <f t="shared" ref="Z136:Z137" si="53">IF($U136="NA","NA",F136/Y136)</f>
        <v>331200.06522093591</v>
      </c>
      <c r="AA136" s="5">
        <f t="shared" ref="AA136:AA137" si="54">IF($U136="NA","NA",F136-Z136)</f>
        <v>-6200.0652209359105</v>
      </c>
      <c r="AB136" s="5">
        <f>IF($U136= "NA","NA",(F136-AA136)*Inputs!$S$7)</f>
        <v>3312.000652209359</v>
      </c>
      <c r="AC136" s="123">
        <f t="shared" ref="AC136:AC137" si="55">IF($U136= "NA","NA",AA136-AB136)</f>
        <v>-9512.0658731452695</v>
      </c>
      <c r="AD136" s="124">
        <f t="shared" ref="AD136:AD137" si="56">IF($U136= "NA","NA",AC136/F136)</f>
        <v>-2.9267894994293137E-2</v>
      </c>
      <c r="AE136" s="123">
        <f t="shared" ref="AE136:AE137" si="57">IF(OR($P136="NA",R136="NO"),"",IF(P136&gt;0,P136-AC136,""))</f>
        <v>22546.660056760564</v>
      </c>
    </row>
    <row r="137" spans="1:31" s="32" customFormat="1" ht="13.35" customHeight="1" outlineLevel="1">
      <c r="A137" s="72" t="s">
        <v>655</v>
      </c>
      <c r="B137" s="11" t="s">
        <v>439</v>
      </c>
      <c r="C137" s="11" t="s">
        <v>47</v>
      </c>
      <c r="D137" s="73">
        <v>3.6249999999999998E-2</v>
      </c>
      <c r="E137" s="74">
        <v>49614</v>
      </c>
      <c r="F137" s="79">
        <v>330000</v>
      </c>
      <c r="G137" s="75">
        <v>45962</v>
      </c>
      <c r="H137" s="69">
        <f>IF(OR(($G137=("Non Callable")),$G137=("Make Whole"),Inputs!$S$6&gt;E137),"Non Callable",MAX(Inputs!$S$6,G137))</f>
        <v>45962</v>
      </c>
      <c r="I137" s="70">
        <f t="shared" si="43"/>
        <v>10</v>
      </c>
      <c r="J137" s="67">
        <f>IF($I137="NA","NA",VLOOKUP(ROUNDUP(I137,0),Inputs!$N$6:$P$26,3,TRUE))</f>
        <v>0.05</v>
      </c>
      <c r="K137" s="3">
        <f>IF($I137="NA","NA",VLOOKUP(ROUNDUP(I137,0),Inputs!$N$6:$O$26,2))</f>
        <v>2.9600000000000001E-2</v>
      </c>
      <c r="L137" s="3">
        <f t="shared" si="44"/>
        <v>1.0571900000000001</v>
      </c>
      <c r="M137" s="5">
        <f t="shared" si="45"/>
        <v>312148.24203785503</v>
      </c>
      <c r="N137" s="5">
        <f t="shared" si="46"/>
        <v>17851.757962144969</v>
      </c>
      <c r="O137" s="5">
        <f>IF($I137= "NA","NA",(F137-N137)*Inputs!$S$7)</f>
        <v>3121.4824203785502</v>
      </c>
      <c r="P137" s="123">
        <f t="shared" si="47"/>
        <v>14730.275541766419</v>
      </c>
      <c r="Q137" s="124">
        <f t="shared" si="48"/>
        <v>4.4637198611413395E-2</v>
      </c>
      <c r="R137" s="7" t="str">
        <f t="shared" si="49"/>
        <v>YES</v>
      </c>
      <c r="S137" s="69">
        <f>IF(OR(($G137=("Non Callable")),$G137=("Make Whole"),Inputs!$S$6&gt;E137,R137="No"),"NA",Inputs!$S$6)</f>
        <v>45266</v>
      </c>
      <c r="T137" s="70">
        <f t="shared" si="50"/>
        <v>1.9027777777777777</v>
      </c>
      <c r="U137" s="67">
        <f>IF(S137="NA","NA",IF(T137&gt;0,T137*(Inputs!$S$11*12),0))</f>
        <v>9.1333333333333336E-3</v>
      </c>
      <c r="V137" s="70">
        <f t="shared" si="51"/>
        <v>10</v>
      </c>
      <c r="W137" s="67">
        <f>IF($V137="NA","NA",VLOOKUP(ROUNDUP(V137,0),Inputs!$N$6:$P$26,3,TRUE))</f>
        <v>0.05</v>
      </c>
      <c r="X137" s="3">
        <f>IF($U137="NA","NA",VLOOKUP(ROUNDUP(V137,0),Inputs!$N$6:$O$26,2)+U137)</f>
        <v>3.8733333333333335E-2</v>
      </c>
      <c r="Y137" s="3">
        <f t="shared" si="52"/>
        <v>0.97957000000000005</v>
      </c>
      <c r="Z137" s="5">
        <f t="shared" si="53"/>
        <v>336882.50967261143</v>
      </c>
      <c r="AA137" s="5">
        <f t="shared" si="54"/>
        <v>-6882.509672611428</v>
      </c>
      <c r="AB137" s="5">
        <f>IF($U137= "NA","NA",(F137-AA137)*Inputs!$S$7)</f>
        <v>3368.8250967261142</v>
      </c>
      <c r="AC137" s="123">
        <f t="shared" si="55"/>
        <v>-10251.334769337542</v>
      </c>
      <c r="AD137" s="124">
        <f t="shared" si="56"/>
        <v>-3.106465081617437E-2</v>
      </c>
      <c r="AE137" s="123">
        <f t="shared" si="57"/>
        <v>24981.610311103963</v>
      </c>
    </row>
    <row r="138" spans="1:31" s="32" customFormat="1" ht="13.35" customHeight="1">
      <c r="A138" s="1"/>
      <c r="B138" s="59"/>
      <c r="C138" s="59"/>
      <c r="D138" s="59"/>
      <c r="E138" s="59"/>
      <c r="F138" s="1"/>
      <c r="G138" s="59"/>
      <c r="H138" s="59"/>
      <c r="I138" s="59"/>
      <c r="J138" s="59"/>
      <c r="K138" s="59"/>
      <c r="L138" s="59"/>
      <c r="M138" s="5"/>
      <c r="N138" s="59"/>
      <c r="O138" s="6"/>
      <c r="P138" s="7"/>
      <c r="S138" s="61"/>
      <c r="T138" s="61"/>
      <c r="U138" s="61"/>
      <c r="V138" s="61"/>
      <c r="W138" s="61"/>
      <c r="X138" s="61"/>
      <c r="Y138" s="61"/>
      <c r="Z138" s="4"/>
      <c r="AA138" s="61"/>
      <c r="AB138" s="6"/>
      <c r="AC138" s="7"/>
    </row>
    <row r="139" spans="1:31" s="32" customFormat="1" ht="13.35" customHeight="1">
      <c r="A139" s="1"/>
      <c r="B139" s="59"/>
      <c r="C139" s="59"/>
      <c r="D139" s="59"/>
      <c r="E139" s="59"/>
      <c r="F139" s="1"/>
      <c r="G139" s="59"/>
      <c r="H139" s="59"/>
      <c r="I139" s="59"/>
      <c r="J139" s="59"/>
      <c r="K139" s="59"/>
      <c r="L139" s="59"/>
      <c r="M139" s="5"/>
      <c r="N139" s="59"/>
      <c r="O139" s="6"/>
      <c r="P139" s="7"/>
      <c r="S139" s="61"/>
      <c r="T139" s="61"/>
      <c r="U139" s="61"/>
      <c r="V139" s="61"/>
      <c r="W139" s="61"/>
      <c r="X139" s="61"/>
      <c r="Y139" s="61"/>
      <c r="Z139" s="4"/>
      <c r="AA139" s="61"/>
      <c r="AB139" s="6"/>
      <c r="AC139" s="7"/>
    </row>
    <row r="140" spans="1:31" s="32" customFormat="1" ht="13.35" customHeight="1">
      <c r="A140" s="1"/>
      <c r="B140" s="59"/>
      <c r="C140" s="59"/>
      <c r="D140" s="59"/>
      <c r="E140" s="59"/>
      <c r="F140" s="1"/>
      <c r="G140" s="59"/>
      <c r="H140" s="59"/>
      <c r="I140" s="59"/>
      <c r="J140" s="59"/>
      <c r="K140" s="59"/>
      <c r="L140" s="59"/>
      <c r="M140" s="5"/>
      <c r="N140" s="59"/>
      <c r="O140" s="6"/>
      <c r="P140" s="7"/>
      <c r="S140" s="61"/>
      <c r="T140" s="61"/>
      <c r="U140" s="61"/>
      <c r="V140" s="61"/>
      <c r="W140" s="61"/>
      <c r="X140" s="61"/>
      <c r="Y140" s="61"/>
      <c r="Z140" s="4"/>
      <c r="AA140" s="61"/>
      <c r="AB140" s="6"/>
      <c r="AC140" s="7"/>
    </row>
    <row r="141" spans="1:31" s="32" customFormat="1" ht="13.35" customHeight="1">
      <c r="A141" s="1"/>
      <c r="B141" s="59"/>
      <c r="C141" s="59"/>
      <c r="D141" s="59"/>
      <c r="E141" s="59"/>
      <c r="F141" s="1"/>
      <c r="G141" s="59"/>
      <c r="H141" s="59"/>
      <c r="I141" s="59"/>
      <c r="J141" s="59"/>
      <c r="K141" s="59"/>
      <c r="L141" s="59"/>
      <c r="M141" s="5"/>
      <c r="N141" s="59"/>
      <c r="O141" s="6"/>
      <c r="P141" s="7"/>
      <c r="S141" s="61"/>
      <c r="T141" s="61"/>
      <c r="U141" s="61"/>
      <c r="V141" s="61"/>
      <c r="W141" s="61"/>
      <c r="X141" s="61"/>
      <c r="Y141" s="61"/>
      <c r="Z141" s="4"/>
      <c r="AA141" s="61"/>
      <c r="AB141" s="6"/>
      <c r="AC141" s="7"/>
    </row>
    <row r="142" spans="1:31" s="32" customFormat="1" ht="13.35" customHeight="1">
      <c r="A142" s="1"/>
      <c r="B142" s="59"/>
      <c r="C142" s="59"/>
      <c r="D142" s="59"/>
      <c r="E142" s="59"/>
      <c r="F142" s="1"/>
      <c r="G142" s="59"/>
      <c r="H142" s="59"/>
      <c r="I142" s="59"/>
      <c r="J142" s="59"/>
      <c r="K142" s="59"/>
      <c r="L142" s="59"/>
      <c r="M142" s="5"/>
      <c r="N142" s="59"/>
      <c r="O142" s="6"/>
      <c r="P142" s="7"/>
      <c r="S142" s="61"/>
      <c r="T142" s="61"/>
      <c r="U142" s="61"/>
      <c r="V142" s="61"/>
      <c r="W142" s="61"/>
      <c r="X142" s="61"/>
      <c r="Y142" s="61"/>
      <c r="Z142" s="4"/>
      <c r="AA142" s="61"/>
      <c r="AB142" s="6"/>
      <c r="AC142" s="7"/>
    </row>
    <row r="143" spans="1:31" s="32" customFormat="1" ht="13.35" customHeight="1">
      <c r="A143" s="1"/>
      <c r="B143" s="59"/>
      <c r="C143" s="59"/>
      <c r="D143" s="59"/>
      <c r="E143" s="59"/>
      <c r="F143" s="1"/>
      <c r="G143" s="59"/>
      <c r="H143" s="59"/>
      <c r="I143" s="59"/>
      <c r="J143" s="59"/>
      <c r="K143" s="59"/>
      <c r="L143" s="59"/>
      <c r="M143" s="5"/>
      <c r="N143" s="59"/>
      <c r="O143" s="6"/>
      <c r="P143" s="7"/>
      <c r="S143" s="61"/>
      <c r="T143" s="61"/>
      <c r="U143" s="61"/>
      <c r="V143" s="61"/>
      <c r="W143" s="61"/>
      <c r="X143" s="61"/>
      <c r="Y143" s="61"/>
      <c r="Z143" s="4"/>
      <c r="AA143" s="61"/>
      <c r="AB143" s="6"/>
      <c r="AC143" s="7"/>
    </row>
    <row r="144" spans="1:31" s="32" customFormat="1" ht="13.35" customHeight="1">
      <c r="A144" s="1"/>
      <c r="B144" s="59"/>
      <c r="C144" s="59"/>
      <c r="D144" s="59"/>
      <c r="E144" s="59"/>
      <c r="F144" s="1"/>
      <c r="G144" s="59"/>
      <c r="H144" s="59"/>
      <c r="I144" s="59"/>
      <c r="J144" s="59"/>
      <c r="K144" s="59"/>
      <c r="L144" s="59"/>
      <c r="M144" s="5"/>
      <c r="N144" s="59"/>
      <c r="O144" s="6"/>
      <c r="P144" s="7"/>
      <c r="S144" s="61"/>
      <c r="T144" s="61"/>
      <c r="U144" s="61"/>
      <c r="V144" s="61"/>
      <c r="W144" s="61"/>
      <c r="X144" s="61"/>
      <c r="Y144" s="61"/>
      <c r="Z144" s="4"/>
      <c r="AA144" s="61"/>
      <c r="AB144" s="6"/>
      <c r="AC144" s="7"/>
    </row>
    <row r="145" spans="1:29" s="32" customFormat="1" ht="13.35" customHeight="1">
      <c r="A145" s="1"/>
      <c r="B145" s="59"/>
      <c r="C145" s="59"/>
      <c r="D145" s="59"/>
      <c r="E145" s="59"/>
      <c r="F145" s="1"/>
      <c r="G145" s="59"/>
      <c r="H145" s="59"/>
      <c r="I145" s="59"/>
      <c r="J145" s="59"/>
      <c r="K145" s="59"/>
      <c r="L145" s="59"/>
      <c r="M145" s="5"/>
      <c r="N145" s="59"/>
      <c r="O145" s="6"/>
      <c r="P145" s="7"/>
      <c r="S145" s="61"/>
      <c r="T145" s="61"/>
      <c r="U145" s="61"/>
      <c r="V145" s="61"/>
      <c r="W145" s="61"/>
      <c r="X145" s="61"/>
      <c r="Y145" s="61"/>
      <c r="Z145" s="4"/>
      <c r="AA145" s="61"/>
      <c r="AB145" s="6"/>
      <c r="AC145" s="7"/>
    </row>
    <row r="146" spans="1:29" s="32" customFormat="1" ht="13.35" customHeight="1">
      <c r="A146" s="1"/>
      <c r="B146" s="59"/>
      <c r="C146" s="59"/>
      <c r="D146" s="59"/>
      <c r="E146" s="59"/>
      <c r="F146" s="1"/>
      <c r="G146" s="59"/>
      <c r="H146" s="59"/>
      <c r="I146" s="59"/>
      <c r="J146" s="59"/>
      <c r="K146" s="59"/>
      <c r="L146" s="59"/>
      <c r="M146" s="5"/>
      <c r="N146" s="59"/>
      <c r="O146" s="6"/>
      <c r="P146" s="7"/>
      <c r="S146" s="61"/>
      <c r="T146" s="61"/>
      <c r="U146" s="61"/>
      <c r="V146" s="61"/>
      <c r="W146" s="61"/>
      <c r="X146" s="61"/>
      <c r="Y146" s="61"/>
      <c r="Z146" s="4"/>
      <c r="AA146" s="61"/>
      <c r="AB146" s="6"/>
      <c r="AC146" s="7"/>
    </row>
    <row r="147" spans="1:29" s="32" customFormat="1" ht="13.35" customHeight="1">
      <c r="A147" s="1"/>
      <c r="B147" s="59"/>
      <c r="C147" s="59"/>
      <c r="D147" s="59"/>
      <c r="E147" s="59"/>
      <c r="F147" s="1"/>
      <c r="G147" s="59"/>
      <c r="H147" s="59"/>
      <c r="I147" s="59"/>
      <c r="J147" s="59"/>
      <c r="K147" s="59"/>
      <c r="L147" s="59"/>
      <c r="M147" s="5"/>
      <c r="N147" s="59"/>
      <c r="O147" s="6"/>
      <c r="P147" s="7"/>
      <c r="S147" s="61"/>
      <c r="T147" s="61"/>
      <c r="U147" s="61"/>
      <c r="V147" s="61"/>
      <c r="W147" s="61"/>
      <c r="X147" s="61"/>
      <c r="Y147" s="61"/>
      <c r="Z147" s="4"/>
      <c r="AA147" s="61"/>
      <c r="AB147" s="6"/>
      <c r="AC147" s="7"/>
    </row>
    <row r="148" spans="1:29" s="32" customFormat="1" ht="13.35" customHeight="1">
      <c r="A148" s="1"/>
      <c r="B148" s="59"/>
      <c r="C148" s="59"/>
      <c r="D148" s="59"/>
      <c r="E148" s="59"/>
      <c r="F148" s="1"/>
      <c r="G148" s="59"/>
      <c r="H148" s="59"/>
      <c r="I148" s="59"/>
      <c r="J148" s="59"/>
      <c r="K148" s="59"/>
      <c r="L148" s="59"/>
      <c r="M148" s="5"/>
      <c r="N148" s="59"/>
      <c r="O148" s="6"/>
      <c r="P148" s="7"/>
      <c r="S148" s="61"/>
      <c r="T148" s="61"/>
      <c r="U148" s="61"/>
      <c r="V148" s="61"/>
      <c r="W148" s="61"/>
      <c r="X148" s="61"/>
      <c r="Y148" s="61"/>
      <c r="Z148" s="4"/>
      <c r="AA148" s="61"/>
      <c r="AB148" s="6"/>
      <c r="AC148" s="7"/>
    </row>
    <row r="149" spans="1:29" s="32" customFormat="1" ht="13.35" customHeight="1">
      <c r="A149" s="1"/>
      <c r="B149" s="59"/>
      <c r="C149" s="59"/>
      <c r="D149" s="59"/>
      <c r="E149" s="59"/>
      <c r="F149" s="1"/>
      <c r="G149" s="59"/>
      <c r="H149" s="59"/>
      <c r="I149" s="59"/>
      <c r="J149" s="59"/>
      <c r="K149" s="59"/>
      <c r="L149" s="59"/>
      <c r="M149" s="5"/>
      <c r="N149" s="59"/>
      <c r="O149" s="6"/>
      <c r="P149" s="7"/>
      <c r="S149" s="61"/>
      <c r="T149" s="61"/>
      <c r="U149" s="61"/>
      <c r="V149" s="61"/>
      <c r="W149" s="61"/>
      <c r="X149" s="61"/>
      <c r="Y149" s="61"/>
      <c r="Z149" s="4"/>
      <c r="AA149" s="61"/>
      <c r="AB149" s="6"/>
      <c r="AC149" s="7"/>
    </row>
    <row r="150" spans="1:29" s="32" customFormat="1" ht="13.35" customHeight="1">
      <c r="A150" s="1"/>
      <c r="B150" s="59"/>
      <c r="C150" s="59"/>
      <c r="D150" s="59"/>
      <c r="E150" s="59"/>
      <c r="F150" s="1"/>
      <c r="G150" s="59"/>
      <c r="H150" s="59"/>
      <c r="I150" s="59"/>
      <c r="J150" s="59"/>
      <c r="K150" s="59"/>
      <c r="L150" s="59"/>
      <c r="M150" s="5"/>
      <c r="N150" s="59"/>
      <c r="O150" s="6"/>
      <c r="P150" s="7"/>
      <c r="S150" s="61"/>
      <c r="T150" s="61"/>
      <c r="U150" s="61"/>
      <c r="V150" s="61"/>
      <c r="W150" s="61"/>
      <c r="X150" s="61"/>
      <c r="Y150" s="61"/>
      <c r="Z150" s="4"/>
      <c r="AA150" s="61"/>
      <c r="AB150" s="6"/>
      <c r="AC150" s="7"/>
    </row>
    <row r="151" spans="1:29" s="32" customFormat="1" ht="13.35" customHeight="1">
      <c r="A151" s="1"/>
      <c r="B151" s="59"/>
      <c r="C151" s="59"/>
      <c r="D151" s="59"/>
      <c r="E151" s="59"/>
      <c r="F151" s="1"/>
      <c r="G151" s="59"/>
      <c r="H151" s="59"/>
      <c r="I151" s="59"/>
      <c r="J151" s="59"/>
      <c r="K151" s="59"/>
      <c r="L151" s="59"/>
      <c r="M151" s="5"/>
      <c r="N151" s="59"/>
      <c r="O151" s="6"/>
      <c r="P151" s="7"/>
      <c r="S151" s="61"/>
      <c r="T151" s="61"/>
      <c r="U151" s="61"/>
      <c r="V151" s="61"/>
      <c r="W151" s="61"/>
      <c r="X151" s="61"/>
      <c r="Y151" s="61"/>
      <c r="Z151" s="4"/>
      <c r="AA151" s="61"/>
      <c r="AB151" s="6"/>
      <c r="AC151" s="7"/>
    </row>
    <row r="152" spans="1:29" s="32" customFormat="1" ht="13.35" customHeight="1">
      <c r="A152" s="1"/>
      <c r="B152" s="59"/>
      <c r="C152" s="59"/>
      <c r="D152" s="59"/>
      <c r="E152" s="59"/>
      <c r="F152" s="1"/>
      <c r="G152" s="59"/>
      <c r="H152" s="59"/>
      <c r="I152" s="59"/>
      <c r="J152" s="59"/>
      <c r="K152" s="59"/>
      <c r="L152" s="59"/>
      <c r="M152" s="5"/>
      <c r="N152" s="59"/>
      <c r="O152" s="6"/>
      <c r="P152" s="7"/>
      <c r="S152" s="61"/>
      <c r="T152" s="61"/>
      <c r="U152" s="61"/>
      <c r="V152" s="61"/>
      <c r="W152" s="61"/>
      <c r="X152" s="61"/>
      <c r="Y152" s="61"/>
      <c r="Z152" s="4"/>
      <c r="AA152" s="61"/>
      <c r="AB152" s="6"/>
      <c r="AC152" s="7"/>
    </row>
    <row r="153" spans="1:29" s="32" customFormat="1" ht="13.35" customHeight="1">
      <c r="A153" s="1"/>
      <c r="B153" s="59"/>
      <c r="C153" s="59"/>
      <c r="D153" s="59"/>
      <c r="E153" s="59"/>
      <c r="F153" s="1"/>
      <c r="G153" s="59"/>
      <c r="H153" s="59"/>
      <c r="I153" s="59"/>
      <c r="J153" s="59"/>
      <c r="K153" s="59"/>
      <c r="L153" s="59"/>
      <c r="M153" s="5"/>
      <c r="N153" s="59"/>
      <c r="O153" s="6"/>
      <c r="P153" s="7"/>
      <c r="S153" s="61"/>
      <c r="T153" s="61"/>
      <c r="U153" s="61"/>
      <c r="V153" s="61"/>
      <c r="W153" s="61"/>
      <c r="X153" s="61"/>
      <c r="Y153" s="61"/>
      <c r="Z153" s="4"/>
      <c r="AA153" s="61"/>
      <c r="AB153" s="6"/>
      <c r="AC153" s="7"/>
    </row>
    <row r="154" spans="1:29" s="32" customFormat="1" ht="13.35" customHeight="1">
      <c r="A154" s="1"/>
      <c r="B154" s="59"/>
      <c r="C154" s="59"/>
      <c r="D154" s="59"/>
      <c r="E154" s="59"/>
      <c r="F154" s="1"/>
      <c r="G154" s="59"/>
      <c r="H154" s="59"/>
      <c r="I154" s="59"/>
      <c r="J154" s="59"/>
      <c r="K154" s="59"/>
      <c r="L154" s="59"/>
      <c r="M154" s="5"/>
      <c r="N154" s="59"/>
      <c r="O154" s="6"/>
      <c r="P154" s="7"/>
      <c r="S154" s="61"/>
      <c r="T154" s="61"/>
      <c r="U154" s="61"/>
      <c r="V154" s="61"/>
      <c r="W154" s="61"/>
      <c r="X154" s="61"/>
      <c r="Y154" s="61"/>
      <c r="Z154" s="4"/>
      <c r="AA154" s="61"/>
      <c r="AB154" s="6"/>
      <c r="AC154" s="7"/>
    </row>
    <row r="155" spans="1:29" s="32" customFormat="1" ht="13.35" customHeight="1">
      <c r="A155" s="1"/>
      <c r="B155" s="59"/>
      <c r="C155" s="59"/>
      <c r="D155" s="59"/>
      <c r="E155" s="59"/>
      <c r="F155" s="1"/>
      <c r="G155" s="59"/>
      <c r="H155" s="59"/>
      <c r="I155" s="59"/>
      <c r="J155" s="59"/>
      <c r="K155" s="59"/>
      <c r="L155" s="59"/>
      <c r="M155" s="5"/>
      <c r="N155" s="59"/>
      <c r="O155" s="6"/>
      <c r="P155" s="7"/>
      <c r="S155" s="61"/>
      <c r="T155" s="61"/>
      <c r="U155" s="61"/>
      <c r="V155" s="61"/>
      <c r="W155" s="61"/>
      <c r="X155" s="61"/>
      <c r="Y155" s="61"/>
      <c r="Z155" s="4"/>
      <c r="AA155" s="61"/>
      <c r="AB155" s="6"/>
      <c r="AC155" s="7"/>
    </row>
    <row r="156" spans="1:29" s="32" customFormat="1" ht="13.35" customHeight="1">
      <c r="A156" s="1"/>
      <c r="B156" s="59"/>
      <c r="C156" s="59"/>
      <c r="D156" s="59"/>
      <c r="E156" s="59"/>
      <c r="F156" s="1"/>
      <c r="G156" s="59"/>
      <c r="H156" s="59"/>
      <c r="I156" s="59"/>
      <c r="J156" s="59"/>
      <c r="K156" s="59"/>
      <c r="L156" s="59"/>
      <c r="M156" s="5"/>
      <c r="N156" s="59"/>
      <c r="O156" s="6"/>
      <c r="P156" s="7"/>
      <c r="S156" s="61"/>
      <c r="T156" s="61"/>
      <c r="U156" s="61"/>
      <c r="V156" s="61"/>
      <c r="W156" s="61"/>
      <c r="X156" s="61"/>
      <c r="Y156" s="61"/>
      <c r="Z156" s="4"/>
      <c r="AA156" s="61"/>
      <c r="AB156" s="6"/>
      <c r="AC156" s="7"/>
    </row>
    <row r="157" spans="1:29" s="32" customFormat="1" ht="13.35" customHeight="1">
      <c r="A157" s="1"/>
      <c r="B157" s="59"/>
      <c r="C157" s="59"/>
      <c r="D157" s="59"/>
      <c r="E157" s="59"/>
      <c r="F157" s="1"/>
      <c r="G157" s="59"/>
      <c r="H157" s="59"/>
      <c r="I157" s="59"/>
      <c r="J157" s="59"/>
      <c r="K157" s="59"/>
      <c r="L157" s="59"/>
      <c r="M157" s="5"/>
      <c r="N157" s="59"/>
      <c r="O157" s="6"/>
      <c r="P157" s="7"/>
      <c r="S157" s="61"/>
      <c r="T157" s="61"/>
      <c r="U157" s="61"/>
      <c r="V157" s="61"/>
      <c r="W157" s="61"/>
      <c r="X157" s="61"/>
      <c r="Y157" s="61"/>
      <c r="Z157" s="4"/>
      <c r="AA157" s="61"/>
      <c r="AB157" s="6"/>
      <c r="AC157" s="7"/>
    </row>
    <row r="158" spans="1:29" s="32" customFormat="1" ht="13.35" customHeight="1">
      <c r="A158" s="1"/>
      <c r="B158" s="59"/>
      <c r="C158" s="59"/>
      <c r="D158" s="59"/>
      <c r="E158" s="59"/>
      <c r="F158" s="1"/>
      <c r="G158" s="59"/>
      <c r="H158" s="59"/>
      <c r="I158" s="59"/>
      <c r="J158" s="59"/>
      <c r="K158" s="59"/>
      <c r="L158" s="59"/>
      <c r="M158" s="5"/>
      <c r="N158" s="59"/>
      <c r="O158" s="6"/>
      <c r="P158" s="7"/>
      <c r="S158" s="61"/>
      <c r="T158" s="61"/>
      <c r="U158" s="61"/>
      <c r="V158" s="61"/>
      <c r="W158" s="61"/>
      <c r="X158" s="61"/>
      <c r="Y158" s="61"/>
      <c r="Z158" s="4"/>
      <c r="AA158" s="61"/>
      <c r="AB158" s="6"/>
      <c r="AC158" s="7"/>
    </row>
    <row r="159" spans="1:29" s="32" customFormat="1" ht="13.35" customHeight="1">
      <c r="A159" s="1"/>
      <c r="B159" s="59"/>
      <c r="C159" s="59"/>
      <c r="D159" s="59"/>
      <c r="E159" s="59"/>
      <c r="F159" s="1"/>
      <c r="G159" s="59"/>
      <c r="H159" s="59"/>
      <c r="I159" s="59"/>
      <c r="J159" s="59"/>
      <c r="K159" s="59"/>
      <c r="L159" s="59"/>
      <c r="M159" s="5"/>
      <c r="N159" s="59"/>
      <c r="O159" s="6"/>
      <c r="P159" s="7"/>
      <c r="S159" s="61"/>
      <c r="T159" s="61"/>
      <c r="U159" s="61"/>
      <c r="V159" s="61"/>
      <c r="W159" s="61"/>
      <c r="X159" s="61"/>
      <c r="Y159" s="61"/>
      <c r="Z159" s="4"/>
      <c r="AA159" s="61"/>
      <c r="AB159" s="6"/>
      <c r="AC159" s="7"/>
    </row>
    <row r="160" spans="1:29" s="32" customFormat="1" ht="13.35" customHeight="1">
      <c r="A160" s="1"/>
      <c r="B160" s="59"/>
      <c r="C160" s="59"/>
      <c r="D160" s="59"/>
      <c r="E160" s="59"/>
      <c r="F160" s="1"/>
      <c r="G160" s="59"/>
      <c r="H160" s="59"/>
      <c r="I160" s="59"/>
      <c r="J160" s="59"/>
      <c r="K160" s="59"/>
      <c r="L160" s="59"/>
      <c r="M160" s="5"/>
      <c r="N160" s="59"/>
      <c r="O160" s="6"/>
      <c r="P160" s="7"/>
      <c r="S160" s="61"/>
      <c r="T160" s="61"/>
      <c r="U160" s="61"/>
      <c r="V160" s="61"/>
      <c r="W160" s="61"/>
      <c r="X160" s="61"/>
      <c r="Y160" s="61"/>
      <c r="Z160" s="4"/>
      <c r="AA160" s="61"/>
      <c r="AB160" s="6"/>
      <c r="AC160" s="7"/>
    </row>
    <row r="161" spans="1:29" s="32" customFormat="1" ht="13.35" customHeight="1">
      <c r="A161" s="1"/>
      <c r="B161" s="59"/>
      <c r="C161" s="59"/>
      <c r="D161" s="59"/>
      <c r="E161" s="59"/>
      <c r="F161" s="1"/>
      <c r="G161" s="59"/>
      <c r="H161" s="59"/>
      <c r="I161" s="59"/>
      <c r="J161" s="59"/>
      <c r="K161" s="59"/>
      <c r="L161" s="59"/>
      <c r="M161" s="5"/>
      <c r="N161" s="59"/>
      <c r="O161" s="6"/>
      <c r="P161" s="7"/>
      <c r="S161" s="61"/>
      <c r="T161" s="61"/>
      <c r="U161" s="61"/>
      <c r="V161" s="61"/>
      <c r="W161" s="61"/>
      <c r="X161" s="61"/>
      <c r="Y161" s="61"/>
      <c r="Z161" s="4"/>
      <c r="AA161" s="61"/>
      <c r="AB161" s="6"/>
      <c r="AC161" s="7"/>
    </row>
    <row r="162" spans="1:29" s="32" customFormat="1" ht="13.35" customHeight="1">
      <c r="A162" s="1"/>
      <c r="B162" s="59"/>
      <c r="C162" s="59"/>
      <c r="D162" s="59"/>
      <c r="E162" s="59"/>
      <c r="F162" s="1"/>
      <c r="G162" s="59"/>
      <c r="H162" s="59"/>
      <c r="I162" s="59"/>
      <c r="J162" s="59"/>
      <c r="K162" s="59"/>
      <c r="L162" s="59"/>
      <c r="M162" s="5"/>
      <c r="N162" s="59"/>
      <c r="O162" s="6"/>
      <c r="P162" s="7"/>
      <c r="S162" s="61"/>
      <c r="T162" s="61"/>
      <c r="U162" s="61"/>
      <c r="V162" s="61"/>
      <c r="W162" s="61"/>
      <c r="X162" s="61"/>
      <c r="Y162" s="61"/>
      <c r="Z162" s="4"/>
      <c r="AA162" s="61"/>
      <c r="AB162" s="6"/>
      <c r="AC162" s="7"/>
    </row>
    <row r="163" spans="1:29" s="32" customFormat="1" ht="13.35" customHeight="1">
      <c r="A163" s="1"/>
      <c r="B163" s="59"/>
      <c r="C163" s="59"/>
      <c r="D163" s="59"/>
      <c r="E163" s="59"/>
      <c r="F163" s="1"/>
      <c r="G163" s="59"/>
      <c r="H163" s="59"/>
      <c r="I163" s="59"/>
      <c r="J163" s="59"/>
      <c r="K163" s="59"/>
      <c r="L163" s="59"/>
      <c r="M163" s="5"/>
      <c r="N163" s="59"/>
      <c r="O163" s="6"/>
      <c r="P163" s="7"/>
      <c r="S163" s="61"/>
      <c r="T163" s="61"/>
      <c r="U163" s="61"/>
      <c r="V163" s="61"/>
      <c r="W163" s="61"/>
      <c r="X163" s="61"/>
      <c r="Y163" s="61"/>
      <c r="Z163" s="4"/>
      <c r="AA163" s="61"/>
      <c r="AB163" s="6"/>
      <c r="AC163" s="7"/>
    </row>
    <row r="164" spans="1:29" s="32" customFormat="1" ht="13.35" customHeight="1">
      <c r="A164" s="1"/>
      <c r="B164" s="59"/>
      <c r="C164" s="59"/>
      <c r="D164" s="59"/>
      <c r="E164" s="59"/>
      <c r="F164" s="1"/>
      <c r="G164" s="59"/>
      <c r="H164" s="59"/>
      <c r="I164" s="59"/>
      <c r="J164" s="59"/>
      <c r="K164" s="59"/>
      <c r="L164" s="59"/>
      <c r="M164" s="5"/>
      <c r="N164" s="59"/>
      <c r="O164" s="6"/>
      <c r="P164" s="7"/>
      <c r="S164" s="61"/>
      <c r="T164" s="61"/>
      <c r="U164" s="61"/>
      <c r="V164" s="61"/>
      <c r="W164" s="61"/>
      <c r="X164" s="61"/>
      <c r="Y164" s="61"/>
      <c r="Z164" s="4"/>
      <c r="AA164" s="61"/>
      <c r="AB164" s="6"/>
      <c r="AC164" s="7"/>
    </row>
    <row r="165" spans="1:29" s="32" customFormat="1" ht="13.35" customHeight="1">
      <c r="A165" s="1"/>
      <c r="B165" s="59"/>
      <c r="C165" s="59"/>
      <c r="D165" s="59"/>
      <c r="E165" s="59"/>
      <c r="F165" s="1"/>
      <c r="G165" s="59"/>
      <c r="H165" s="59"/>
      <c r="I165" s="59"/>
      <c r="J165" s="59"/>
      <c r="K165" s="59"/>
      <c r="L165" s="59"/>
      <c r="M165" s="5"/>
      <c r="N165" s="59"/>
      <c r="O165" s="6"/>
      <c r="P165" s="7"/>
      <c r="S165" s="61"/>
      <c r="T165" s="61"/>
      <c r="U165" s="61"/>
      <c r="V165" s="61"/>
      <c r="W165" s="61"/>
      <c r="X165" s="61"/>
      <c r="Y165" s="61"/>
      <c r="Z165" s="4"/>
      <c r="AA165" s="61"/>
      <c r="AB165" s="6"/>
      <c r="AC165" s="7"/>
    </row>
    <row r="166" spans="1:29" s="32" customFormat="1" ht="13.35" customHeight="1">
      <c r="A166" s="1"/>
      <c r="B166" s="59"/>
      <c r="C166" s="59"/>
      <c r="D166" s="59"/>
      <c r="E166" s="59"/>
      <c r="F166" s="1"/>
      <c r="G166" s="59"/>
      <c r="H166" s="59"/>
      <c r="I166" s="59"/>
      <c r="J166" s="59"/>
      <c r="K166" s="59"/>
      <c r="L166" s="59"/>
      <c r="M166" s="5"/>
      <c r="N166" s="59"/>
      <c r="O166" s="6"/>
      <c r="P166" s="7"/>
      <c r="S166" s="61"/>
      <c r="T166" s="61"/>
      <c r="U166" s="61"/>
      <c r="V166" s="61"/>
      <c r="W166" s="61"/>
      <c r="X166" s="61"/>
      <c r="Y166" s="61"/>
      <c r="Z166" s="4"/>
      <c r="AA166" s="61"/>
      <c r="AB166" s="6"/>
      <c r="AC166" s="7"/>
    </row>
    <row r="167" spans="1:29" s="32" customFormat="1" ht="13.35" customHeight="1">
      <c r="A167" s="1"/>
      <c r="B167" s="59"/>
      <c r="C167" s="59"/>
      <c r="D167" s="59"/>
      <c r="E167" s="59"/>
      <c r="F167" s="1"/>
      <c r="G167" s="59"/>
      <c r="H167" s="59"/>
      <c r="I167" s="59"/>
      <c r="J167" s="59"/>
      <c r="K167" s="59"/>
      <c r="L167" s="59"/>
      <c r="M167" s="5"/>
      <c r="N167" s="59"/>
      <c r="O167" s="6"/>
      <c r="P167" s="7"/>
      <c r="S167" s="61"/>
      <c r="T167" s="61"/>
      <c r="U167" s="61"/>
      <c r="V167" s="61"/>
      <c r="W167" s="61"/>
      <c r="X167" s="61"/>
      <c r="Y167" s="61"/>
      <c r="Z167" s="4"/>
      <c r="AA167" s="61"/>
      <c r="AB167" s="6"/>
      <c r="AC167" s="7"/>
    </row>
    <row r="168" spans="1:29" s="32" customFormat="1" ht="13.35" customHeight="1">
      <c r="A168" s="1"/>
      <c r="B168" s="59"/>
      <c r="C168" s="59"/>
      <c r="D168" s="59"/>
      <c r="E168" s="59"/>
      <c r="F168" s="1"/>
      <c r="G168" s="59"/>
      <c r="H168" s="59"/>
      <c r="I168" s="59"/>
      <c r="J168" s="59"/>
      <c r="K168" s="59"/>
      <c r="L168" s="59"/>
      <c r="M168" s="5"/>
      <c r="N168" s="59"/>
      <c r="O168" s="6"/>
      <c r="P168" s="7"/>
      <c r="S168" s="61"/>
      <c r="T168" s="61"/>
      <c r="U168" s="61"/>
      <c r="V168" s="61"/>
      <c r="W168" s="61"/>
      <c r="X168" s="61"/>
      <c r="Y168" s="61"/>
      <c r="Z168" s="4"/>
      <c r="AA168" s="61"/>
      <c r="AB168" s="6"/>
      <c r="AC168" s="7"/>
    </row>
    <row r="169" spans="1:29" s="32" customFormat="1" ht="13.35" customHeight="1">
      <c r="A169" s="1"/>
      <c r="B169" s="59"/>
      <c r="C169" s="59"/>
      <c r="D169" s="59"/>
      <c r="E169" s="59"/>
      <c r="F169" s="1"/>
      <c r="G169" s="59"/>
      <c r="H169" s="59"/>
      <c r="I169" s="59"/>
      <c r="J169" s="59"/>
      <c r="K169" s="59"/>
      <c r="L169" s="59"/>
      <c r="M169" s="5"/>
      <c r="N169" s="59"/>
      <c r="O169" s="6"/>
      <c r="P169" s="7"/>
      <c r="S169" s="61"/>
      <c r="T169" s="61"/>
      <c r="U169" s="61"/>
      <c r="V169" s="61"/>
      <c r="W169" s="61"/>
      <c r="X169" s="61"/>
      <c r="Y169" s="61"/>
      <c r="Z169" s="4"/>
      <c r="AA169" s="61"/>
      <c r="AB169" s="6"/>
      <c r="AC169" s="7"/>
    </row>
    <row r="170" spans="1:29" s="32" customFormat="1" ht="13.35" customHeight="1">
      <c r="A170" s="1"/>
      <c r="B170" s="59"/>
      <c r="C170" s="59"/>
      <c r="D170" s="59"/>
      <c r="E170" s="59"/>
      <c r="F170" s="1"/>
      <c r="G170" s="59"/>
      <c r="H170" s="59"/>
      <c r="I170" s="59"/>
      <c r="J170" s="59"/>
      <c r="K170" s="59"/>
      <c r="L170" s="59"/>
      <c r="M170" s="5"/>
      <c r="N170" s="59"/>
      <c r="O170" s="6"/>
      <c r="P170" s="7"/>
      <c r="S170" s="61"/>
      <c r="T170" s="61"/>
      <c r="U170" s="61"/>
      <c r="V170" s="61"/>
      <c r="W170" s="61"/>
      <c r="X170" s="61"/>
      <c r="Y170" s="61"/>
      <c r="Z170" s="4"/>
      <c r="AA170" s="61"/>
      <c r="AB170" s="6"/>
      <c r="AC170" s="7"/>
    </row>
    <row r="171" spans="1:29" s="32" customFormat="1" ht="13.35" customHeight="1">
      <c r="A171" s="1"/>
      <c r="B171" s="59"/>
      <c r="C171" s="59"/>
      <c r="D171" s="59"/>
      <c r="E171" s="59"/>
      <c r="F171" s="1"/>
      <c r="G171" s="59"/>
      <c r="H171" s="59"/>
      <c r="I171" s="59"/>
      <c r="J171" s="59"/>
      <c r="K171" s="59"/>
      <c r="L171" s="59"/>
      <c r="M171" s="5"/>
      <c r="N171" s="59"/>
      <c r="O171" s="6"/>
      <c r="P171" s="7"/>
      <c r="S171" s="61"/>
      <c r="T171" s="61"/>
      <c r="U171" s="61"/>
      <c r="V171" s="61"/>
      <c r="W171" s="61"/>
      <c r="X171" s="61"/>
      <c r="Y171" s="61"/>
      <c r="Z171" s="4"/>
      <c r="AA171" s="61"/>
      <c r="AB171" s="6"/>
      <c r="AC171" s="7"/>
    </row>
    <row r="172" spans="1:29" s="32" customFormat="1" ht="13.35" customHeight="1">
      <c r="A172" s="1"/>
      <c r="B172" s="59"/>
      <c r="C172" s="59"/>
      <c r="D172" s="59"/>
      <c r="E172" s="59"/>
      <c r="F172" s="1"/>
      <c r="G172" s="59"/>
      <c r="H172" s="59"/>
      <c r="I172" s="59"/>
      <c r="J172" s="59"/>
      <c r="K172" s="59"/>
      <c r="L172" s="59"/>
      <c r="M172" s="5"/>
      <c r="N172" s="59"/>
      <c r="O172" s="6"/>
      <c r="P172" s="7"/>
      <c r="S172" s="61"/>
      <c r="T172" s="61"/>
      <c r="U172" s="61"/>
      <c r="V172" s="61"/>
      <c r="W172" s="61"/>
      <c r="X172" s="61"/>
      <c r="Y172" s="61"/>
      <c r="Z172" s="4"/>
      <c r="AA172" s="61"/>
      <c r="AB172" s="6"/>
      <c r="AC172" s="7"/>
    </row>
    <row r="173" spans="1:29" s="32" customFormat="1" ht="13.35" customHeight="1">
      <c r="A173" s="1"/>
      <c r="B173" s="59"/>
      <c r="C173" s="59"/>
      <c r="D173" s="59"/>
      <c r="E173" s="59"/>
      <c r="F173" s="1"/>
      <c r="G173" s="59"/>
      <c r="H173" s="59"/>
      <c r="I173" s="59"/>
      <c r="J173" s="59"/>
      <c r="K173" s="59"/>
      <c r="L173" s="59"/>
      <c r="M173" s="5"/>
      <c r="N173" s="59"/>
      <c r="O173" s="6"/>
      <c r="P173" s="7"/>
      <c r="S173" s="61"/>
      <c r="T173" s="61"/>
      <c r="U173" s="61"/>
      <c r="V173" s="61"/>
      <c r="W173" s="61"/>
      <c r="X173" s="61"/>
      <c r="Y173" s="61"/>
      <c r="Z173" s="4"/>
      <c r="AA173" s="61"/>
      <c r="AB173" s="6"/>
      <c r="AC173" s="7"/>
    </row>
    <row r="174" spans="1:29" s="32" customFormat="1" ht="13.35" customHeight="1">
      <c r="A174" s="1"/>
      <c r="B174" s="59"/>
      <c r="C174" s="59"/>
      <c r="D174" s="59"/>
      <c r="E174" s="59"/>
      <c r="F174" s="1"/>
      <c r="G174" s="59"/>
      <c r="H174" s="59"/>
      <c r="I174" s="59"/>
      <c r="J174" s="59"/>
      <c r="K174" s="59"/>
      <c r="L174" s="59"/>
      <c r="M174" s="5"/>
      <c r="N174" s="59"/>
      <c r="O174" s="6"/>
      <c r="P174" s="7"/>
      <c r="S174" s="61"/>
      <c r="T174" s="61"/>
      <c r="U174" s="61"/>
      <c r="V174" s="61"/>
      <c r="W174" s="61"/>
      <c r="X174" s="61"/>
      <c r="Y174" s="61"/>
      <c r="Z174" s="4"/>
      <c r="AA174" s="61"/>
      <c r="AB174" s="6"/>
      <c r="AC174" s="7"/>
    </row>
    <row r="175" spans="1:29" s="32" customFormat="1" ht="13.35" customHeight="1">
      <c r="A175" s="1"/>
      <c r="B175" s="59"/>
      <c r="C175" s="59"/>
      <c r="D175" s="59"/>
      <c r="E175" s="59"/>
      <c r="F175" s="1"/>
      <c r="G175" s="59"/>
      <c r="H175" s="59"/>
      <c r="I175" s="59"/>
      <c r="J175" s="59"/>
      <c r="K175" s="59"/>
      <c r="L175" s="59"/>
      <c r="M175" s="5"/>
      <c r="N175" s="59"/>
      <c r="O175" s="6"/>
      <c r="P175" s="7"/>
      <c r="S175" s="61"/>
      <c r="T175" s="61"/>
      <c r="U175" s="61"/>
      <c r="V175" s="61"/>
      <c r="W175" s="61"/>
      <c r="X175" s="61"/>
      <c r="Y175" s="61"/>
      <c r="Z175" s="4"/>
      <c r="AA175" s="61"/>
      <c r="AB175" s="6"/>
      <c r="AC175" s="7"/>
    </row>
    <row r="176" spans="1:29" s="32" customFormat="1" ht="13.35" customHeight="1">
      <c r="A176" s="1"/>
      <c r="B176" s="59"/>
      <c r="C176" s="59"/>
      <c r="D176" s="59"/>
      <c r="E176" s="59"/>
      <c r="F176" s="1"/>
      <c r="G176" s="59"/>
      <c r="H176" s="59"/>
      <c r="I176" s="59"/>
      <c r="J176" s="59"/>
      <c r="K176" s="59"/>
      <c r="L176" s="59"/>
      <c r="M176" s="5"/>
      <c r="N176" s="59"/>
      <c r="O176" s="6"/>
      <c r="P176" s="7"/>
      <c r="S176" s="61"/>
      <c r="T176" s="61"/>
      <c r="U176" s="61"/>
      <c r="V176" s="61"/>
      <c r="W176" s="61"/>
      <c r="X176" s="61"/>
      <c r="Y176" s="61"/>
      <c r="Z176" s="4"/>
      <c r="AA176" s="61"/>
      <c r="AB176" s="6"/>
      <c r="AC176" s="7"/>
    </row>
    <row r="177" spans="1:29" s="32" customFormat="1" ht="13.35" customHeight="1">
      <c r="A177" s="1"/>
      <c r="B177" s="59"/>
      <c r="C177" s="59"/>
      <c r="D177" s="59"/>
      <c r="E177" s="59"/>
      <c r="F177" s="1"/>
      <c r="G177" s="59"/>
      <c r="H177" s="59"/>
      <c r="I177" s="59"/>
      <c r="J177" s="59"/>
      <c r="K177" s="59"/>
      <c r="L177" s="59"/>
      <c r="M177" s="5"/>
      <c r="N177" s="59"/>
      <c r="O177" s="6"/>
      <c r="P177" s="7"/>
      <c r="S177" s="61"/>
      <c r="T177" s="61"/>
      <c r="U177" s="61"/>
      <c r="V177" s="61"/>
      <c r="W177" s="61"/>
      <c r="X177" s="61"/>
      <c r="Y177" s="61"/>
      <c r="Z177" s="4"/>
      <c r="AA177" s="61"/>
      <c r="AB177" s="6"/>
      <c r="AC177" s="7"/>
    </row>
    <row r="178" spans="1:29" s="32" customFormat="1" ht="13.35" customHeight="1">
      <c r="A178" s="1"/>
      <c r="B178" s="59"/>
      <c r="C178" s="59"/>
      <c r="D178" s="59"/>
      <c r="E178" s="59"/>
      <c r="F178" s="1"/>
      <c r="G178" s="59"/>
      <c r="H178" s="59"/>
      <c r="I178" s="59"/>
      <c r="J178" s="59"/>
      <c r="K178" s="59"/>
      <c r="L178" s="59"/>
      <c r="M178" s="5"/>
      <c r="N178" s="59"/>
      <c r="O178" s="6"/>
      <c r="P178" s="7"/>
      <c r="S178" s="61"/>
      <c r="T178" s="61"/>
      <c r="U178" s="61"/>
      <c r="V178" s="61"/>
      <c r="W178" s="61"/>
      <c r="X178" s="61"/>
      <c r="Y178" s="61"/>
      <c r="Z178" s="4"/>
      <c r="AA178" s="61"/>
      <c r="AB178" s="6"/>
      <c r="AC178" s="7"/>
    </row>
    <row r="179" spans="1:29" s="32" customFormat="1" ht="13.35" customHeight="1">
      <c r="A179" s="1"/>
      <c r="B179" s="59"/>
      <c r="C179" s="59"/>
      <c r="D179" s="59"/>
      <c r="E179" s="59"/>
      <c r="F179" s="1"/>
      <c r="G179" s="59"/>
      <c r="H179" s="59"/>
      <c r="I179" s="59"/>
      <c r="J179" s="59"/>
      <c r="K179" s="59"/>
      <c r="L179" s="59"/>
      <c r="M179" s="5"/>
      <c r="N179" s="59"/>
      <c r="O179" s="6"/>
      <c r="P179" s="7"/>
      <c r="S179" s="61"/>
      <c r="T179" s="61"/>
      <c r="U179" s="61"/>
      <c r="V179" s="61"/>
      <c r="W179" s="61"/>
      <c r="X179" s="61"/>
      <c r="Y179" s="61"/>
      <c r="Z179" s="4"/>
      <c r="AA179" s="61"/>
      <c r="AB179" s="6"/>
      <c r="AC179" s="7"/>
    </row>
    <row r="180" spans="1:29" s="32" customFormat="1" ht="13.35" customHeight="1">
      <c r="A180" s="1"/>
      <c r="B180" s="59"/>
      <c r="C180" s="59"/>
      <c r="D180" s="59"/>
      <c r="E180" s="59"/>
      <c r="F180" s="1"/>
      <c r="G180" s="59"/>
      <c r="H180" s="59"/>
      <c r="I180" s="59"/>
      <c r="J180" s="59"/>
      <c r="K180" s="59"/>
      <c r="L180" s="59"/>
      <c r="M180" s="5"/>
      <c r="N180" s="59"/>
      <c r="O180" s="6"/>
      <c r="P180" s="7"/>
      <c r="S180" s="61"/>
      <c r="T180" s="61"/>
      <c r="U180" s="61"/>
      <c r="V180" s="61"/>
      <c r="W180" s="61"/>
      <c r="X180" s="61"/>
      <c r="Y180" s="61"/>
      <c r="Z180" s="4"/>
      <c r="AA180" s="61"/>
      <c r="AB180" s="6"/>
      <c r="AC180" s="7"/>
    </row>
    <row r="181" spans="1:29" s="32" customFormat="1" ht="13.35" customHeight="1">
      <c r="A181" s="1"/>
      <c r="B181" s="59"/>
      <c r="C181" s="59"/>
      <c r="D181" s="59"/>
      <c r="E181" s="59"/>
      <c r="F181" s="1"/>
      <c r="G181" s="59"/>
      <c r="H181" s="59"/>
      <c r="I181" s="59"/>
      <c r="J181" s="59"/>
      <c r="K181" s="59"/>
      <c r="L181" s="59"/>
      <c r="M181" s="5"/>
      <c r="N181" s="59"/>
      <c r="O181" s="6"/>
      <c r="P181" s="7"/>
      <c r="S181" s="61"/>
      <c r="T181" s="61"/>
      <c r="U181" s="61"/>
      <c r="V181" s="61"/>
      <c r="W181" s="61"/>
      <c r="X181" s="61"/>
      <c r="Y181" s="61"/>
      <c r="Z181" s="4"/>
      <c r="AA181" s="61"/>
      <c r="AB181" s="6"/>
      <c r="AC181" s="7"/>
    </row>
    <row r="182" spans="1:29" s="32" customFormat="1" ht="13.35" customHeight="1">
      <c r="A182" s="1"/>
      <c r="B182" s="59"/>
      <c r="C182" s="59"/>
      <c r="D182" s="59"/>
      <c r="E182" s="59"/>
      <c r="F182" s="1"/>
      <c r="G182" s="59"/>
      <c r="H182" s="59"/>
      <c r="I182" s="59"/>
      <c r="J182" s="59"/>
      <c r="K182" s="59"/>
      <c r="L182" s="59"/>
      <c r="M182" s="5"/>
      <c r="N182" s="59"/>
      <c r="O182" s="6"/>
      <c r="P182" s="7"/>
      <c r="S182" s="61"/>
      <c r="T182" s="61"/>
      <c r="U182" s="61"/>
      <c r="V182" s="61"/>
      <c r="W182" s="61"/>
      <c r="X182" s="61"/>
      <c r="Y182" s="61"/>
      <c r="Z182" s="4"/>
      <c r="AA182" s="61"/>
      <c r="AB182" s="6"/>
      <c r="AC182" s="7"/>
    </row>
    <row r="183" spans="1:29" s="32" customFormat="1" ht="13.35" customHeight="1">
      <c r="A183" s="1"/>
      <c r="B183" s="59"/>
      <c r="C183" s="59"/>
      <c r="D183" s="59"/>
      <c r="E183" s="59"/>
      <c r="F183" s="1"/>
      <c r="G183" s="59"/>
      <c r="H183" s="59"/>
      <c r="I183" s="59"/>
      <c r="J183" s="59"/>
      <c r="K183" s="59"/>
      <c r="L183" s="59"/>
      <c r="M183" s="5"/>
      <c r="N183" s="59"/>
      <c r="O183" s="6"/>
      <c r="P183" s="7"/>
      <c r="S183" s="61"/>
      <c r="T183" s="61"/>
      <c r="U183" s="61"/>
      <c r="V183" s="61"/>
      <c r="W183" s="61"/>
      <c r="X183" s="61"/>
      <c r="Y183" s="61"/>
      <c r="Z183" s="4"/>
      <c r="AA183" s="61"/>
      <c r="AB183" s="6"/>
      <c r="AC183" s="7"/>
    </row>
    <row r="184" spans="1:29" s="32" customFormat="1" ht="13.35" customHeight="1">
      <c r="A184" s="1"/>
      <c r="B184" s="59"/>
      <c r="C184" s="59"/>
      <c r="D184" s="59"/>
      <c r="E184" s="59"/>
      <c r="F184" s="1"/>
      <c r="G184" s="59"/>
      <c r="H184" s="59"/>
      <c r="I184" s="59"/>
      <c r="J184" s="59"/>
      <c r="K184" s="59"/>
      <c r="L184" s="59"/>
      <c r="M184" s="5"/>
      <c r="N184" s="59"/>
      <c r="O184" s="6"/>
      <c r="P184" s="7"/>
      <c r="S184" s="61"/>
      <c r="T184" s="61"/>
      <c r="U184" s="61"/>
      <c r="V184" s="61"/>
      <c r="W184" s="61"/>
      <c r="X184" s="61"/>
      <c r="Y184" s="61"/>
      <c r="Z184" s="4"/>
      <c r="AA184" s="61"/>
      <c r="AB184" s="6"/>
      <c r="AC184" s="7"/>
    </row>
    <row r="185" spans="1:29" s="32" customFormat="1" ht="13.35" customHeight="1">
      <c r="A185" s="1"/>
      <c r="B185" s="59"/>
      <c r="C185" s="59"/>
      <c r="D185" s="59"/>
      <c r="E185" s="59"/>
      <c r="F185" s="1"/>
      <c r="G185" s="59"/>
      <c r="H185" s="59"/>
      <c r="I185" s="59"/>
      <c r="J185" s="59"/>
      <c r="K185" s="59"/>
      <c r="L185" s="59"/>
      <c r="M185" s="5"/>
      <c r="N185" s="59"/>
      <c r="O185" s="6"/>
      <c r="P185" s="7"/>
      <c r="S185" s="61"/>
      <c r="T185" s="61"/>
      <c r="U185" s="61"/>
      <c r="V185" s="61"/>
      <c r="W185" s="61"/>
      <c r="X185" s="61"/>
      <c r="Y185" s="61"/>
      <c r="Z185" s="4"/>
      <c r="AA185" s="61"/>
      <c r="AB185" s="6"/>
      <c r="AC185" s="7"/>
    </row>
    <row r="186" spans="1:29" s="32" customFormat="1" ht="13.35" customHeight="1">
      <c r="A186" s="1"/>
      <c r="B186" s="59"/>
      <c r="C186" s="59"/>
      <c r="D186" s="59"/>
      <c r="E186" s="59"/>
      <c r="F186" s="1"/>
      <c r="G186" s="59"/>
      <c r="H186" s="59"/>
      <c r="I186" s="59"/>
      <c r="J186" s="59"/>
      <c r="K186" s="59"/>
      <c r="L186" s="59"/>
      <c r="M186" s="5"/>
      <c r="N186" s="59"/>
      <c r="O186" s="6"/>
      <c r="P186" s="7"/>
      <c r="S186" s="61"/>
      <c r="T186" s="61"/>
      <c r="U186" s="61"/>
      <c r="V186" s="61"/>
      <c r="W186" s="61"/>
      <c r="X186" s="61"/>
      <c r="Y186" s="61"/>
      <c r="Z186" s="4"/>
      <c r="AA186" s="61"/>
      <c r="AB186" s="6"/>
      <c r="AC186" s="7"/>
    </row>
    <row r="187" spans="1:29" s="32" customFormat="1" ht="13.35" customHeight="1">
      <c r="A187" s="1"/>
      <c r="B187" s="59"/>
      <c r="C187" s="59"/>
      <c r="D187" s="59"/>
      <c r="E187" s="59"/>
      <c r="F187" s="1"/>
      <c r="G187" s="59"/>
      <c r="H187" s="59"/>
      <c r="I187" s="59"/>
      <c r="J187" s="59"/>
      <c r="K187" s="59"/>
      <c r="L187" s="59"/>
      <c r="M187" s="5"/>
      <c r="N187" s="59"/>
      <c r="O187" s="6"/>
      <c r="P187" s="7"/>
      <c r="S187" s="61"/>
      <c r="T187" s="61"/>
      <c r="U187" s="61"/>
      <c r="V187" s="61"/>
      <c r="W187" s="61"/>
      <c r="X187" s="61"/>
      <c r="Y187" s="61"/>
      <c r="Z187" s="4"/>
      <c r="AA187" s="61"/>
      <c r="AB187" s="6"/>
      <c r="AC187" s="7"/>
    </row>
    <row r="188" spans="1:29" s="32" customFormat="1" ht="13.35" customHeight="1">
      <c r="A188" s="1"/>
      <c r="B188" s="59"/>
      <c r="C188" s="59"/>
      <c r="D188" s="59"/>
      <c r="E188" s="59"/>
      <c r="F188" s="1"/>
      <c r="G188" s="59"/>
      <c r="H188" s="59"/>
      <c r="I188" s="59"/>
      <c r="J188" s="59"/>
      <c r="K188" s="59"/>
      <c r="L188" s="59"/>
      <c r="M188" s="5"/>
      <c r="N188" s="59"/>
      <c r="O188" s="6"/>
      <c r="P188" s="7"/>
      <c r="S188" s="61"/>
      <c r="T188" s="61"/>
      <c r="U188" s="61"/>
      <c r="V188" s="61"/>
      <c r="W188" s="61"/>
      <c r="X188" s="61"/>
      <c r="Y188" s="61"/>
      <c r="Z188" s="4"/>
      <c r="AA188" s="61"/>
      <c r="AB188" s="6"/>
      <c r="AC188" s="7"/>
    </row>
    <row r="189" spans="1:29" s="32" customFormat="1" ht="13.35" customHeight="1">
      <c r="A189" s="1"/>
      <c r="B189" s="59"/>
      <c r="C189" s="59"/>
      <c r="D189" s="59"/>
      <c r="E189" s="59"/>
      <c r="F189" s="1"/>
      <c r="G189" s="59"/>
      <c r="H189" s="59"/>
      <c r="I189" s="59"/>
      <c r="J189" s="59"/>
      <c r="K189" s="59"/>
      <c r="L189" s="59"/>
      <c r="M189" s="5"/>
      <c r="N189" s="59"/>
      <c r="O189" s="6"/>
      <c r="P189" s="7"/>
      <c r="S189" s="61"/>
      <c r="T189" s="61"/>
      <c r="U189" s="61"/>
      <c r="V189" s="61"/>
      <c r="W189" s="61"/>
      <c r="X189" s="61"/>
      <c r="Y189" s="61"/>
      <c r="Z189" s="4"/>
      <c r="AA189" s="61"/>
      <c r="AB189" s="6"/>
      <c r="AC189" s="7"/>
    </row>
    <row r="190" spans="1:29" s="32" customFormat="1" ht="13.35" customHeight="1">
      <c r="A190" s="1"/>
      <c r="B190" s="59"/>
      <c r="C190" s="59"/>
      <c r="D190" s="59"/>
      <c r="E190" s="59"/>
      <c r="F190" s="1"/>
      <c r="G190" s="59"/>
      <c r="H190" s="59"/>
      <c r="I190" s="59"/>
      <c r="J190" s="59"/>
      <c r="K190" s="59"/>
      <c r="L190" s="59"/>
      <c r="M190" s="5"/>
      <c r="N190" s="59"/>
      <c r="O190" s="6"/>
      <c r="P190" s="7"/>
      <c r="S190" s="61"/>
      <c r="T190" s="61"/>
      <c r="U190" s="61"/>
      <c r="V190" s="61"/>
      <c r="W190" s="61"/>
      <c r="X190" s="61"/>
      <c r="Y190" s="61"/>
      <c r="Z190" s="4"/>
      <c r="AA190" s="61"/>
      <c r="AB190" s="6"/>
      <c r="AC190" s="7"/>
    </row>
    <row r="191" spans="1:29" s="32" customFormat="1" ht="13.35" customHeight="1">
      <c r="A191" s="1"/>
      <c r="B191" s="59"/>
      <c r="C191" s="59"/>
      <c r="D191" s="59"/>
      <c r="E191" s="59"/>
      <c r="F191" s="1"/>
      <c r="G191" s="59"/>
      <c r="H191" s="59"/>
      <c r="I191" s="59"/>
      <c r="J191" s="59"/>
      <c r="K191" s="59"/>
      <c r="L191" s="59"/>
      <c r="M191" s="5"/>
      <c r="N191" s="59"/>
      <c r="O191" s="6"/>
      <c r="P191" s="7"/>
      <c r="S191" s="61"/>
      <c r="T191" s="61"/>
      <c r="U191" s="61"/>
      <c r="V191" s="61"/>
      <c r="W191" s="61"/>
      <c r="X191" s="61"/>
      <c r="Y191" s="61"/>
      <c r="Z191" s="4"/>
      <c r="AA191" s="61"/>
      <c r="AB191" s="6"/>
      <c r="AC191" s="7"/>
    </row>
    <row r="192" spans="1:29" s="32" customFormat="1" ht="13.35" customHeight="1">
      <c r="A192" s="1"/>
      <c r="B192" s="59"/>
      <c r="C192" s="59"/>
      <c r="D192" s="59"/>
      <c r="E192" s="59"/>
      <c r="F192" s="1"/>
      <c r="G192" s="59"/>
      <c r="H192" s="59"/>
      <c r="I192" s="59"/>
      <c r="J192" s="59"/>
      <c r="K192" s="59"/>
      <c r="L192" s="59"/>
      <c r="M192" s="5"/>
      <c r="N192" s="59"/>
      <c r="O192" s="6"/>
      <c r="P192" s="7"/>
      <c r="S192" s="61"/>
      <c r="T192" s="61"/>
      <c r="U192" s="61"/>
      <c r="V192" s="61"/>
      <c r="W192" s="61"/>
      <c r="X192" s="61"/>
      <c r="Y192" s="61"/>
      <c r="Z192" s="4"/>
      <c r="AA192" s="61"/>
      <c r="AB192" s="6"/>
      <c r="AC192" s="7"/>
    </row>
    <row r="193" spans="1:29" s="32" customFormat="1" ht="13.35" customHeight="1">
      <c r="A193" s="1"/>
      <c r="B193" s="59"/>
      <c r="C193" s="59"/>
      <c r="D193" s="59"/>
      <c r="E193" s="59"/>
      <c r="F193" s="1"/>
      <c r="G193" s="59"/>
      <c r="H193" s="59"/>
      <c r="I193" s="59"/>
      <c r="J193" s="59"/>
      <c r="K193" s="59"/>
      <c r="L193" s="59"/>
      <c r="M193" s="5"/>
      <c r="N193" s="59"/>
      <c r="O193" s="6"/>
      <c r="P193" s="7"/>
      <c r="S193" s="61"/>
      <c r="T193" s="61"/>
      <c r="U193" s="61"/>
      <c r="V193" s="61"/>
      <c r="W193" s="61"/>
      <c r="X193" s="61"/>
      <c r="Y193" s="61"/>
      <c r="Z193" s="4"/>
      <c r="AA193" s="61"/>
      <c r="AB193" s="6"/>
      <c r="AC193" s="7"/>
    </row>
    <row r="194" spans="1:29" s="32" customFormat="1" ht="13.35" customHeight="1">
      <c r="A194" s="1"/>
      <c r="B194" s="59"/>
      <c r="C194" s="59"/>
      <c r="D194" s="59"/>
      <c r="E194" s="59"/>
      <c r="F194" s="1"/>
      <c r="G194" s="59"/>
      <c r="H194" s="59"/>
      <c r="I194" s="59"/>
      <c r="J194" s="59"/>
      <c r="K194" s="59"/>
      <c r="L194" s="59"/>
      <c r="M194" s="5"/>
      <c r="N194" s="59"/>
      <c r="O194" s="6"/>
      <c r="P194" s="7"/>
      <c r="S194" s="61"/>
      <c r="T194" s="61"/>
      <c r="U194" s="61"/>
      <c r="V194" s="61"/>
      <c r="W194" s="61"/>
      <c r="X194" s="61"/>
      <c r="Y194" s="61"/>
      <c r="Z194" s="4"/>
      <c r="AA194" s="61"/>
      <c r="AB194" s="6"/>
      <c r="AC194" s="7"/>
    </row>
    <row r="195" spans="1:29" s="32" customFormat="1" ht="13.35" customHeight="1">
      <c r="A195" s="1"/>
      <c r="B195" s="59"/>
      <c r="C195" s="59"/>
      <c r="D195" s="59"/>
      <c r="E195" s="59"/>
      <c r="F195" s="1"/>
      <c r="G195" s="59"/>
      <c r="H195" s="59"/>
      <c r="I195" s="59"/>
      <c r="J195" s="59"/>
      <c r="K195" s="59"/>
      <c r="L195" s="59"/>
      <c r="M195" s="5"/>
      <c r="N195" s="59"/>
      <c r="O195" s="6"/>
      <c r="P195" s="7"/>
      <c r="S195" s="61"/>
      <c r="T195" s="61"/>
      <c r="U195" s="61"/>
      <c r="V195" s="61"/>
      <c r="W195" s="61"/>
      <c r="X195" s="61"/>
      <c r="Y195" s="61"/>
      <c r="Z195" s="4"/>
      <c r="AA195" s="61"/>
      <c r="AB195" s="6"/>
      <c r="AC195" s="7"/>
    </row>
    <row r="196" spans="1:29" s="32" customFormat="1" ht="13.35" customHeight="1">
      <c r="A196" s="1"/>
      <c r="B196" s="59"/>
      <c r="C196" s="59"/>
      <c r="D196" s="59"/>
      <c r="E196" s="59"/>
      <c r="F196" s="1"/>
      <c r="G196" s="59"/>
      <c r="H196" s="59"/>
      <c r="I196" s="59"/>
      <c r="J196" s="59"/>
      <c r="K196" s="59"/>
      <c r="L196" s="59"/>
      <c r="M196" s="5"/>
      <c r="N196" s="59"/>
      <c r="O196" s="6"/>
      <c r="P196" s="7"/>
      <c r="S196" s="61"/>
      <c r="T196" s="61"/>
      <c r="U196" s="61"/>
      <c r="V196" s="61"/>
      <c r="W196" s="61"/>
      <c r="X196" s="61"/>
      <c r="Y196" s="61"/>
      <c r="Z196" s="4"/>
      <c r="AA196" s="61"/>
      <c r="AB196" s="6"/>
      <c r="AC196" s="7"/>
    </row>
    <row r="197" spans="1:29" s="32" customFormat="1" ht="13.35" customHeight="1">
      <c r="A197" s="1"/>
      <c r="B197" s="59"/>
      <c r="C197" s="59"/>
      <c r="D197" s="59"/>
      <c r="E197" s="59"/>
      <c r="F197" s="1"/>
      <c r="G197" s="59"/>
      <c r="H197" s="59"/>
      <c r="I197" s="59"/>
      <c r="J197" s="59"/>
      <c r="K197" s="59"/>
      <c r="L197" s="59"/>
      <c r="M197" s="5"/>
      <c r="N197" s="59"/>
      <c r="O197" s="6"/>
      <c r="P197" s="7"/>
      <c r="S197" s="61"/>
      <c r="T197" s="61"/>
      <c r="U197" s="61"/>
      <c r="V197" s="61"/>
      <c r="W197" s="61"/>
      <c r="X197" s="61"/>
      <c r="Y197" s="61"/>
      <c r="Z197" s="4"/>
      <c r="AA197" s="61"/>
      <c r="AB197" s="6"/>
      <c r="AC197" s="7"/>
    </row>
    <row r="198" spans="1:29" s="32" customFormat="1" ht="13.35" customHeight="1">
      <c r="A198" s="1"/>
      <c r="B198" s="59"/>
      <c r="C198" s="59"/>
      <c r="D198" s="59"/>
      <c r="E198" s="59"/>
      <c r="F198" s="1"/>
      <c r="G198" s="59"/>
      <c r="H198" s="59"/>
      <c r="I198" s="59"/>
      <c r="J198" s="59"/>
      <c r="K198" s="59"/>
      <c r="L198" s="59"/>
      <c r="M198" s="5"/>
      <c r="N198" s="59"/>
      <c r="O198" s="6"/>
      <c r="P198" s="7"/>
      <c r="S198" s="61"/>
      <c r="T198" s="61"/>
      <c r="U198" s="61"/>
      <c r="V198" s="61"/>
      <c r="W198" s="61"/>
      <c r="X198" s="61"/>
      <c r="Y198" s="61"/>
      <c r="Z198" s="4"/>
      <c r="AA198" s="61"/>
      <c r="AB198" s="6"/>
      <c r="AC198" s="7"/>
    </row>
    <row r="199" spans="1:29" s="32" customFormat="1" ht="13.35" customHeight="1">
      <c r="A199" s="1"/>
      <c r="B199" s="59"/>
      <c r="C199" s="59"/>
      <c r="D199" s="59"/>
      <c r="E199" s="59"/>
      <c r="F199" s="1"/>
      <c r="G199" s="59"/>
      <c r="H199" s="59"/>
      <c r="I199" s="59"/>
      <c r="J199" s="59"/>
      <c r="K199" s="59"/>
      <c r="L199" s="59"/>
      <c r="M199" s="5"/>
      <c r="N199" s="59"/>
      <c r="O199" s="6"/>
      <c r="P199" s="7"/>
      <c r="S199" s="61"/>
      <c r="T199" s="61"/>
      <c r="U199" s="61"/>
      <c r="V199" s="61"/>
      <c r="W199" s="61"/>
      <c r="X199" s="61"/>
      <c r="Y199" s="61"/>
      <c r="Z199" s="4"/>
      <c r="AA199" s="61"/>
      <c r="AB199" s="6"/>
      <c r="AC199" s="7"/>
    </row>
    <row r="200" spans="1:29" s="32" customFormat="1" ht="13.35" customHeight="1">
      <c r="A200" s="1"/>
      <c r="B200" s="59"/>
      <c r="C200" s="59"/>
      <c r="D200" s="59"/>
      <c r="E200" s="59"/>
      <c r="F200" s="1"/>
      <c r="G200" s="59"/>
      <c r="H200" s="59"/>
      <c r="I200" s="59"/>
      <c r="J200" s="59"/>
      <c r="K200" s="59"/>
      <c r="L200" s="59"/>
      <c r="M200" s="5"/>
      <c r="N200" s="59"/>
      <c r="O200" s="6"/>
      <c r="P200" s="7"/>
      <c r="S200" s="61"/>
      <c r="T200" s="61"/>
      <c r="U200" s="61"/>
      <c r="V200" s="61"/>
      <c r="W200" s="61"/>
      <c r="X200" s="61"/>
      <c r="Y200" s="61"/>
      <c r="Z200" s="4"/>
      <c r="AA200" s="61"/>
      <c r="AB200" s="6"/>
      <c r="AC200" s="7"/>
    </row>
    <row r="201" spans="1:29" s="32" customFormat="1" ht="13.35" customHeight="1">
      <c r="A201" s="1"/>
      <c r="B201" s="59"/>
      <c r="C201" s="59"/>
      <c r="D201" s="59"/>
      <c r="E201" s="59"/>
      <c r="F201" s="1"/>
      <c r="G201" s="59"/>
      <c r="H201" s="59"/>
      <c r="I201" s="59"/>
      <c r="J201" s="59"/>
      <c r="K201" s="59"/>
      <c r="L201" s="59"/>
      <c r="M201" s="5"/>
      <c r="N201" s="59"/>
      <c r="O201" s="6"/>
      <c r="P201" s="7"/>
      <c r="S201" s="61"/>
      <c r="T201" s="61"/>
      <c r="U201" s="61"/>
      <c r="V201" s="61"/>
      <c r="W201" s="61"/>
      <c r="X201" s="61"/>
      <c r="Y201" s="61"/>
      <c r="Z201" s="4"/>
      <c r="AA201" s="61"/>
      <c r="AB201" s="6"/>
      <c r="AC201" s="7"/>
    </row>
    <row r="202" spans="1:29" s="32" customFormat="1" ht="13.35" customHeight="1">
      <c r="A202" s="1"/>
      <c r="B202" s="59"/>
      <c r="C202" s="59"/>
      <c r="D202" s="59"/>
      <c r="E202" s="59"/>
      <c r="F202" s="1"/>
      <c r="G202" s="59"/>
      <c r="H202" s="59"/>
      <c r="I202" s="59"/>
      <c r="J202" s="59"/>
      <c r="K202" s="59"/>
      <c r="L202" s="59"/>
      <c r="M202" s="5"/>
      <c r="N202" s="59"/>
      <c r="O202" s="6"/>
      <c r="P202" s="7"/>
      <c r="S202" s="61"/>
      <c r="T202" s="61"/>
      <c r="U202" s="61"/>
      <c r="V202" s="61"/>
      <c r="W202" s="61"/>
      <c r="X202" s="61"/>
      <c r="Y202" s="61"/>
      <c r="Z202" s="4"/>
      <c r="AA202" s="61"/>
      <c r="AB202" s="6"/>
      <c r="AC202" s="7"/>
    </row>
    <row r="203" spans="1:29" s="32" customFormat="1" ht="13.35" customHeight="1">
      <c r="A203" s="1"/>
      <c r="B203" s="59"/>
      <c r="C203" s="59"/>
      <c r="D203" s="59"/>
      <c r="E203" s="59"/>
      <c r="F203" s="1"/>
      <c r="G203" s="59"/>
      <c r="H203" s="59"/>
      <c r="I203" s="59"/>
      <c r="J203" s="59"/>
      <c r="K203" s="59"/>
      <c r="L203" s="59"/>
      <c r="M203" s="5"/>
      <c r="N203" s="59"/>
      <c r="O203" s="6"/>
      <c r="P203" s="7"/>
      <c r="S203" s="61"/>
      <c r="T203" s="61"/>
      <c r="U203" s="61"/>
      <c r="V203" s="61"/>
      <c r="W203" s="61"/>
      <c r="X203" s="61"/>
      <c r="Y203" s="61"/>
      <c r="Z203" s="4"/>
      <c r="AA203" s="61"/>
      <c r="AB203" s="6"/>
      <c r="AC203" s="7"/>
    </row>
    <row r="204" spans="1:29" s="32" customFormat="1" ht="13.35" customHeight="1">
      <c r="A204" s="1"/>
      <c r="B204" s="59"/>
      <c r="C204" s="59"/>
      <c r="D204" s="59"/>
      <c r="E204" s="59"/>
      <c r="F204" s="1"/>
      <c r="G204" s="59"/>
      <c r="H204" s="59"/>
      <c r="I204" s="59"/>
      <c r="J204" s="59"/>
      <c r="K204" s="59"/>
      <c r="L204" s="59"/>
      <c r="M204" s="5"/>
      <c r="N204" s="59"/>
      <c r="O204" s="6"/>
      <c r="P204" s="7"/>
      <c r="S204" s="61"/>
      <c r="T204" s="61"/>
      <c r="U204" s="61"/>
      <c r="V204" s="61"/>
      <c r="W204" s="61"/>
      <c r="X204" s="61"/>
      <c r="Y204" s="61"/>
      <c r="Z204" s="4"/>
      <c r="AA204" s="61"/>
      <c r="AB204" s="6"/>
      <c r="AC204" s="7"/>
    </row>
    <row r="205" spans="1:29" s="32" customFormat="1" ht="13.35" customHeight="1">
      <c r="A205" s="1"/>
      <c r="B205" s="59"/>
      <c r="C205" s="59"/>
      <c r="D205" s="59"/>
      <c r="E205" s="59"/>
      <c r="F205" s="1"/>
      <c r="G205" s="59"/>
      <c r="H205" s="59"/>
      <c r="I205" s="59"/>
      <c r="J205" s="59"/>
      <c r="K205" s="59"/>
      <c r="L205" s="59"/>
      <c r="M205" s="5"/>
      <c r="N205" s="59"/>
      <c r="O205" s="6"/>
      <c r="P205" s="7"/>
      <c r="S205" s="61"/>
      <c r="T205" s="61"/>
      <c r="U205" s="61"/>
      <c r="V205" s="61"/>
      <c r="W205" s="61"/>
      <c r="X205" s="61"/>
      <c r="Y205" s="61"/>
      <c r="Z205" s="4"/>
      <c r="AA205" s="61"/>
      <c r="AB205" s="6"/>
      <c r="AC205" s="7"/>
    </row>
    <row r="206" spans="1:29" s="32" customFormat="1" ht="13.35" customHeight="1">
      <c r="A206" s="1"/>
      <c r="B206" s="59"/>
      <c r="C206" s="59"/>
      <c r="D206" s="59"/>
      <c r="E206" s="59"/>
      <c r="F206" s="1"/>
      <c r="G206" s="59"/>
      <c r="H206" s="59"/>
      <c r="I206" s="59"/>
      <c r="J206" s="59"/>
      <c r="K206" s="59"/>
      <c r="L206" s="59"/>
      <c r="M206" s="5"/>
      <c r="N206" s="59"/>
      <c r="O206" s="6"/>
      <c r="P206" s="7"/>
      <c r="S206" s="61"/>
      <c r="T206" s="61"/>
      <c r="U206" s="61"/>
      <c r="V206" s="61"/>
      <c r="W206" s="61"/>
      <c r="X206" s="61"/>
      <c r="Y206" s="61"/>
      <c r="Z206" s="4"/>
      <c r="AA206" s="61"/>
      <c r="AB206" s="6"/>
      <c r="AC206" s="7"/>
    </row>
    <row r="207" spans="1:29" s="32" customFormat="1" ht="13.35" customHeight="1">
      <c r="A207" s="1"/>
      <c r="B207" s="59"/>
      <c r="C207" s="59"/>
      <c r="D207" s="59"/>
      <c r="E207" s="59"/>
      <c r="F207" s="1"/>
      <c r="G207" s="59"/>
      <c r="H207" s="59"/>
      <c r="I207" s="59"/>
      <c r="J207" s="59"/>
      <c r="K207" s="59"/>
      <c r="L207" s="59"/>
      <c r="M207" s="5"/>
      <c r="N207" s="59"/>
      <c r="O207" s="6"/>
      <c r="P207" s="7"/>
      <c r="S207" s="61"/>
      <c r="T207" s="61"/>
      <c r="U207" s="61"/>
      <c r="V207" s="61"/>
      <c r="W207" s="61"/>
      <c r="X207" s="61"/>
      <c r="Y207" s="61"/>
      <c r="Z207" s="4"/>
      <c r="AA207" s="61"/>
      <c r="AB207" s="6"/>
      <c r="AC207" s="7"/>
    </row>
    <row r="208" spans="1:29" s="32" customFormat="1" ht="13.35" customHeight="1">
      <c r="A208" s="1"/>
      <c r="B208" s="59"/>
      <c r="C208" s="59"/>
      <c r="D208" s="59"/>
      <c r="E208" s="59"/>
      <c r="F208" s="1"/>
      <c r="G208" s="59"/>
      <c r="H208" s="59"/>
      <c r="I208" s="59"/>
      <c r="J208" s="59"/>
      <c r="K208" s="59"/>
      <c r="L208" s="59"/>
      <c r="M208" s="5"/>
      <c r="N208" s="59"/>
      <c r="O208" s="6"/>
      <c r="P208" s="7"/>
      <c r="S208" s="61"/>
      <c r="T208" s="61"/>
      <c r="U208" s="61"/>
      <c r="V208" s="61"/>
      <c r="W208" s="61"/>
      <c r="X208" s="61"/>
      <c r="Y208" s="61"/>
      <c r="Z208" s="4"/>
      <c r="AA208" s="61"/>
      <c r="AB208" s="6"/>
      <c r="AC208" s="7"/>
    </row>
    <row r="209" spans="1:29" s="32" customFormat="1" ht="13.35" customHeight="1">
      <c r="A209" s="1"/>
      <c r="B209" s="59"/>
      <c r="C209" s="59"/>
      <c r="D209" s="59"/>
      <c r="E209" s="59"/>
      <c r="F209" s="1"/>
      <c r="G209" s="59"/>
      <c r="H209" s="59"/>
      <c r="I209" s="59"/>
      <c r="J209" s="59"/>
      <c r="K209" s="59"/>
      <c r="L209" s="59"/>
      <c r="M209" s="5"/>
      <c r="N209" s="59"/>
      <c r="O209" s="6"/>
      <c r="P209" s="7"/>
      <c r="S209" s="61"/>
      <c r="T209" s="61"/>
      <c r="U209" s="61"/>
      <c r="V209" s="61"/>
      <c r="W209" s="61"/>
      <c r="X209" s="61"/>
      <c r="Y209" s="61"/>
      <c r="Z209" s="4"/>
      <c r="AA209" s="61"/>
      <c r="AB209" s="6"/>
      <c r="AC209" s="7"/>
    </row>
    <row r="210" spans="1:29" s="32" customFormat="1" ht="13.35" customHeight="1">
      <c r="A210" s="1"/>
      <c r="B210" s="59"/>
      <c r="C210" s="59"/>
      <c r="D210" s="59"/>
      <c r="E210" s="59"/>
      <c r="F210" s="1"/>
      <c r="G210" s="59"/>
      <c r="H210" s="59"/>
      <c r="I210" s="59"/>
      <c r="J210" s="59"/>
      <c r="K210" s="59"/>
      <c r="L210" s="59"/>
      <c r="M210" s="5"/>
      <c r="N210" s="59"/>
      <c r="O210" s="6"/>
      <c r="P210" s="7"/>
      <c r="S210" s="61"/>
      <c r="T210" s="61"/>
      <c r="U210" s="61"/>
      <c r="V210" s="61"/>
      <c r="W210" s="61"/>
      <c r="X210" s="61"/>
      <c r="Y210" s="61"/>
      <c r="Z210" s="4"/>
      <c r="AA210" s="61"/>
      <c r="AB210" s="6"/>
      <c r="AC210" s="7"/>
    </row>
    <row r="211" spans="1:29" s="32" customFormat="1" ht="13.35" customHeight="1">
      <c r="A211" s="1"/>
      <c r="B211" s="59"/>
      <c r="C211" s="59"/>
      <c r="D211" s="59"/>
      <c r="E211" s="59"/>
      <c r="F211" s="1"/>
      <c r="G211" s="59"/>
      <c r="H211" s="59"/>
      <c r="I211" s="59"/>
      <c r="J211" s="59"/>
      <c r="K211" s="59"/>
      <c r="L211" s="59"/>
      <c r="M211" s="5"/>
      <c r="N211" s="59"/>
      <c r="O211" s="6"/>
      <c r="P211" s="7"/>
      <c r="S211" s="61"/>
      <c r="T211" s="61"/>
      <c r="U211" s="61"/>
      <c r="V211" s="61"/>
      <c r="W211" s="61"/>
      <c r="X211" s="61"/>
      <c r="Y211" s="61"/>
      <c r="Z211" s="4"/>
      <c r="AA211" s="61"/>
      <c r="AB211" s="6"/>
      <c r="AC211" s="7"/>
    </row>
    <row r="212" spans="1:29" s="32" customFormat="1" ht="13.35" customHeight="1">
      <c r="A212" s="1"/>
      <c r="B212" s="59"/>
      <c r="C212" s="59"/>
      <c r="D212" s="59"/>
      <c r="E212" s="59"/>
      <c r="F212" s="1"/>
      <c r="G212" s="59"/>
      <c r="H212" s="59"/>
      <c r="I212" s="59"/>
      <c r="J212" s="59"/>
      <c r="K212" s="59"/>
      <c r="L212" s="59"/>
      <c r="M212" s="5"/>
      <c r="N212" s="59"/>
      <c r="O212" s="6"/>
      <c r="P212" s="7"/>
      <c r="S212" s="61"/>
      <c r="T212" s="61"/>
      <c r="U212" s="61"/>
      <c r="V212" s="61"/>
      <c r="W212" s="61"/>
      <c r="X212" s="61"/>
      <c r="Y212" s="61"/>
      <c r="Z212" s="4"/>
      <c r="AA212" s="61"/>
      <c r="AB212" s="6"/>
      <c r="AC212" s="7"/>
    </row>
    <row r="213" spans="1:29" s="32" customFormat="1" ht="13.35" customHeight="1">
      <c r="A213" s="1"/>
      <c r="B213" s="59"/>
      <c r="C213" s="59"/>
      <c r="D213" s="59"/>
      <c r="E213" s="59"/>
      <c r="F213" s="1"/>
      <c r="G213" s="59"/>
      <c r="H213" s="59"/>
      <c r="I213" s="59"/>
      <c r="J213" s="59"/>
      <c r="K213" s="59"/>
      <c r="L213" s="59"/>
      <c r="M213" s="5"/>
      <c r="N213" s="59"/>
      <c r="O213" s="6"/>
      <c r="P213" s="7"/>
      <c r="S213" s="61"/>
      <c r="T213" s="61"/>
      <c r="U213" s="61"/>
      <c r="V213" s="61"/>
      <c r="W213" s="61"/>
      <c r="X213" s="61"/>
      <c r="Y213" s="61"/>
      <c r="Z213" s="4"/>
      <c r="AA213" s="61"/>
      <c r="AB213" s="6"/>
      <c r="AC213" s="7"/>
    </row>
    <row r="214" spans="1:29" s="32" customFormat="1" ht="13.35" customHeight="1">
      <c r="A214" s="1"/>
      <c r="B214" s="59"/>
      <c r="C214" s="59"/>
      <c r="D214" s="59"/>
      <c r="E214" s="59"/>
      <c r="F214" s="1"/>
      <c r="G214" s="59"/>
      <c r="H214" s="59"/>
      <c r="I214" s="59"/>
      <c r="J214" s="59"/>
      <c r="K214" s="59"/>
      <c r="L214" s="59"/>
      <c r="M214" s="5"/>
      <c r="N214" s="59"/>
      <c r="O214" s="6"/>
      <c r="P214" s="7"/>
      <c r="S214" s="61"/>
      <c r="T214" s="61"/>
      <c r="U214" s="61"/>
      <c r="V214" s="61"/>
      <c r="W214" s="61"/>
      <c r="X214" s="61"/>
      <c r="Y214" s="61"/>
      <c r="Z214" s="4"/>
      <c r="AA214" s="61"/>
      <c r="AB214" s="6"/>
      <c r="AC214" s="7"/>
    </row>
    <row r="215" spans="1:29" s="32" customFormat="1" ht="13.35" customHeight="1">
      <c r="A215" s="1"/>
      <c r="B215" s="59"/>
      <c r="C215" s="59"/>
      <c r="D215" s="59"/>
      <c r="E215" s="59"/>
      <c r="F215" s="1"/>
      <c r="G215" s="59"/>
      <c r="H215" s="59"/>
      <c r="I215" s="59"/>
      <c r="J215" s="59"/>
      <c r="K215" s="59"/>
      <c r="L215" s="59"/>
      <c r="M215" s="5"/>
      <c r="N215" s="59"/>
      <c r="O215" s="6"/>
      <c r="P215" s="7"/>
      <c r="S215" s="61"/>
      <c r="T215" s="61"/>
      <c r="U215" s="61"/>
      <c r="V215" s="61"/>
      <c r="W215" s="61"/>
      <c r="X215" s="61"/>
      <c r="Y215" s="61"/>
      <c r="Z215" s="4"/>
      <c r="AA215" s="61"/>
      <c r="AB215" s="6"/>
      <c r="AC215" s="7"/>
    </row>
    <row r="216" spans="1:29" s="32" customFormat="1" ht="13.35" customHeight="1">
      <c r="A216" s="1"/>
      <c r="B216" s="59"/>
      <c r="C216" s="59"/>
      <c r="D216" s="59"/>
      <c r="E216" s="59"/>
      <c r="F216" s="1"/>
      <c r="G216" s="59"/>
      <c r="H216" s="59"/>
      <c r="I216" s="59"/>
      <c r="J216" s="59"/>
      <c r="K216" s="59"/>
      <c r="L216" s="59"/>
      <c r="M216" s="5"/>
      <c r="N216" s="59"/>
      <c r="O216" s="6"/>
      <c r="P216" s="7"/>
      <c r="S216" s="61"/>
      <c r="T216" s="61"/>
      <c r="U216" s="61"/>
      <c r="V216" s="61"/>
      <c r="W216" s="61"/>
      <c r="X216" s="61"/>
      <c r="Y216" s="61"/>
      <c r="Z216" s="4"/>
      <c r="AA216" s="61"/>
      <c r="AB216" s="6"/>
      <c r="AC216" s="7"/>
    </row>
    <row r="217" spans="1:29" s="32" customFormat="1" ht="13.35" customHeight="1">
      <c r="A217" s="1"/>
      <c r="B217" s="59"/>
      <c r="C217" s="59"/>
      <c r="D217" s="59"/>
      <c r="E217" s="59"/>
      <c r="F217" s="1"/>
      <c r="G217" s="59"/>
      <c r="H217" s="59"/>
      <c r="I217" s="59"/>
      <c r="J217" s="59"/>
      <c r="K217" s="59"/>
      <c r="L217" s="59"/>
      <c r="M217" s="5"/>
      <c r="N217" s="59"/>
      <c r="O217" s="6"/>
      <c r="P217" s="7"/>
      <c r="S217" s="61"/>
      <c r="T217" s="61"/>
      <c r="U217" s="61"/>
      <c r="V217" s="61"/>
      <c r="W217" s="61"/>
      <c r="X217" s="61"/>
      <c r="Y217" s="61"/>
      <c r="Z217" s="4"/>
      <c r="AA217" s="61"/>
      <c r="AB217" s="6"/>
      <c r="AC217" s="7"/>
    </row>
    <row r="218" spans="1:29" s="32" customFormat="1" ht="13.35" customHeight="1">
      <c r="A218" s="1"/>
      <c r="B218" s="59"/>
      <c r="C218" s="59"/>
      <c r="D218" s="59"/>
      <c r="E218" s="59"/>
      <c r="F218" s="1"/>
      <c r="G218" s="59"/>
      <c r="H218" s="59"/>
      <c r="I218" s="59"/>
      <c r="J218" s="59"/>
      <c r="K218" s="59"/>
      <c r="L218" s="59"/>
      <c r="M218" s="5"/>
      <c r="N218" s="59"/>
      <c r="O218" s="6"/>
      <c r="P218" s="7"/>
      <c r="S218" s="61"/>
      <c r="T218" s="61"/>
      <c r="U218" s="61"/>
      <c r="V218" s="61"/>
      <c r="W218" s="61"/>
      <c r="X218" s="61"/>
      <c r="Y218" s="61"/>
      <c r="Z218" s="4"/>
      <c r="AA218" s="61"/>
      <c r="AB218" s="6"/>
      <c r="AC218" s="7"/>
    </row>
    <row r="219" spans="1:29" s="32" customFormat="1" ht="13.35" customHeight="1">
      <c r="A219" s="1"/>
      <c r="B219" s="59"/>
      <c r="C219" s="59"/>
      <c r="D219" s="59"/>
      <c r="E219" s="59"/>
      <c r="F219" s="1"/>
      <c r="G219" s="59"/>
      <c r="H219" s="59"/>
      <c r="I219" s="59"/>
      <c r="J219" s="59"/>
      <c r="K219" s="59"/>
      <c r="L219" s="59"/>
      <c r="M219" s="5"/>
      <c r="N219" s="59"/>
      <c r="O219" s="6"/>
      <c r="P219" s="7"/>
      <c r="S219" s="61"/>
      <c r="T219" s="61"/>
      <c r="U219" s="61"/>
      <c r="V219" s="61"/>
      <c r="W219" s="61"/>
      <c r="X219" s="61"/>
      <c r="Y219" s="61"/>
      <c r="Z219" s="4"/>
      <c r="AA219" s="61"/>
      <c r="AB219" s="6"/>
      <c r="AC219" s="7"/>
    </row>
    <row r="220" spans="1:29" s="32" customFormat="1" ht="13.35" customHeight="1">
      <c r="A220" s="1"/>
      <c r="B220" s="59"/>
      <c r="C220" s="59"/>
      <c r="D220" s="59"/>
      <c r="E220" s="59"/>
      <c r="F220" s="1"/>
      <c r="G220" s="59"/>
      <c r="H220" s="59"/>
      <c r="I220" s="59"/>
      <c r="J220" s="59"/>
      <c r="K220" s="59"/>
      <c r="L220" s="59"/>
      <c r="M220" s="5"/>
      <c r="N220" s="59"/>
      <c r="O220" s="6"/>
      <c r="P220" s="7"/>
      <c r="S220" s="61"/>
      <c r="T220" s="61"/>
      <c r="U220" s="61"/>
      <c r="V220" s="61"/>
      <c r="W220" s="61"/>
      <c r="X220" s="61"/>
      <c r="Y220" s="61"/>
      <c r="Z220" s="4"/>
      <c r="AA220" s="61"/>
      <c r="AB220" s="6"/>
      <c r="AC220" s="7"/>
    </row>
    <row r="221" spans="1:29" s="32" customFormat="1" ht="13.35" customHeight="1">
      <c r="A221" s="1"/>
      <c r="B221" s="59"/>
      <c r="C221" s="59"/>
      <c r="D221" s="59"/>
      <c r="E221" s="59"/>
      <c r="F221" s="1"/>
      <c r="G221" s="59"/>
      <c r="H221" s="59"/>
      <c r="I221" s="59"/>
      <c r="J221" s="59"/>
      <c r="K221" s="59"/>
      <c r="L221" s="59"/>
      <c r="M221" s="5"/>
      <c r="N221" s="59"/>
      <c r="O221" s="6"/>
      <c r="P221" s="7"/>
      <c r="S221" s="61"/>
      <c r="T221" s="61"/>
      <c r="U221" s="61"/>
      <c r="V221" s="61"/>
      <c r="W221" s="61"/>
      <c r="X221" s="61"/>
      <c r="Y221" s="61"/>
      <c r="Z221" s="4"/>
      <c r="AA221" s="61"/>
      <c r="AB221" s="6"/>
      <c r="AC221" s="7"/>
    </row>
    <row r="222" spans="1:29" s="32" customFormat="1" ht="13.35" customHeight="1">
      <c r="A222" s="1"/>
      <c r="B222" s="59"/>
      <c r="C222" s="59"/>
      <c r="D222" s="59"/>
      <c r="E222" s="59"/>
      <c r="F222" s="1"/>
      <c r="G222" s="59"/>
      <c r="H222" s="59"/>
      <c r="I222" s="59"/>
      <c r="J222" s="59"/>
      <c r="K222" s="59"/>
      <c r="L222" s="59"/>
      <c r="M222" s="5"/>
      <c r="N222" s="59"/>
      <c r="O222" s="6"/>
      <c r="P222" s="7"/>
      <c r="S222" s="61"/>
      <c r="T222" s="61"/>
      <c r="U222" s="61"/>
      <c r="V222" s="61"/>
      <c r="W222" s="61"/>
      <c r="X222" s="61"/>
      <c r="Y222" s="61"/>
      <c r="Z222" s="4"/>
      <c r="AA222" s="61"/>
      <c r="AB222" s="6"/>
      <c r="AC222" s="7"/>
    </row>
    <row r="223" spans="1:29" s="32" customFormat="1" ht="13.35" customHeight="1">
      <c r="A223" s="1"/>
      <c r="B223" s="59"/>
      <c r="C223" s="59"/>
      <c r="D223" s="59"/>
      <c r="E223" s="59"/>
      <c r="F223" s="1"/>
      <c r="G223" s="59"/>
      <c r="H223" s="59"/>
      <c r="I223" s="59"/>
      <c r="J223" s="59"/>
      <c r="K223" s="59"/>
      <c r="L223" s="59"/>
      <c r="M223" s="5"/>
      <c r="N223" s="59"/>
      <c r="O223" s="6"/>
      <c r="P223" s="7"/>
      <c r="S223" s="61"/>
      <c r="T223" s="61"/>
      <c r="U223" s="61"/>
      <c r="V223" s="61"/>
      <c r="W223" s="61"/>
      <c r="X223" s="61"/>
      <c r="Y223" s="61"/>
      <c r="Z223" s="4"/>
      <c r="AA223" s="61"/>
      <c r="AB223" s="6"/>
      <c r="AC223" s="7"/>
    </row>
    <row r="224" spans="1:29" s="32" customFormat="1" ht="13.35" customHeight="1">
      <c r="A224" s="1"/>
      <c r="B224" s="59"/>
      <c r="C224" s="59"/>
      <c r="D224" s="59"/>
      <c r="E224" s="59"/>
      <c r="F224" s="1"/>
      <c r="G224" s="59"/>
      <c r="H224" s="59"/>
      <c r="I224" s="59"/>
      <c r="J224" s="59"/>
      <c r="K224" s="59"/>
      <c r="L224" s="59"/>
      <c r="M224" s="5"/>
      <c r="N224" s="59"/>
      <c r="O224" s="6"/>
      <c r="P224" s="7"/>
      <c r="S224" s="61"/>
      <c r="T224" s="61"/>
      <c r="U224" s="61"/>
      <c r="V224" s="61"/>
      <c r="W224" s="61"/>
      <c r="X224" s="61"/>
      <c r="Y224" s="61"/>
      <c r="Z224" s="4"/>
      <c r="AA224" s="61"/>
      <c r="AB224" s="6"/>
      <c r="AC224" s="7"/>
    </row>
    <row r="225" spans="1:29" s="32" customFormat="1" ht="13.35" customHeight="1">
      <c r="A225" s="1"/>
      <c r="B225" s="59"/>
      <c r="C225" s="59"/>
      <c r="D225" s="59"/>
      <c r="E225" s="59"/>
      <c r="F225" s="1"/>
      <c r="G225" s="59"/>
      <c r="H225" s="59"/>
      <c r="I225" s="59"/>
      <c r="J225" s="59"/>
      <c r="K225" s="59"/>
      <c r="L225" s="59"/>
      <c r="M225" s="5"/>
      <c r="N225" s="59"/>
      <c r="O225" s="6"/>
      <c r="P225" s="7"/>
      <c r="S225" s="61"/>
      <c r="T225" s="61"/>
      <c r="U225" s="61"/>
      <c r="V225" s="61"/>
      <c r="W225" s="61"/>
      <c r="X225" s="61"/>
      <c r="Y225" s="61"/>
      <c r="Z225" s="4"/>
      <c r="AA225" s="61"/>
      <c r="AB225" s="6"/>
      <c r="AC225" s="7"/>
    </row>
    <row r="226" spans="1:29" s="32" customFormat="1" ht="13.35" customHeight="1">
      <c r="A226" s="1"/>
      <c r="B226" s="59"/>
      <c r="C226" s="59"/>
      <c r="D226" s="59"/>
      <c r="E226" s="59"/>
      <c r="F226" s="1"/>
      <c r="G226" s="59"/>
      <c r="H226" s="59"/>
      <c r="I226" s="59"/>
      <c r="J226" s="59"/>
      <c r="K226" s="59"/>
      <c r="L226" s="59"/>
      <c r="M226" s="5"/>
      <c r="N226" s="59"/>
      <c r="O226" s="6"/>
      <c r="P226" s="7"/>
      <c r="S226" s="61"/>
      <c r="T226" s="61"/>
      <c r="U226" s="61"/>
      <c r="V226" s="61"/>
      <c r="W226" s="61"/>
      <c r="X226" s="61"/>
      <c r="Y226" s="61"/>
      <c r="Z226" s="4"/>
      <c r="AA226" s="61"/>
      <c r="AB226" s="6"/>
      <c r="AC226" s="7"/>
    </row>
    <row r="227" spans="1:29" s="32" customFormat="1" ht="13.35" customHeight="1">
      <c r="A227" s="1"/>
      <c r="B227" s="59"/>
      <c r="C227" s="59"/>
      <c r="D227" s="59"/>
      <c r="E227" s="59"/>
      <c r="F227" s="1"/>
      <c r="G227" s="59"/>
      <c r="H227" s="59"/>
      <c r="I227" s="59"/>
      <c r="J227" s="59"/>
      <c r="K227" s="59"/>
      <c r="L227" s="59"/>
      <c r="M227" s="5"/>
      <c r="N227" s="59"/>
      <c r="O227" s="6"/>
      <c r="P227" s="7"/>
      <c r="S227" s="61"/>
      <c r="T227" s="61"/>
      <c r="U227" s="61"/>
      <c r="V227" s="61"/>
      <c r="W227" s="61"/>
      <c r="X227" s="61"/>
      <c r="Y227" s="61"/>
      <c r="Z227" s="4"/>
      <c r="AA227" s="61"/>
      <c r="AB227" s="6"/>
      <c r="AC227" s="7"/>
    </row>
    <row r="228" spans="1:29" s="32" customFormat="1" ht="13.35" customHeight="1">
      <c r="A228" s="1"/>
      <c r="B228" s="59"/>
      <c r="C228" s="59"/>
      <c r="D228" s="59"/>
      <c r="E228" s="59"/>
      <c r="F228" s="1"/>
      <c r="G228" s="59"/>
      <c r="H228" s="59"/>
      <c r="I228" s="59"/>
      <c r="J228" s="59"/>
      <c r="K228" s="59"/>
      <c r="L228" s="59"/>
      <c r="M228" s="5"/>
      <c r="N228" s="59"/>
      <c r="O228" s="6"/>
      <c r="P228" s="7"/>
      <c r="S228" s="61"/>
      <c r="T228" s="61"/>
      <c r="U228" s="61"/>
      <c r="V228" s="61"/>
      <c r="W228" s="61"/>
      <c r="X228" s="61"/>
      <c r="Y228" s="61"/>
      <c r="Z228" s="4"/>
      <c r="AA228" s="61"/>
      <c r="AB228" s="6"/>
      <c r="AC228" s="7"/>
    </row>
    <row r="229" spans="1:29" s="32" customFormat="1" ht="13.35" customHeight="1">
      <c r="A229" s="1"/>
      <c r="B229" s="59"/>
      <c r="C229" s="59"/>
      <c r="D229" s="59"/>
      <c r="E229" s="59"/>
      <c r="F229" s="1"/>
      <c r="G229" s="59"/>
      <c r="H229" s="59"/>
      <c r="I229" s="59"/>
      <c r="J229" s="59"/>
      <c r="K229" s="59"/>
      <c r="L229" s="59"/>
      <c r="M229" s="5"/>
      <c r="N229" s="59"/>
      <c r="O229" s="6"/>
      <c r="P229" s="7"/>
      <c r="S229" s="61"/>
      <c r="T229" s="61"/>
      <c r="U229" s="61"/>
      <c r="V229" s="61"/>
      <c r="W229" s="61"/>
      <c r="X229" s="61"/>
      <c r="Y229" s="61"/>
      <c r="Z229" s="4"/>
      <c r="AA229" s="61"/>
      <c r="AB229" s="6"/>
      <c r="AC229" s="7"/>
    </row>
    <row r="230" spans="1:29" s="32" customFormat="1" ht="13.35" customHeight="1">
      <c r="A230" s="1"/>
      <c r="B230" s="59"/>
      <c r="C230" s="59"/>
      <c r="D230" s="59"/>
      <c r="E230" s="59"/>
      <c r="F230" s="1"/>
      <c r="G230" s="59"/>
      <c r="H230" s="59"/>
      <c r="I230" s="59"/>
      <c r="J230" s="59"/>
      <c r="K230" s="59"/>
      <c r="L230" s="59"/>
      <c r="M230" s="5"/>
      <c r="N230" s="59"/>
      <c r="O230" s="6"/>
      <c r="P230" s="7"/>
      <c r="S230" s="61"/>
      <c r="T230" s="61"/>
      <c r="U230" s="61"/>
      <c r="V230" s="61"/>
      <c r="W230" s="61"/>
      <c r="X230" s="61"/>
      <c r="Y230" s="61"/>
      <c r="Z230" s="4"/>
      <c r="AA230" s="61"/>
      <c r="AB230" s="6"/>
      <c r="AC230" s="7"/>
    </row>
    <row r="231" spans="1:29" s="32" customFormat="1" ht="13.35" customHeight="1">
      <c r="A231" s="1"/>
      <c r="B231" s="59"/>
      <c r="C231" s="59"/>
      <c r="D231" s="59"/>
      <c r="E231" s="59"/>
      <c r="F231" s="1"/>
      <c r="G231" s="59"/>
      <c r="H231" s="59"/>
      <c r="I231" s="59"/>
      <c r="J231" s="59"/>
      <c r="K231" s="59"/>
      <c r="L231" s="59"/>
      <c r="M231" s="5"/>
      <c r="N231" s="59"/>
      <c r="O231" s="6"/>
      <c r="P231" s="7"/>
      <c r="S231" s="61"/>
      <c r="T231" s="61"/>
      <c r="U231" s="61"/>
      <c r="V231" s="61"/>
      <c r="W231" s="61"/>
      <c r="X231" s="61"/>
      <c r="Y231" s="61"/>
      <c r="Z231" s="4"/>
      <c r="AA231" s="61"/>
      <c r="AB231" s="6"/>
      <c r="AC231" s="7"/>
    </row>
    <row r="232" spans="1:29" s="32" customFormat="1" ht="13.35" customHeight="1">
      <c r="A232" s="1"/>
      <c r="B232" s="59"/>
      <c r="C232" s="59"/>
      <c r="D232" s="59"/>
      <c r="E232" s="59"/>
      <c r="F232" s="1"/>
      <c r="G232" s="59"/>
      <c r="H232" s="59"/>
      <c r="I232" s="59"/>
      <c r="J232" s="59"/>
      <c r="K232" s="59"/>
      <c r="L232" s="59"/>
      <c r="M232" s="5"/>
      <c r="N232" s="59"/>
      <c r="O232" s="6"/>
      <c r="P232" s="7"/>
      <c r="S232" s="61"/>
      <c r="T232" s="61"/>
      <c r="U232" s="61"/>
      <c r="V232" s="61"/>
      <c r="W232" s="61"/>
      <c r="X232" s="61"/>
      <c r="Y232" s="61"/>
      <c r="Z232" s="4"/>
      <c r="AA232" s="61"/>
      <c r="AB232" s="6"/>
      <c r="AC232" s="7"/>
    </row>
    <row r="233" spans="1:29" s="32" customFormat="1" ht="13.35" customHeight="1">
      <c r="A233" s="1"/>
      <c r="B233" s="59"/>
      <c r="C233" s="59"/>
      <c r="D233" s="59"/>
      <c r="E233" s="59"/>
      <c r="F233" s="1"/>
      <c r="G233" s="59"/>
      <c r="H233" s="59"/>
      <c r="I233" s="59"/>
      <c r="J233" s="59"/>
      <c r="K233" s="59"/>
      <c r="L233" s="59"/>
      <c r="M233" s="5"/>
      <c r="N233" s="59"/>
      <c r="O233" s="6"/>
      <c r="P233" s="7"/>
      <c r="S233" s="61"/>
      <c r="T233" s="61"/>
      <c r="U233" s="61"/>
      <c r="V233" s="61"/>
      <c r="W233" s="61"/>
      <c r="X233" s="61"/>
      <c r="Y233" s="61"/>
      <c r="Z233" s="4"/>
      <c r="AA233" s="61"/>
      <c r="AB233" s="6"/>
      <c r="AC233" s="7"/>
    </row>
    <row r="234" spans="1:29" s="32" customFormat="1" ht="13.35" customHeight="1">
      <c r="A234" s="1"/>
      <c r="B234" s="59"/>
      <c r="C234" s="59"/>
      <c r="D234" s="59"/>
      <c r="E234" s="59"/>
      <c r="F234" s="1"/>
      <c r="G234" s="59"/>
      <c r="H234" s="59"/>
      <c r="I234" s="59"/>
      <c r="J234" s="59"/>
      <c r="K234" s="59"/>
      <c r="L234" s="59"/>
      <c r="M234" s="5"/>
      <c r="N234" s="59"/>
      <c r="O234" s="6"/>
      <c r="P234" s="7"/>
      <c r="S234" s="61"/>
      <c r="T234" s="61"/>
      <c r="U234" s="61"/>
      <c r="V234" s="61"/>
      <c r="W234" s="61"/>
      <c r="X234" s="61"/>
      <c r="Y234" s="61"/>
      <c r="Z234" s="4"/>
      <c r="AA234" s="61"/>
      <c r="AB234" s="6"/>
      <c r="AC234" s="7"/>
    </row>
    <row r="235" spans="1:29" s="32" customFormat="1" ht="13.35" customHeight="1">
      <c r="A235" s="1"/>
      <c r="B235" s="59"/>
      <c r="C235" s="59"/>
      <c r="D235" s="59"/>
      <c r="E235" s="59"/>
      <c r="F235" s="1"/>
      <c r="G235" s="59"/>
      <c r="H235" s="59"/>
      <c r="I235" s="59"/>
      <c r="J235" s="59"/>
      <c r="K235" s="59"/>
      <c r="L235" s="59"/>
      <c r="M235" s="5"/>
      <c r="N235" s="59"/>
      <c r="O235" s="6"/>
      <c r="P235" s="7"/>
      <c r="S235" s="61"/>
      <c r="T235" s="61"/>
      <c r="U235" s="61"/>
      <c r="V235" s="61"/>
      <c r="W235" s="61"/>
      <c r="X235" s="61"/>
      <c r="Y235" s="61"/>
      <c r="Z235" s="4"/>
      <c r="AA235" s="61"/>
      <c r="AB235" s="6"/>
      <c r="AC235" s="7"/>
    </row>
    <row r="236" spans="1:29" s="32" customFormat="1" ht="13.35" customHeight="1">
      <c r="A236" s="1"/>
      <c r="B236" s="59"/>
      <c r="C236" s="59"/>
      <c r="D236" s="59"/>
      <c r="E236" s="59"/>
      <c r="F236" s="1"/>
      <c r="G236" s="59"/>
      <c r="H236" s="59"/>
      <c r="I236" s="59"/>
      <c r="J236" s="59"/>
      <c r="K236" s="59"/>
      <c r="L236" s="59"/>
      <c r="M236" s="5"/>
      <c r="N236" s="59"/>
      <c r="O236" s="6"/>
      <c r="P236" s="7"/>
      <c r="S236" s="61"/>
      <c r="T236" s="61"/>
      <c r="U236" s="61"/>
      <c r="V236" s="61"/>
      <c r="W236" s="61"/>
      <c r="X236" s="61"/>
      <c r="Y236" s="61"/>
      <c r="Z236" s="4"/>
      <c r="AA236" s="61"/>
      <c r="AB236" s="6"/>
      <c r="AC236" s="7"/>
    </row>
    <row r="237" spans="1:29" s="32" customFormat="1" ht="13.35" customHeight="1">
      <c r="A237" s="1"/>
      <c r="B237" s="59"/>
      <c r="C237" s="59"/>
      <c r="D237" s="59"/>
      <c r="E237" s="59"/>
      <c r="F237" s="1"/>
      <c r="G237" s="59"/>
      <c r="H237" s="59"/>
      <c r="I237" s="59"/>
      <c r="J237" s="59"/>
      <c r="K237" s="59"/>
      <c r="L237" s="59"/>
      <c r="M237" s="5"/>
      <c r="N237" s="59"/>
      <c r="O237" s="6"/>
      <c r="P237" s="7"/>
      <c r="S237" s="61"/>
      <c r="T237" s="61"/>
      <c r="U237" s="61"/>
      <c r="V237" s="61"/>
      <c r="W237" s="61"/>
      <c r="X237" s="61"/>
      <c r="Y237" s="61"/>
      <c r="Z237" s="4"/>
      <c r="AA237" s="61"/>
      <c r="AB237" s="6"/>
      <c r="AC237" s="7"/>
    </row>
    <row r="238" spans="1:29" s="32" customFormat="1" ht="13.35" customHeight="1">
      <c r="A238" s="1"/>
      <c r="B238" s="59"/>
      <c r="C238" s="59"/>
      <c r="D238" s="59"/>
      <c r="E238" s="59"/>
      <c r="F238" s="1"/>
      <c r="G238" s="59"/>
      <c r="H238" s="59"/>
      <c r="I238" s="59"/>
      <c r="J238" s="59"/>
      <c r="K238" s="59"/>
      <c r="L238" s="59"/>
      <c r="M238" s="5"/>
      <c r="N238" s="59"/>
      <c r="O238" s="6"/>
      <c r="P238" s="7"/>
      <c r="S238" s="61"/>
      <c r="T238" s="61"/>
      <c r="U238" s="61"/>
      <c r="V238" s="61"/>
      <c r="W238" s="61"/>
      <c r="X238" s="61"/>
      <c r="Y238" s="61"/>
      <c r="Z238" s="4"/>
      <c r="AA238" s="61"/>
      <c r="AB238" s="6"/>
      <c r="AC238" s="7"/>
    </row>
    <row r="239" spans="1:29" s="32" customFormat="1" ht="13.35" customHeight="1">
      <c r="A239" s="1"/>
      <c r="B239" s="59"/>
      <c r="C239" s="59"/>
      <c r="D239" s="59"/>
      <c r="E239" s="59"/>
      <c r="F239" s="1"/>
      <c r="G239" s="59"/>
      <c r="H239" s="59"/>
      <c r="I239" s="59"/>
      <c r="J239" s="59"/>
      <c r="K239" s="59"/>
      <c r="L239" s="59"/>
      <c r="M239" s="5"/>
      <c r="N239" s="59"/>
      <c r="O239" s="6"/>
      <c r="P239" s="7"/>
      <c r="S239" s="61"/>
      <c r="T239" s="61"/>
      <c r="U239" s="61"/>
      <c r="V239" s="61"/>
      <c r="W239" s="61"/>
      <c r="X239" s="61"/>
      <c r="Y239" s="61"/>
      <c r="Z239" s="4"/>
      <c r="AA239" s="61"/>
      <c r="AB239" s="6"/>
      <c r="AC239" s="7"/>
    </row>
    <row r="240" spans="1:29" s="32" customFormat="1" ht="13.35" customHeight="1">
      <c r="A240" s="1"/>
      <c r="B240" s="59"/>
      <c r="C240" s="59"/>
      <c r="D240" s="59"/>
      <c r="E240" s="59"/>
      <c r="F240" s="1"/>
      <c r="G240" s="59"/>
      <c r="H240" s="59"/>
      <c r="I240" s="59"/>
      <c r="J240" s="59"/>
      <c r="K240" s="59"/>
      <c r="L240" s="59"/>
      <c r="M240" s="5"/>
      <c r="N240" s="59"/>
      <c r="O240" s="6"/>
      <c r="P240" s="7"/>
      <c r="S240" s="61"/>
      <c r="T240" s="61"/>
      <c r="U240" s="61"/>
      <c r="V240" s="61"/>
      <c r="W240" s="61"/>
      <c r="X240" s="61"/>
      <c r="Y240" s="61"/>
      <c r="Z240" s="4"/>
      <c r="AA240" s="61"/>
      <c r="AB240" s="6"/>
      <c r="AC240" s="7"/>
    </row>
    <row r="241" spans="1:29" s="32" customFormat="1" ht="13.35" customHeight="1">
      <c r="A241" s="1"/>
      <c r="B241" s="59"/>
      <c r="C241" s="59"/>
      <c r="D241" s="59"/>
      <c r="E241" s="59"/>
      <c r="F241" s="1"/>
      <c r="G241" s="59"/>
      <c r="H241" s="59"/>
      <c r="I241" s="59"/>
      <c r="J241" s="59"/>
      <c r="K241" s="59"/>
      <c r="L241" s="59"/>
      <c r="M241" s="5"/>
      <c r="N241" s="59"/>
      <c r="O241" s="6"/>
      <c r="P241" s="7"/>
      <c r="S241" s="61"/>
      <c r="T241" s="61"/>
      <c r="U241" s="61"/>
      <c r="V241" s="61"/>
      <c r="W241" s="61"/>
      <c r="X241" s="61"/>
      <c r="Y241" s="61"/>
      <c r="Z241" s="4"/>
      <c r="AA241" s="61"/>
      <c r="AB241" s="6"/>
      <c r="AC241" s="7"/>
    </row>
    <row r="242" spans="1:29" s="32" customFormat="1" ht="13.35" customHeight="1">
      <c r="A242" s="1"/>
      <c r="B242" s="59"/>
      <c r="C242" s="59"/>
      <c r="D242" s="59"/>
      <c r="E242" s="59"/>
      <c r="F242" s="1"/>
      <c r="G242" s="59"/>
      <c r="H242" s="59"/>
      <c r="I242" s="59"/>
      <c r="J242" s="59"/>
      <c r="K242" s="59"/>
      <c r="L242" s="59"/>
      <c r="M242" s="5"/>
      <c r="N242" s="59"/>
      <c r="O242" s="6"/>
      <c r="P242" s="7"/>
      <c r="S242" s="61"/>
      <c r="T242" s="61"/>
      <c r="U242" s="61"/>
      <c r="V242" s="61"/>
      <c r="W242" s="61"/>
      <c r="X242" s="61"/>
      <c r="Y242" s="61"/>
      <c r="Z242" s="4"/>
      <c r="AA242" s="61"/>
      <c r="AB242" s="6"/>
      <c r="AC242" s="7"/>
    </row>
    <row r="243" spans="1:29" s="32" customFormat="1" ht="13.35" customHeight="1">
      <c r="A243" s="1"/>
      <c r="B243" s="59"/>
      <c r="C243" s="59"/>
      <c r="D243" s="59"/>
      <c r="E243" s="59"/>
      <c r="F243" s="1"/>
      <c r="G243" s="59"/>
      <c r="H243" s="59"/>
      <c r="I243" s="59"/>
      <c r="J243" s="59"/>
      <c r="K243" s="59"/>
      <c r="L243" s="59"/>
      <c r="M243" s="5"/>
      <c r="N243" s="59"/>
      <c r="O243" s="6"/>
      <c r="P243" s="7"/>
      <c r="S243" s="61"/>
      <c r="T243" s="61"/>
      <c r="U243" s="61"/>
      <c r="V243" s="61"/>
      <c r="W243" s="61"/>
      <c r="X243" s="61"/>
      <c r="Y243" s="61"/>
      <c r="Z243" s="4"/>
      <c r="AA243" s="61"/>
      <c r="AB243" s="6"/>
      <c r="AC243" s="7"/>
    </row>
    <row r="244" spans="1:29" s="32" customFormat="1" ht="13.35" customHeight="1">
      <c r="A244" s="1"/>
      <c r="B244" s="59"/>
      <c r="C244" s="59"/>
      <c r="D244" s="59"/>
      <c r="E244" s="59"/>
      <c r="F244" s="1"/>
      <c r="G244" s="59"/>
      <c r="H244" s="59"/>
      <c r="I244" s="59"/>
      <c r="J244" s="59"/>
      <c r="K244" s="59"/>
      <c r="L244" s="59"/>
      <c r="M244" s="5"/>
      <c r="N244" s="59"/>
      <c r="O244" s="6"/>
      <c r="P244" s="7"/>
      <c r="S244" s="61"/>
      <c r="T244" s="61"/>
      <c r="U244" s="61"/>
      <c r="V244" s="61"/>
      <c r="W244" s="61"/>
      <c r="X244" s="61"/>
      <c r="Y244" s="61"/>
      <c r="Z244" s="4"/>
      <c r="AA244" s="61"/>
      <c r="AB244" s="6"/>
      <c r="AC244" s="7"/>
    </row>
    <row r="245" spans="1:29" s="32" customFormat="1" ht="13.35" customHeight="1">
      <c r="A245" s="1"/>
      <c r="B245" s="59"/>
      <c r="C245" s="59"/>
      <c r="D245" s="59"/>
      <c r="E245" s="59"/>
      <c r="F245" s="1"/>
      <c r="G245" s="59"/>
      <c r="H245" s="59"/>
      <c r="I245" s="59"/>
      <c r="J245" s="59"/>
      <c r="K245" s="59"/>
      <c r="L245" s="59"/>
      <c r="M245" s="5"/>
      <c r="N245" s="59"/>
      <c r="O245" s="6"/>
      <c r="P245" s="7"/>
      <c r="S245" s="61"/>
      <c r="T245" s="61"/>
      <c r="U245" s="61"/>
      <c r="V245" s="61"/>
      <c r="W245" s="61"/>
      <c r="X245" s="61"/>
      <c r="Y245" s="61"/>
      <c r="Z245" s="4"/>
      <c r="AA245" s="61"/>
      <c r="AB245" s="6"/>
      <c r="AC245" s="7"/>
    </row>
    <row r="246" spans="1:29" s="32" customFormat="1" ht="13.35" customHeight="1">
      <c r="A246" s="1"/>
      <c r="B246" s="59"/>
      <c r="C246" s="59"/>
      <c r="D246" s="59"/>
      <c r="E246" s="59"/>
      <c r="F246" s="1"/>
      <c r="G246" s="59"/>
      <c r="H246" s="59"/>
      <c r="I246" s="59"/>
      <c r="J246" s="59"/>
      <c r="K246" s="59"/>
      <c r="L246" s="59"/>
      <c r="M246" s="5"/>
      <c r="N246" s="59"/>
      <c r="O246" s="6"/>
      <c r="P246" s="7"/>
      <c r="S246" s="61"/>
      <c r="T246" s="61"/>
      <c r="U246" s="61"/>
      <c r="V246" s="61"/>
      <c r="W246" s="61"/>
      <c r="X246" s="61"/>
      <c r="Y246" s="61"/>
      <c r="Z246" s="4"/>
      <c r="AA246" s="61"/>
      <c r="AB246" s="6"/>
      <c r="AC246" s="7"/>
    </row>
    <row r="247" spans="1:29" s="32" customFormat="1" ht="13.35" customHeight="1">
      <c r="A247" s="1"/>
      <c r="B247" s="59"/>
      <c r="C247" s="59"/>
      <c r="D247" s="59"/>
      <c r="E247" s="59"/>
      <c r="F247" s="1"/>
      <c r="G247" s="59"/>
      <c r="H247" s="59"/>
      <c r="I247" s="59"/>
      <c r="J247" s="59"/>
      <c r="K247" s="59"/>
      <c r="L247" s="59"/>
      <c r="M247" s="5"/>
      <c r="N247" s="59"/>
      <c r="O247" s="6"/>
      <c r="P247" s="7"/>
      <c r="S247" s="61"/>
      <c r="T247" s="61"/>
      <c r="U247" s="61"/>
      <c r="V247" s="61"/>
      <c r="W247" s="61"/>
      <c r="X247" s="61"/>
      <c r="Y247" s="61"/>
      <c r="Z247" s="4"/>
      <c r="AA247" s="61"/>
      <c r="AB247" s="6"/>
      <c r="AC247" s="7"/>
    </row>
    <row r="248" spans="1:29" s="32" customFormat="1" ht="13.35" customHeight="1">
      <c r="A248" s="1"/>
      <c r="B248" s="59"/>
      <c r="C248" s="59"/>
      <c r="D248" s="59"/>
      <c r="E248" s="59"/>
      <c r="F248" s="1"/>
      <c r="G248" s="59"/>
      <c r="H248" s="59"/>
      <c r="I248" s="59"/>
      <c r="J248" s="59"/>
      <c r="K248" s="59"/>
      <c r="L248" s="59"/>
      <c r="M248" s="5"/>
      <c r="N248" s="59"/>
      <c r="O248" s="6"/>
      <c r="P248" s="7"/>
      <c r="S248" s="61"/>
      <c r="T248" s="61"/>
      <c r="U248" s="61"/>
      <c r="V248" s="61"/>
      <c r="W248" s="61"/>
      <c r="X248" s="61"/>
      <c r="Y248" s="61"/>
      <c r="Z248" s="4"/>
      <c r="AA248" s="61"/>
      <c r="AB248" s="6"/>
      <c r="AC248" s="7"/>
    </row>
    <row r="249" spans="1:29" s="32" customFormat="1" ht="13.35" customHeight="1">
      <c r="A249" s="1"/>
      <c r="B249" s="59"/>
      <c r="C249" s="59"/>
      <c r="D249" s="59"/>
      <c r="E249" s="59"/>
      <c r="F249" s="1"/>
      <c r="G249" s="59"/>
      <c r="H249" s="59"/>
      <c r="I249" s="59"/>
      <c r="J249" s="59"/>
      <c r="K249" s="59"/>
      <c r="L249" s="59"/>
      <c r="M249" s="5"/>
      <c r="N249" s="59"/>
      <c r="O249" s="6"/>
      <c r="P249" s="7"/>
      <c r="S249" s="61"/>
      <c r="T249" s="61"/>
      <c r="U249" s="61"/>
      <c r="V249" s="61"/>
      <c r="W249" s="61"/>
      <c r="X249" s="61"/>
      <c r="Y249" s="61"/>
      <c r="Z249" s="4"/>
      <c r="AA249" s="61"/>
      <c r="AB249" s="6"/>
      <c r="AC249" s="7"/>
    </row>
    <row r="250" spans="1:29" s="32" customFormat="1" ht="13.35" customHeight="1">
      <c r="A250" s="1"/>
      <c r="B250" s="59"/>
      <c r="C250" s="59"/>
      <c r="D250" s="59"/>
      <c r="E250" s="59"/>
      <c r="F250" s="1"/>
      <c r="G250" s="59"/>
      <c r="H250" s="59"/>
      <c r="I250" s="59"/>
      <c r="J250" s="59"/>
      <c r="K250" s="59"/>
      <c r="L250" s="59"/>
      <c r="M250" s="5"/>
      <c r="N250" s="59"/>
      <c r="O250" s="6"/>
      <c r="P250" s="7"/>
      <c r="S250" s="61"/>
      <c r="T250" s="61"/>
      <c r="U250" s="61"/>
      <c r="V250" s="61"/>
      <c r="W250" s="61"/>
      <c r="X250" s="61"/>
      <c r="Y250" s="61"/>
      <c r="Z250" s="4"/>
      <c r="AA250" s="61"/>
      <c r="AB250" s="6"/>
      <c r="AC250" s="7"/>
    </row>
    <row r="251" spans="1:29" s="32" customFormat="1" ht="13.35" customHeight="1">
      <c r="A251" s="1"/>
      <c r="B251" s="59"/>
      <c r="C251" s="59"/>
      <c r="D251" s="59"/>
      <c r="E251" s="59"/>
      <c r="F251" s="1"/>
      <c r="G251" s="59"/>
      <c r="H251" s="59"/>
      <c r="I251" s="59"/>
      <c r="J251" s="59"/>
      <c r="K251" s="59"/>
      <c r="L251" s="59"/>
      <c r="M251" s="5"/>
      <c r="N251" s="59"/>
      <c r="O251" s="6"/>
      <c r="P251" s="7"/>
      <c r="S251" s="61"/>
      <c r="T251" s="61"/>
      <c r="U251" s="61"/>
      <c r="V251" s="61"/>
      <c r="W251" s="61"/>
      <c r="X251" s="61"/>
      <c r="Y251" s="61"/>
      <c r="Z251" s="4"/>
      <c r="AA251" s="61"/>
      <c r="AB251" s="6"/>
      <c r="AC251" s="7"/>
    </row>
    <row r="252" spans="1:29" s="32" customFormat="1" ht="13.35" customHeight="1">
      <c r="A252" s="1"/>
      <c r="B252" s="59"/>
      <c r="C252" s="59"/>
      <c r="D252" s="59"/>
      <c r="E252" s="59"/>
      <c r="F252" s="1"/>
      <c r="G252" s="59"/>
      <c r="H252" s="59"/>
      <c r="I252" s="59"/>
      <c r="J252" s="59"/>
      <c r="K252" s="59"/>
      <c r="L252" s="59"/>
      <c r="M252" s="5"/>
      <c r="N252" s="59"/>
      <c r="O252" s="6"/>
      <c r="P252" s="7"/>
      <c r="S252" s="61"/>
      <c r="T252" s="61"/>
      <c r="U252" s="61"/>
      <c r="V252" s="61"/>
      <c r="W252" s="61"/>
      <c r="X252" s="61"/>
      <c r="Y252" s="61"/>
      <c r="Z252" s="4"/>
      <c r="AA252" s="61"/>
      <c r="AB252" s="6"/>
      <c r="AC252" s="7"/>
    </row>
    <row r="253" spans="1:29" s="32" customFormat="1" ht="13.35" customHeight="1">
      <c r="A253" s="1"/>
      <c r="B253" s="59"/>
      <c r="C253" s="59"/>
      <c r="D253" s="59"/>
      <c r="E253" s="59"/>
      <c r="F253" s="1"/>
      <c r="G253" s="59"/>
      <c r="H253" s="59"/>
      <c r="I253" s="59"/>
      <c r="J253" s="59"/>
      <c r="K253" s="59"/>
      <c r="L253" s="59"/>
      <c r="M253" s="5"/>
      <c r="N253" s="59"/>
      <c r="O253" s="6"/>
      <c r="P253" s="7"/>
      <c r="S253" s="61"/>
      <c r="T253" s="61"/>
      <c r="U253" s="61"/>
      <c r="V253" s="61"/>
      <c r="W253" s="61"/>
      <c r="X253" s="61"/>
      <c r="Y253" s="61"/>
      <c r="Z253" s="4"/>
      <c r="AA253" s="61"/>
      <c r="AB253" s="6"/>
      <c r="AC253" s="7"/>
    </row>
    <row r="254" spans="1:29" s="32" customFormat="1" ht="13.35" customHeight="1">
      <c r="A254" s="1"/>
      <c r="B254" s="59"/>
      <c r="C254" s="59"/>
      <c r="D254" s="59"/>
      <c r="E254" s="59"/>
      <c r="F254" s="1"/>
      <c r="G254" s="59"/>
      <c r="H254" s="59"/>
      <c r="I254" s="59"/>
      <c r="J254" s="59"/>
      <c r="K254" s="59"/>
      <c r="L254" s="59"/>
      <c r="M254" s="5"/>
      <c r="N254" s="59"/>
      <c r="O254" s="6"/>
      <c r="P254" s="7"/>
      <c r="S254" s="61"/>
      <c r="T254" s="61"/>
      <c r="U254" s="61"/>
      <c r="V254" s="61"/>
      <c r="W254" s="61"/>
      <c r="X254" s="61"/>
      <c r="Y254" s="61"/>
      <c r="Z254" s="4"/>
      <c r="AA254" s="61"/>
      <c r="AB254" s="6"/>
      <c r="AC254" s="7"/>
    </row>
    <row r="255" spans="1:29" s="32" customFormat="1" ht="13.35" customHeight="1">
      <c r="A255" s="1"/>
      <c r="B255" s="59"/>
      <c r="C255" s="59"/>
      <c r="D255" s="59"/>
      <c r="E255" s="59"/>
      <c r="F255" s="1"/>
      <c r="G255" s="59"/>
      <c r="H255" s="59"/>
      <c r="I255" s="59"/>
      <c r="J255" s="59"/>
      <c r="K255" s="59"/>
      <c r="L255" s="59"/>
      <c r="M255" s="5"/>
      <c r="N255" s="59"/>
      <c r="O255" s="6"/>
      <c r="P255" s="7"/>
      <c r="S255" s="61"/>
      <c r="T255" s="61"/>
      <c r="U255" s="61"/>
      <c r="V255" s="61"/>
      <c r="W255" s="61"/>
      <c r="X255" s="61"/>
      <c r="Y255" s="61"/>
      <c r="Z255" s="4"/>
      <c r="AA255" s="61"/>
      <c r="AB255" s="6"/>
      <c r="AC255" s="7"/>
    </row>
    <row r="256" spans="1:29" s="32" customFormat="1" ht="13.35" customHeight="1">
      <c r="A256" s="1"/>
      <c r="B256" s="59"/>
      <c r="C256" s="59"/>
      <c r="D256" s="59"/>
      <c r="E256" s="59"/>
      <c r="F256" s="1"/>
      <c r="G256" s="59"/>
      <c r="H256" s="59"/>
      <c r="I256" s="59"/>
      <c r="J256" s="59"/>
      <c r="K256" s="59"/>
      <c r="L256" s="59"/>
      <c r="M256" s="5"/>
      <c r="N256" s="59"/>
      <c r="O256" s="6"/>
      <c r="P256" s="7"/>
      <c r="S256" s="61"/>
      <c r="T256" s="61"/>
      <c r="U256" s="61"/>
      <c r="V256" s="61"/>
      <c r="W256" s="61"/>
      <c r="X256" s="61"/>
      <c r="Y256" s="61"/>
      <c r="Z256" s="4"/>
      <c r="AA256" s="61"/>
      <c r="AB256" s="6"/>
      <c r="AC256" s="7"/>
    </row>
    <row r="257" spans="1:29" s="32" customFormat="1" ht="13.35" customHeight="1">
      <c r="A257" s="1"/>
      <c r="B257" s="59"/>
      <c r="C257" s="59"/>
      <c r="D257" s="59"/>
      <c r="E257" s="59"/>
      <c r="F257" s="1"/>
      <c r="G257" s="59"/>
      <c r="H257" s="59"/>
      <c r="I257" s="59"/>
      <c r="J257" s="59"/>
      <c r="K257" s="59"/>
      <c r="L257" s="59"/>
      <c r="M257" s="5"/>
      <c r="N257" s="59"/>
      <c r="O257" s="6"/>
      <c r="P257" s="7"/>
      <c r="S257" s="61"/>
      <c r="T257" s="61"/>
      <c r="U257" s="61"/>
      <c r="V257" s="61"/>
      <c r="W257" s="61"/>
      <c r="X257" s="61"/>
      <c r="Y257" s="61"/>
      <c r="Z257" s="4"/>
      <c r="AA257" s="61"/>
      <c r="AB257" s="6"/>
      <c r="AC257" s="7"/>
    </row>
    <row r="258" spans="1:29" s="32" customFormat="1" ht="13.35" customHeight="1">
      <c r="A258" s="1"/>
      <c r="B258" s="59"/>
      <c r="C258" s="59"/>
      <c r="D258" s="59"/>
      <c r="E258" s="59"/>
      <c r="F258" s="1"/>
      <c r="G258" s="59"/>
      <c r="H258" s="59"/>
      <c r="I258" s="59"/>
      <c r="J258" s="59"/>
      <c r="K258" s="59"/>
      <c r="L258" s="59"/>
      <c r="M258" s="5"/>
      <c r="N258" s="59"/>
      <c r="O258" s="6"/>
      <c r="P258" s="7"/>
      <c r="S258" s="61"/>
      <c r="T258" s="61"/>
      <c r="U258" s="61"/>
      <c r="V258" s="61"/>
      <c r="W258" s="61"/>
      <c r="X258" s="61"/>
      <c r="Y258" s="61"/>
      <c r="Z258" s="4"/>
      <c r="AA258" s="61"/>
      <c r="AB258" s="6"/>
      <c r="AC258" s="7"/>
    </row>
    <row r="259" spans="1:29" s="32" customFormat="1" ht="13.35" customHeight="1">
      <c r="A259" s="1"/>
      <c r="B259" s="59"/>
      <c r="C259" s="59"/>
      <c r="D259" s="59"/>
      <c r="E259" s="59"/>
      <c r="F259" s="1"/>
      <c r="G259" s="59"/>
      <c r="H259" s="59"/>
      <c r="I259" s="59"/>
      <c r="J259" s="59"/>
      <c r="K259" s="59"/>
      <c r="L259" s="59"/>
      <c r="M259" s="5"/>
      <c r="N259" s="59"/>
      <c r="O259" s="6"/>
      <c r="P259" s="7"/>
      <c r="S259" s="61"/>
      <c r="T259" s="61"/>
      <c r="U259" s="61"/>
      <c r="V259" s="61"/>
      <c r="W259" s="61"/>
      <c r="X259" s="61"/>
      <c r="Y259" s="61"/>
      <c r="Z259" s="4"/>
      <c r="AA259" s="61"/>
      <c r="AB259" s="6"/>
      <c r="AC259" s="7"/>
    </row>
    <row r="260" spans="1:29" s="32" customFormat="1" ht="13.35" customHeight="1">
      <c r="A260" s="1"/>
      <c r="B260" s="59"/>
      <c r="C260" s="59"/>
      <c r="D260" s="59"/>
      <c r="E260" s="59"/>
      <c r="F260" s="1"/>
      <c r="G260" s="59"/>
      <c r="H260" s="59"/>
      <c r="I260" s="59"/>
      <c r="J260" s="59"/>
      <c r="K260" s="59"/>
      <c r="L260" s="59"/>
      <c r="M260" s="5"/>
      <c r="N260" s="59"/>
      <c r="O260" s="6"/>
      <c r="P260" s="7"/>
      <c r="S260" s="61"/>
      <c r="T260" s="61"/>
      <c r="U260" s="61"/>
      <c r="V260" s="61"/>
      <c r="W260" s="61"/>
      <c r="X260" s="61"/>
      <c r="Y260" s="61"/>
      <c r="Z260" s="4"/>
      <c r="AA260" s="61"/>
      <c r="AB260" s="6"/>
      <c r="AC260" s="7"/>
    </row>
    <row r="261" spans="1:29" s="32" customFormat="1" ht="13.35" customHeight="1">
      <c r="A261" s="1"/>
      <c r="B261" s="59"/>
      <c r="C261" s="59"/>
      <c r="D261" s="59"/>
      <c r="E261" s="59"/>
      <c r="F261" s="1"/>
      <c r="G261" s="59"/>
      <c r="H261" s="59"/>
      <c r="I261" s="59"/>
      <c r="J261" s="59"/>
      <c r="K261" s="59"/>
      <c r="L261" s="59"/>
      <c r="M261" s="5"/>
      <c r="N261" s="59"/>
      <c r="O261" s="6"/>
      <c r="P261" s="7"/>
      <c r="S261" s="61"/>
      <c r="T261" s="61"/>
      <c r="U261" s="61"/>
      <c r="V261" s="61"/>
      <c r="W261" s="61"/>
      <c r="X261" s="61"/>
      <c r="Y261" s="61"/>
      <c r="Z261" s="4"/>
      <c r="AA261" s="61"/>
      <c r="AB261" s="6"/>
      <c r="AC261" s="7"/>
    </row>
    <row r="262" spans="1:29" s="32" customFormat="1" ht="13.35" customHeight="1">
      <c r="A262" s="1"/>
      <c r="B262" s="59"/>
      <c r="C262" s="59"/>
      <c r="D262" s="59"/>
      <c r="E262" s="59"/>
      <c r="F262" s="1"/>
      <c r="G262" s="59"/>
      <c r="H262" s="59"/>
      <c r="I262" s="59"/>
      <c r="J262" s="59"/>
      <c r="K262" s="59"/>
      <c r="L262" s="59"/>
      <c r="M262" s="5"/>
      <c r="N262" s="59"/>
      <c r="O262" s="6"/>
      <c r="P262" s="7"/>
      <c r="S262" s="61"/>
      <c r="T262" s="61"/>
      <c r="U262" s="61"/>
      <c r="V262" s="61"/>
      <c r="W262" s="61"/>
      <c r="X262" s="61"/>
      <c r="Y262" s="61"/>
      <c r="Z262" s="4"/>
      <c r="AA262" s="61"/>
      <c r="AB262" s="6"/>
      <c r="AC262" s="7"/>
    </row>
    <row r="263" spans="1:29" s="32" customFormat="1" ht="13.35" customHeight="1">
      <c r="A263" s="1"/>
      <c r="B263" s="59"/>
      <c r="C263" s="59"/>
      <c r="D263" s="59"/>
      <c r="E263" s="59"/>
      <c r="F263" s="1"/>
      <c r="G263" s="59"/>
      <c r="H263" s="59"/>
      <c r="I263" s="59"/>
      <c r="J263" s="59"/>
      <c r="K263" s="59"/>
      <c r="L263" s="59"/>
      <c r="M263" s="5"/>
      <c r="N263" s="59"/>
      <c r="O263" s="6"/>
      <c r="P263" s="7"/>
      <c r="S263" s="61"/>
      <c r="T263" s="61"/>
      <c r="U263" s="61"/>
      <c r="V263" s="61"/>
      <c r="W263" s="61"/>
      <c r="X263" s="61"/>
      <c r="Y263" s="61"/>
      <c r="Z263" s="4"/>
      <c r="AA263" s="61"/>
      <c r="AB263" s="6"/>
      <c r="AC263" s="7"/>
    </row>
    <row r="264" spans="1:29" s="32" customFormat="1" ht="13.35" customHeight="1">
      <c r="A264" s="1"/>
      <c r="B264" s="59"/>
      <c r="C264" s="59"/>
      <c r="D264" s="59"/>
      <c r="E264" s="59"/>
      <c r="F264" s="1"/>
      <c r="G264" s="59"/>
      <c r="H264" s="59"/>
      <c r="I264" s="59"/>
      <c r="J264" s="59"/>
      <c r="K264" s="59"/>
      <c r="L264" s="59"/>
      <c r="M264" s="5"/>
      <c r="N264" s="59"/>
      <c r="O264" s="6"/>
      <c r="P264" s="7"/>
      <c r="S264" s="61"/>
      <c r="T264" s="61"/>
      <c r="U264" s="61"/>
      <c r="V264" s="61"/>
      <c r="W264" s="61"/>
      <c r="X264" s="61"/>
      <c r="Y264" s="61"/>
      <c r="Z264" s="4"/>
      <c r="AA264" s="61"/>
      <c r="AB264" s="6"/>
      <c r="AC264" s="7"/>
    </row>
    <row r="265" spans="1:29" s="32" customFormat="1" ht="13.35" customHeight="1">
      <c r="A265" s="1"/>
      <c r="B265" s="59"/>
      <c r="C265" s="59"/>
      <c r="D265" s="59"/>
      <c r="E265" s="59"/>
      <c r="F265" s="1"/>
      <c r="G265" s="59"/>
      <c r="H265" s="59"/>
      <c r="I265" s="59"/>
      <c r="J265" s="59"/>
      <c r="K265" s="59"/>
      <c r="L265" s="59"/>
      <c r="M265" s="5"/>
      <c r="N265" s="59"/>
      <c r="O265" s="6"/>
      <c r="P265" s="7"/>
      <c r="S265" s="61"/>
      <c r="T265" s="61"/>
      <c r="U265" s="61"/>
      <c r="V265" s="61"/>
      <c r="W265" s="61"/>
      <c r="X265" s="61"/>
      <c r="Y265" s="61"/>
      <c r="Z265" s="4"/>
      <c r="AA265" s="61"/>
      <c r="AB265" s="6"/>
      <c r="AC265" s="7"/>
    </row>
    <row r="266" spans="1:29" s="32" customFormat="1" ht="13.35" customHeight="1">
      <c r="A266" s="1"/>
      <c r="B266" s="59"/>
      <c r="C266" s="59"/>
      <c r="D266" s="59"/>
      <c r="E266" s="59"/>
      <c r="F266" s="1"/>
      <c r="G266" s="59"/>
      <c r="H266" s="59"/>
      <c r="I266" s="59"/>
      <c r="J266" s="59"/>
      <c r="K266" s="59"/>
      <c r="L266" s="59"/>
      <c r="M266" s="5"/>
      <c r="N266" s="59"/>
      <c r="O266" s="6"/>
      <c r="P266" s="7"/>
      <c r="S266" s="61"/>
      <c r="T266" s="61"/>
      <c r="U266" s="61"/>
      <c r="V266" s="61"/>
      <c r="W266" s="61"/>
      <c r="X266" s="61"/>
      <c r="Y266" s="61"/>
      <c r="Z266" s="4"/>
      <c r="AA266" s="61"/>
      <c r="AB266" s="6"/>
      <c r="AC266" s="7"/>
    </row>
    <row r="267" spans="1:29" s="32" customFormat="1" ht="13.35" customHeight="1">
      <c r="A267" s="1"/>
      <c r="B267" s="59"/>
      <c r="C267" s="59"/>
      <c r="D267" s="59"/>
      <c r="E267" s="59"/>
      <c r="F267" s="1"/>
      <c r="G267" s="59"/>
      <c r="H267" s="59"/>
      <c r="I267" s="59"/>
      <c r="J267" s="59"/>
      <c r="K267" s="59"/>
      <c r="L267" s="59"/>
      <c r="M267" s="5"/>
      <c r="N267" s="59"/>
      <c r="O267" s="6"/>
      <c r="P267" s="7"/>
      <c r="S267" s="61"/>
      <c r="T267" s="61"/>
      <c r="U267" s="61"/>
      <c r="V267" s="61"/>
      <c r="W267" s="61"/>
      <c r="X267" s="61"/>
      <c r="Y267" s="61"/>
      <c r="Z267" s="4"/>
      <c r="AA267" s="61"/>
      <c r="AB267" s="6"/>
      <c r="AC267" s="7"/>
    </row>
    <row r="268" spans="1:29" s="32" customFormat="1" ht="13.35" customHeight="1">
      <c r="A268" s="1"/>
      <c r="B268" s="59"/>
      <c r="C268" s="59"/>
      <c r="D268" s="59"/>
      <c r="E268" s="59"/>
      <c r="F268" s="1"/>
      <c r="G268" s="59"/>
      <c r="H268" s="59"/>
      <c r="I268" s="59"/>
      <c r="J268" s="59"/>
      <c r="K268" s="59"/>
      <c r="L268" s="59"/>
      <c r="M268" s="5"/>
      <c r="N268" s="59"/>
      <c r="O268" s="6"/>
      <c r="P268" s="7"/>
      <c r="S268" s="61"/>
      <c r="T268" s="61"/>
      <c r="U268" s="61"/>
      <c r="V268" s="61"/>
      <c r="W268" s="61"/>
      <c r="X268" s="61"/>
      <c r="Y268" s="61"/>
      <c r="Z268" s="4"/>
      <c r="AA268" s="61"/>
      <c r="AB268" s="6"/>
      <c r="AC268" s="7"/>
    </row>
    <row r="269" spans="1:29" s="32" customFormat="1" ht="13.35" customHeight="1">
      <c r="A269" s="1"/>
      <c r="B269" s="59"/>
      <c r="C269" s="59"/>
      <c r="D269" s="59"/>
      <c r="E269" s="59"/>
      <c r="F269" s="1"/>
      <c r="G269" s="59"/>
      <c r="H269" s="59"/>
      <c r="I269" s="59"/>
      <c r="J269" s="59"/>
      <c r="K269" s="59"/>
      <c r="L269" s="59"/>
      <c r="M269" s="5"/>
      <c r="N269" s="59"/>
      <c r="O269" s="6"/>
      <c r="P269" s="7"/>
      <c r="S269" s="61"/>
      <c r="T269" s="61"/>
      <c r="U269" s="61"/>
      <c r="V269" s="61"/>
      <c r="W269" s="61"/>
      <c r="X269" s="61"/>
      <c r="Y269" s="61"/>
      <c r="Z269" s="4"/>
      <c r="AA269" s="61"/>
      <c r="AB269" s="6"/>
      <c r="AC269" s="7"/>
    </row>
    <row r="270" spans="1:29" s="32" customFormat="1" ht="13.35" customHeight="1">
      <c r="A270" s="1"/>
      <c r="B270" s="59"/>
      <c r="C270" s="59"/>
      <c r="D270" s="59"/>
      <c r="E270" s="59"/>
      <c r="F270" s="1"/>
      <c r="G270" s="59"/>
      <c r="H270" s="59"/>
      <c r="I270" s="59"/>
      <c r="J270" s="59"/>
      <c r="K270" s="59"/>
      <c r="L270" s="59"/>
      <c r="M270" s="5"/>
      <c r="N270" s="59"/>
      <c r="O270" s="6"/>
      <c r="P270" s="7"/>
      <c r="S270" s="61"/>
      <c r="T270" s="61"/>
      <c r="U270" s="61"/>
      <c r="V270" s="61"/>
      <c r="W270" s="61"/>
      <c r="X270" s="61"/>
      <c r="Y270" s="61"/>
      <c r="Z270" s="4"/>
      <c r="AA270" s="61"/>
      <c r="AB270" s="6"/>
      <c r="AC270" s="7"/>
    </row>
    <row r="271" spans="1:29" s="32" customFormat="1" ht="13.35" customHeight="1">
      <c r="A271" s="1"/>
      <c r="B271" s="59"/>
      <c r="C271" s="59"/>
      <c r="D271" s="59"/>
      <c r="E271" s="59"/>
      <c r="F271" s="1"/>
      <c r="G271" s="59"/>
      <c r="H271" s="59"/>
      <c r="I271" s="59"/>
      <c r="J271" s="59"/>
      <c r="K271" s="59"/>
      <c r="L271" s="59"/>
      <c r="M271" s="5"/>
      <c r="N271" s="59"/>
      <c r="O271" s="6"/>
      <c r="P271" s="7"/>
      <c r="S271" s="61"/>
      <c r="T271" s="61"/>
      <c r="U271" s="61"/>
      <c r="V271" s="61"/>
      <c r="W271" s="61"/>
      <c r="X271" s="61"/>
      <c r="Y271" s="61"/>
      <c r="Z271" s="4"/>
      <c r="AA271" s="61"/>
      <c r="AB271" s="6"/>
      <c r="AC271" s="7"/>
    </row>
    <row r="272" spans="1:29" s="32" customFormat="1" ht="13.35" customHeight="1">
      <c r="A272" s="1"/>
      <c r="B272" s="59"/>
      <c r="C272" s="59"/>
      <c r="D272" s="59"/>
      <c r="E272" s="59"/>
      <c r="F272" s="1"/>
      <c r="G272" s="59"/>
      <c r="H272" s="59"/>
      <c r="I272" s="59"/>
      <c r="J272" s="59"/>
      <c r="K272" s="59"/>
      <c r="L272" s="59"/>
      <c r="M272" s="5"/>
      <c r="N272" s="59"/>
      <c r="O272" s="6"/>
      <c r="P272" s="7"/>
      <c r="S272" s="61"/>
      <c r="T272" s="61"/>
      <c r="U272" s="61"/>
      <c r="V272" s="61"/>
      <c r="W272" s="61"/>
      <c r="X272" s="61"/>
      <c r="Y272" s="61"/>
      <c r="Z272" s="4"/>
      <c r="AA272" s="61"/>
      <c r="AB272" s="6"/>
      <c r="AC272" s="7"/>
    </row>
    <row r="273" spans="1:29" s="32" customFormat="1" ht="13.35" customHeight="1">
      <c r="A273" s="1"/>
      <c r="B273" s="59"/>
      <c r="C273" s="59"/>
      <c r="D273" s="59"/>
      <c r="E273" s="59"/>
      <c r="F273" s="1"/>
      <c r="G273" s="59"/>
      <c r="H273" s="59"/>
      <c r="I273" s="59"/>
      <c r="J273" s="59"/>
      <c r="K273" s="59"/>
      <c r="L273" s="59"/>
      <c r="M273" s="5"/>
      <c r="N273" s="59"/>
      <c r="O273" s="6"/>
      <c r="P273" s="7"/>
      <c r="S273" s="61"/>
      <c r="T273" s="61"/>
      <c r="U273" s="61"/>
      <c r="V273" s="61"/>
      <c r="W273" s="61"/>
      <c r="X273" s="61"/>
      <c r="Y273" s="61"/>
      <c r="Z273" s="4"/>
      <c r="AA273" s="61"/>
      <c r="AB273" s="6"/>
      <c r="AC273" s="7"/>
    </row>
    <row r="274" spans="1:29" s="32" customFormat="1" ht="13.35" customHeight="1">
      <c r="A274" s="1"/>
      <c r="B274" s="59"/>
      <c r="C274" s="59"/>
      <c r="D274" s="59"/>
      <c r="E274" s="59"/>
      <c r="F274" s="1"/>
      <c r="G274" s="59"/>
      <c r="H274" s="59"/>
      <c r="I274" s="59"/>
      <c r="J274" s="59"/>
      <c r="K274" s="59"/>
      <c r="L274" s="59"/>
      <c r="M274" s="5"/>
      <c r="N274" s="59"/>
      <c r="O274" s="6"/>
      <c r="P274" s="7"/>
      <c r="S274" s="61"/>
      <c r="T274" s="61"/>
      <c r="U274" s="61"/>
      <c r="V274" s="61"/>
      <c r="W274" s="61"/>
      <c r="X274" s="61"/>
      <c r="Y274" s="61"/>
      <c r="Z274" s="4"/>
      <c r="AA274" s="61"/>
      <c r="AB274" s="6"/>
      <c r="AC274" s="7"/>
    </row>
    <row r="275" spans="1:29" s="32" customFormat="1" ht="13.35" customHeight="1">
      <c r="A275" s="1"/>
      <c r="B275" s="59"/>
      <c r="C275" s="59"/>
      <c r="D275" s="59"/>
      <c r="E275" s="59"/>
      <c r="F275" s="1"/>
      <c r="G275" s="59"/>
      <c r="H275" s="59"/>
      <c r="I275" s="59"/>
      <c r="J275" s="59"/>
      <c r="K275" s="59"/>
      <c r="L275" s="59"/>
      <c r="M275" s="5"/>
      <c r="N275" s="59"/>
      <c r="O275" s="6"/>
      <c r="P275" s="7"/>
      <c r="S275" s="61"/>
      <c r="T275" s="61"/>
      <c r="U275" s="61"/>
      <c r="V275" s="61"/>
      <c r="W275" s="61"/>
      <c r="X275" s="61"/>
      <c r="Y275" s="61"/>
      <c r="Z275" s="4"/>
      <c r="AA275" s="61"/>
      <c r="AB275" s="6"/>
      <c r="AC275" s="7"/>
    </row>
    <row r="276" spans="1:29" s="32" customFormat="1" ht="13.35" customHeight="1">
      <c r="A276" s="1"/>
      <c r="B276" s="59"/>
      <c r="C276" s="59"/>
      <c r="D276" s="59"/>
      <c r="E276" s="59"/>
      <c r="F276" s="1"/>
      <c r="G276" s="59"/>
      <c r="H276" s="59"/>
      <c r="I276" s="59"/>
      <c r="J276" s="59"/>
      <c r="K276" s="59"/>
      <c r="L276" s="59"/>
      <c r="M276" s="5"/>
      <c r="N276" s="59"/>
      <c r="O276" s="6"/>
      <c r="P276" s="7"/>
      <c r="S276" s="61"/>
      <c r="T276" s="61"/>
      <c r="U276" s="61"/>
      <c r="V276" s="61"/>
      <c r="W276" s="61"/>
      <c r="X276" s="61"/>
      <c r="Y276" s="61"/>
      <c r="Z276" s="4"/>
      <c r="AA276" s="61"/>
      <c r="AB276" s="6"/>
      <c r="AC276" s="7"/>
    </row>
    <row r="277" spans="1:29" s="32" customFormat="1" ht="13.35" customHeight="1">
      <c r="A277" s="1"/>
      <c r="B277" s="59"/>
      <c r="C277" s="59"/>
      <c r="D277" s="59"/>
      <c r="E277" s="59"/>
      <c r="F277" s="1"/>
      <c r="G277" s="59"/>
      <c r="H277" s="59"/>
      <c r="I277" s="59"/>
      <c r="J277" s="59"/>
      <c r="K277" s="59"/>
      <c r="L277" s="59"/>
      <c r="M277" s="5"/>
      <c r="N277" s="59"/>
      <c r="O277" s="6"/>
      <c r="P277" s="7"/>
      <c r="S277" s="61"/>
      <c r="T277" s="61"/>
      <c r="U277" s="61"/>
      <c r="V277" s="61"/>
      <c r="W277" s="61"/>
      <c r="X277" s="61"/>
      <c r="Y277" s="61"/>
      <c r="Z277" s="4"/>
      <c r="AA277" s="61"/>
      <c r="AB277" s="6"/>
      <c r="AC277" s="7"/>
    </row>
    <row r="278" spans="1:29" s="32" customFormat="1" ht="13.35" customHeight="1">
      <c r="A278" s="1"/>
      <c r="B278" s="59"/>
      <c r="C278" s="59"/>
      <c r="D278" s="59"/>
      <c r="E278" s="59"/>
      <c r="F278" s="1"/>
      <c r="G278" s="59"/>
      <c r="H278" s="59"/>
      <c r="I278" s="59"/>
      <c r="J278" s="59"/>
      <c r="K278" s="59"/>
      <c r="L278" s="59"/>
      <c r="M278" s="5"/>
      <c r="N278" s="59"/>
      <c r="O278" s="6"/>
      <c r="P278" s="7"/>
      <c r="S278" s="61"/>
      <c r="T278" s="61"/>
      <c r="U278" s="61"/>
      <c r="V278" s="61"/>
      <c r="W278" s="61"/>
      <c r="X278" s="61"/>
      <c r="Y278" s="61"/>
      <c r="Z278" s="4"/>
      <c r="AA278" s="61"/>
      <c r="AB278" s="6"/>
      <c r="AC278" s="7"/>
    </row>
    <row r="279" spans="1:29" s="32" customFormat="1" ht="13.35" customHeight="1">
      <c r="A279" s="1"/>
      <c r="B279" s="59"/>
      <c r="C279" s="59"/>
      <c r="D279" s="59"/>
      <c r="E279" s="59"/>
      <c r="F279" s="1"/>
      <c r="G279" s="59"/>
      <c r="H279" s="59"/>
      <c r="I279" s="59"/>
      <c r="J279" s="59"/>
      <c r="K279" s="59"/>
      <c r="L279" s="59"/>
      <c r="M279" s="5"/>
      <c r="N279" s="59"/>
      <c r="O279" s="6"/>
      <c r="P279" s="7"/>
      <c r="S279" s="61"/>
      <c r="T279" s="61"/>
      <c r="U279" s="61"/>
      <c r="V279" s="61"/>
      <c r="W279" s="61"/>
      <c r="X279" s="61"/>
      <c r="Y279" s="61"/>
      <c r="Z279" s="4"/>
      <c r="AA279" s="61"/>
      <c r="AB279" s="6"/>
      <c r="AC279" s="7"/>
    </row>
    <row r="280" spans="1:29" s="32" customFormat="1" ht="13.35" customHeight="1">
      <c r="A280" s="1"/>
      <c r="B280" s="59"/>
      <c r="C280" s="59"/>
      <c r="D280" s="59"/>
      <c r="E280" s="59"/>
      <c r="F280" s="1"/>
      <c r="G280" s="59"/>
      <c r="H280" s="59"/>
      <c r="I280" s="59"/>
      <c r="J280" s="59"/>
      <c r="K280" s="59"/>
      <c r="L280" s="59"/>
      <c r="M280" s="5"/>
      <c r="N280" s="59"/>
      <c r="O280" s="6"/>
      <c r="P280" s="7"/>
      <c r="S280" s="61"/>
      <c r="T280" s="61"/>
      <c r="U280" s="61"/>
      <c r="V280" s="61"/>
      <c r="W280" s="61"/>
      <c r="X280" s="61"/>
      <c r="Y280" s="61"/>
      <c r="Z280" s="4"/>
      <c r="AA280" s="61"/>
      <c r="AB280" s="6"/>
      <c r="AC280" s="7"/>
    </row>
    <row r="281" spans="1:29" s="32" customFormat="1" ht="13.35" customHeight="1">
      <c r="A281" s="1"/>
      <c r="B281" s="59"/>
      <c r="C281" s="59"/>
      <c r="D281" s="59"/>
      <c r="E281" s="59"/>
      <c r="F281" s="1"/>
      <c r="G281" s="59"/>
      <c r="H281" s="59"/>
      <c r="I281" s="59"/>
      <c r="J281" s="59"/>
      <c r="K281" s="59"/>
      <c r="L281" s="59"/>
      <c r="M281" s="5"/>
      <c r="N281" s="59"/>
      <c r="O281" s="6"/>
      <c r="P281" s="7"/>
      <c r="S281" s="61"/>
      <c r="T281" s="61"/>
      <c r="U281" s="61"/>
      <c r="V281" s="61"/>
      <c r="W281" s="61"/>
      <c r="X281" s="61"/>
      <c r="Y281" s="61"/>
      <c r="Z281" s="4"/>
      <c r="AA281" s="61"/>
      <c r="AB281" s="6"/>
      <c r="AC281" s="7"/>
    </row>
    <row r="282" spans="1:29" s="32" customFormat="1" ht="13.35" customHeight="1">
      <c r="A282" s="1"/>
      <c r="B282" s="59"/>
      <c r="C282" s="59"/>
      <c r="D282" s="59"/>
      <c r="E282" s="59"/>
      <c r="F282" s="1"/>
      <c r="G282" s="59"/>
      <c r="H282" s="59"/>
      <c r="I282" s="59"/>
      <c r="J282" s="59"/>
      <c r="K282" s="59"/>
      <c r="L282" s="59"/>
      <c r="M282" s="5"/>
      <c r="N282" s="59"/>
      <c r="O282" s="6"/>
      <c r="P282" s="7"/>
      <c r="S282" s="61"/>
      <c r="T282" s="61"/>
      <c r="U282" s="61"/>
      <c r="V282" s="61"/>
      <c r="W282" s="61"/>
      <c r="X282" s="61"/>
      <c r="Y282" s="61"/>
      <c r="Z282" s="4"/>
      <c r="AA282" s="61"/>
      <c r="AB282" s="6"/>
      <c r="AC282" s="7"/>
    </row>
    <row r="283" spans="1:29" s="32" customFormat="1" ht="13.35" customHeight="1">
      <c r="A283" s="1"/>
      <c r="B283" s="59"/>
      <c r="C283" s="59"/>
      <c r="D283" s="59"/>
      <c r="E283" s="59"/>
      <c r="F283" s="1"/>
      <c r="G283" s="59"/>
      <c r="H283" s="59"/>
      <c r="I283" s="59"/>
      <c r="J283" s="59"/>
      <c r="K283" s="59"/>
      <c r="L283" s="59"/>
      <c r="M283" s="5"/>
      <c r="N283" s="59"/>
      <c r="O283" s="6"/>
      <c r="P283" s="7"/>
      <c r="S283" s="61"/>
      <c r="T283" s="61"/>
      <c r="U283" s="61"/>
      <c r="V283" s="61"/>
      <c r="W283" s="61"/>
      <c r="X283" s="61"/>
      <c r="Y283" s="61"/>
      <c r="Z283" s="4"/>
      <c r="AA283" s="61"/>
      <c r="AB283" s="6"/>
      <c r="AC283" s="7"/>
    </row>
    <row r="284" spans="1:29" s="32" customFormat="1" ht="13.35" customHeight="1">
      <c r="A284" s="1"/>
      <c r="B284" s="59"/>
      <c r="C284" s="59"/>
      <c r="D284" s="59"/>
      <c r="E284" s="59"/>
      <c r="F284" s="1"/>
      <c r="G284" s="59"/>
      <c r="H284" s="59"/>
      <c r="I284" s="59"/>
      <c r="J284" s="59"/>
      <c r="K284" s="59"/>
      <c r="L284" s="59"/>
      <c r="M284" s="5"/>
      <c r="N284" s="59"/>
      <c r="O284" s="6"/>
      <c r="P284" s="7"/>
      <c r="S284" s="61"/>
      <c r="T284" s="61"/>
      <c r="U284" s="61"/>
      <c r="V284" s="61"/>
      <c r="W284" s="61"/>
      <c r="X284" s="61"/>
      <c r="Y284" s="61"/>
      <c r="Z284" s="4"/>
      <c r="AA284" s="61"/>
      <c r="AB284" s="6"/>
      <c r="AC284" s="7"/>
    </row>
    <row r="285" spans="1:29" s="32" customFormat="1" ht="13.35" customHeight="1">
      <c r="A285" s="1"/>
      <c r="B285" s="59"/>
      <c r="C285" s="59"/>
      <c r="D285" s="59"/>
      <c r="E285" s="59"/>
      <c r="F285" s="1"/>
      <c r="G285" s="59"/>
      <c r="H285" s="59"/>
      <c r="I285" s="59"/>
      <c r="J285" s="59"/>
      <c r="K285" s="59"/>
      <c r="L285" s="59"/>
      <c r="M285" s="5"/>
      <c r="N285" s="59"/>
      <c r="O285" s="6"/>
      <c r="P285" s="7"/>
      <c r="S285" s="61"/>
      <c r="T285" s="61"/>
      <c r="U285" s="61"/>
      <c r="V285" s="61"/>
      <c r="W285" s="61"/>
      <c r="X285" s="61"/>
      <c r="Y285" s="61"/>
      <c r="Z285" s="4"/>
      <c r="AA285" s="61"/>
      <c r="AB285" s="6"/>
      <c r="AC285" s="7"/>
    </row>
    <row r="286" spans="1:29" s="32" customFormat="1" ht="13.35" customHeight="1">
      <c r="A286" s="1"/>
      <c r="B286" s="59"/>
      <c r="C286" s="59"/>
      <c r="D286" s="59"/>
      <c r="E286" s="59"/>
      <c r="F286" s="1"/>
      <c r="G286" s="59"/>
      <c r="H286" s="59"/>
      <c r="I286" s="59"/>
      <c r="J286" s="59"/>
      <c r="K286" s="59"/>
      <c r="L286" s="59"/>
      <c r="M286" s="5"/>
      <c r="N286" s="59"/>
      <c r="O286" s="6"/>
      <c r="P286" s="7"/>
      <c r="S286" s="61"/>
      <c r="T286" s="61"/>
      <c r="U286" s="61"/>
      <c r="V286" s="61"/>
      <c r="W286" s="61"/>
      <c r="X286" s="61"/>
      <c r="Y286" s="61"/>
      <c r="Z286" s="4"/>
      <c r="AA286" s="61"/>
      <c r="AB286" s="6"/>
      <c r="AC286" s="7"/>
    </row>
    <row r="287" spans="1:29" s="32" customFormat="1" ht="13.35" customHeight="1">
      <c r="A287" s="1"/>
      <c r="B287" s="59"/>
      <c r="C287" s="59"/>
      <c r="D287" s="59"/>
      <c r="E287" s="59"/>
      <c r="F287" s="1"/>
      <c r="G287" s="59"/>
      <c r="H287" s="59"/>
      <c r="I287" s="59"/>
      <c r="J287" s="59"/>
      <c r="K287" s="59"/>
      <c r="L287" s="59"/>
      <c r="M287" s="5"/>
      <c r="N287" s="59"/>
      <c r="O287" s="6"/>
      <c r="P287" s="7"/>
      <c r="S287" s="61"/>
      <c r="T287" s="61"/>
      <c r="U287" s="61"/>
      <c r="V287" s="61"/>
      <c r="W287" s="61"/>
      <c r="X287" s="61"/>
      <c r="Y287" s="61"/>
      <c r="Z287" s="4"/>
      <c r="AA287" s="61"/>
      <c r="AB287" s="6"/>
      <c r="AC287" s="7"/>
    </row>
    <row r="288" spans="1:29" s="32" customFormat="1" ht="13.35" customHeight="1">
      <c r="A288" s="1"/>
      <c r="B288" s="59"/>
      <c r="C288" s="59"/>
      <c r="D288" s="59"/>
      <c r="E288" s="59"/>
      <c r="F288" s="1"/>
      <c r="G288" s="59"/>
      <c r="H288" s="59"/>
      <c r="I288" s="59"/>
      <c r="J288" s="59"/>
      <c r="K288" s="59"/>
      <c r="L288" s="59"/>
      <c r="M288" s="5"/>
      <c r="N288" s="59"/>
      <c r="O288" s="6"/>
      <c r="P288" s="7"/>
      <c r="S288" s="61"/>
      <c r="T288" s="61"/>
      <c r="U288" s="61"/>
      <c r="V288" s="61"/>
      <c r="W288" s="61"/>
      <c r="X288" s="61"/>
      <c r="Y288" s="61"/>
      <c r="Z288" s="4"/>
      <c r="AA288" s="61"/>
      <c r="AB288" s="6"/>
      <c r="AC288" s="7"/>
    </row>
    <row r="289" spans="1:29" s="32" customFormat="1" ht="13.35" customHeight="1">
      <c r="A289" s="1"/>
      <c r="B289" s="59"/>
      <c r="C289" s="59"/>
      <c r="D289" s="59"/>
      <c r="E289" s="59"/>
      <c r="F289" s="1"/>
      <c r="G289" s="59"/>
      <c r="H289" s="59"/>
      <c r="I289" s="59"/>
      <c r="J289" s="59"/>
      <c r="K289" s="59"/>
      <c r="L289" s="59"/>
      <c r="M289" s="5"/>
      <c r="N289" s="59"/>
      <c r="O289" s="6"/>
      <c r="P289" s="7"/>
      <c r="S289" s="61"/>
      <c r="T289" s="61"/>
      <c r="U289" s="61"/>
      <c r="V289" s="61"/>
      <c r="W289" s="61"/>
      <c r="X289" s="61"/>
      <c r="Y289" s="61"/>
      <c r="Z289" s="4"/>
      <c r="AA289" s="61"/>
      <c r="AB289" s="6"/>
      <c r="AC289" s="7"/>
    </row>
    <row r="290" spans="1:29" s="32" customFormat="1" ht="13.35" customHeight="1">
      <c r="A290" s="1"/>
      <c r="B290" s="59"/>
      <c r="C290" s="59"/>
      <c r="D290" s="59"/>
      <c r="E290" s="59"/>
      <c r="F290" s="1"/>
      <c r="G290" s="59"/>
      <c r="H290" s="59"/>
      <c r="I290" s="59"/>
      <c r="J290" s="59"/>
      <c r="K290" s="59"/>
      <c r="L290" s="59"/>
      <c r="M290" s="5"/>
      <c r="N290" s="59"/>
      <c r="O290" s="6"/>
      <c r="P290" s="7"/>
      <c r="S290" s="61"/>
      <c r="T290" s="61"/>
      <c r="U290" s="61"/>
      <c r="V290" s="61"/>
      <c r="W290" s="61"/>
      <c r="X290" s="61"/>
      <c r="Y290" s="61"/>
      <c r="Z290" s="4"/>
      <c r="AA290" s="61"/>
      <c r="AB290" s="6"/>
      <c r="AC290" s="7"/>
    </row>
    <row r="291" spans="1:29" s="32" customFormat="1" ht="13.35" customHeight="1">
      <c r="A291" s="1"/>
      <c r="B291" s="59"/>
      <c r="C291" s="59"/>
      <c r="D291" s="59"/>
      <c r="E291" s="59"/>
      <c r="F291" s="1"/>
      <c r="G291" s="59"/>
      <c r="H291" s="59"/>
      <c r="I291" s="59"/>
      <c r="J291" s="59"/>
      <c r="K291" s="59"/>
      <c r="L291" s="59"/>
      <c r="M291" s="5"/>
      <c r="N291" s="59"/>
      <c r="O291" s="6"/>
      <c r="P291" s="7"/>
      <c r="S291" s="61"/>
      <c r="T291" s="61"/>
      <c r="U291" s="61"/>
      <c r="V291" s="61"/>
      <c r="W291" s="61"/>
      <c r="X291" s="61"/>
      <c r="Y291" s="61"/>
      <c r="Z291" s="4"/>
      <c r="AA291" s="61"/>
      <c r="AB291" s="6"/>
      <c r="AC291" s="7"/>
    </row>
    <row r="292" spans="1:29" s="32" customFormat="1" ht="13.35" customHeight="1">
      <c r="A292" s="1"/>
      <c r="B292" s="59"/>
      <c r="C292" s="59"/>
      <c r="D292" s="59"/>
      <c r="E292" s="59"/>
      <c r="F292" s="1"/>
      <c r="G292" s="59"/>
      <c r="H292" s="59"/>
      <c r="I292" s="59"/>
      <c r="J292" s="59"/>
      <c r="K292" s="59"/>
      <c r="L292" s="59"/>
      <c r="M292" s="5"/>
      <c r="N292" s="59"/>
      <c r="O292" s="6"/>
      <c r="P292" s="7"/>
      <c r="S292" s="61"/>
      <c r="T292" s="61"/>
      <c r="U292" s="61"/>
      <c r="V292" s="61"/>
      <c r="W292" s="61"/>
      <c r="X292" s="61"/>
      <c r="Y292" s="61"/>
      <c r="Z292" s="4"/>
      <c r="AA292" s="61"/>
      <c r="AB292" s="6"/>
      <c r="AC292" s="7"/>
    </row>
    <row r="293" spans="1:29" s="32" customFormat="1" ht="13.35" customHeight="1">
      <c r="A293" s="1"/>
      <c r="B293" s="59"/>
      <c r="C293" s="59"/>
      <c r="D293" s="59"/>
      <c r="E293" s="59"/>
      <c r="F293" s="1"/>
      <c r="G293" s="59"/>
      <c r="H293" s="59"/>
      <c r="I293" s="59"/>
      <c r="J293" s="59"/>
      <c r="K293" s="59"/>
      <c r="L293" s="59"/>
      <c r="M293" s="5"/>
      <c r="N293" s="59"/>
      <c r="O293" s="6"/>
      <c r="P293" s="7"/>
      <c r="S293" s="61"/>
      <c r="T293" s="61"/>
      <c r="U293" s="61"/>
      <c r="V293" s="61"/>
      <c r="W293" s="61"/>
      <c r="X293" s="61"/>
      <c r="Y293" s="61"/>
      <c r="Z293" s="4"/>
      <c r="AA293" s="61"/>
      <c r="AB293" s="6"/>
      <c r="AC293" s="7"/>
    </row>
    <row r="294" spans="1:29" s="32" customFormat="1" ht="13.35" customHeight="1">
      <c r="A294" s="1"/>
      <c r="B294" s="59"/>
      <c r="C294" s="59"/>
      <c r="D294" s="59"/>
      <c r="E294" s="59"/>
      <c r="F294" s="1"/>
      <c r="G294" s="59"/>
      <c r="H294" s="59"/>
      <c r="I294" s="59"/>
      <c r="J294" s="59"/>
      <c r="K294" s="59"/>
      <c r="L294" s="59"/>
      <c r="M294" s="5"/>
      <c r="N294" s="59"/>
      <c r="O294" s="6"/>
      <c r="P294" s="7"/>
      <c r="S294" s="61"/>
      <c r="T294" s="61"/>
      <c r="U294" s="61"/>
      <c r="V294" s="61"/>
      <c r="W294" s="61"/>
      <c r="X294" s="61"/>
      <c r="Y294" s="61"/>
      <c r="Z294" s="4"/>
      <c r="AA294" s="61"/>
      <c r="AB294" s="6"/>
      <c r="AC294" s="7"/>
    </row>
    <row r="295" spans="1:29" s="32" customFormat="1" ht="13.35" customHeight="1">
      <c r="A295" s="1"/>
      <c r="B295" s="59"/>
      <c r="C295" s="59"/>
      <c r="D295" s="59"/>
      <c r="E295" s="59"/>
      <c r="F295" s="1"/>
      <c r="G295" s="59"/>
      <c r="H295" s="59"/>
      <c r="I295" s="59"/>
      <c r="J295" s="59"/>
      <c r="K295" s="59"/>
      <c r="L295" s="59"/>
      <c r="M295" s="5"/>
      <c r="N295" s="59"/>
      <c r="O295" s="6"/>
      <c r="P295" s="7"/>
      <c r="S295" s="61"/>
      <c r="T295" s="61"/>
      <c r="U295" s="61"/>
      <c r="V295" s="61"/>
      <c r="W295" s="61"/>
      <c r="X295" s="61"/>
      <c r="Y295" s="61"/>
      <c r="Z295" s="4"/>
      <c r="AA295" s="61"/>
      <c r="AB295" s="6"/>
      <c r="AC295" s="7"/>
    </row>
    <row r="296" spans="1:29" s="32" customFormat="1" ht="13.35" customHeight="1">
      <c r="A296" s="1"/>
      <c r="B296" s="59"/>
      <c r="C296" s="59"/>
      <c r="D296" s="59"/>
      <c r="E296" s="59"/>
      <c r="F296" s="1"/>
      <c r="G296" s="59"/>
      <c r="H296" s="59"/>
      <c r="I296" s="59"/>
      <c r="J296" s="59"/>
      <c r="K296" s="59"/>
      <c r="L296" s="59"/>
      <c r="M296" s="5"/>
      <c r="N296" s="59"/>
      <c r="O296" s="6"/>
      <c r="P296" s="7"/>
      <c r="S296" s="61"/>
      <c r="T296" s="61"/>
      <c r="U296" s="61"/>
      <c r="V296" s="61"/>
      <c r="W296" s="61"/>
      <c r="X296" s="61"/>
      <c r="Y296" s="61"/>
      <c r="Z296" s="4"/>
      <c r="AA296" s="61"/>
      <c r="AB296" s="6"/>
      <c r="AC296" s="7"/>
    </row>
    <row r="297" spans="1:29" s="32" customFormat="1" ht="13.35" customHeight="1">
      <c r="A297" s="1"/>
      <c r="B297" s="59"/>
      <c r="C297" s="59"/>
      <c r="D297" s="59"/>
      <c r="E297" s="59"/>
      <c r="F297" s="1"/>
      <c r="G297" s="59"/>
      <c r="H297" s="59"/>
      <c r="I297" s="59"/>
      <c r="J297" s="59"/>
      <c r="K297" s="59"/>
      <c r="L297" s="59"/>
      <c r="M297" s="5"/>
      <c r="N297" s="59"/>
      <c r="O297" s="6"/>
      <c r="P297" s="7"/>
      <c r="S297" s="61"/>
      <c r="T297" s="61"/>
      <c r="U297" s="61"/>
      <c r="V297" s="61"/>
      <c r="W297" s="61"/>
      <c r="X297" s="61"/>
      <c r="Y297" s="61"/>
      <c r="Z297" s="4"/>
      <c r="AA297" s="61"/>
      <c r="AB297" s="6"/>
      <c r="AC297" s="7"/>
    </row>
    <row r="298" spans="1:29" s="32" customFormat="1" ht="13.35" customHeight="1">
      <c r="A298" s="1"/>
      <c r="B298" s="59"/>
      <c r="C298" s="59"/>
      <c r="D298" s="59"/>
      <c r="E298" s="59"/>
      <c r="F298" s="1"/>
      <c r="G298" s="59"/>
      <c r="H298" s="59"/>
      <c r="I298" s="59"/>
      <c r="J298" s="59"/>
      <c r="K298" s="59"/>
      <c r="L298" s="59"/>
      <c r="M298" s="5"/>
      <c r="N298" s="59"/>
      <c r="O298" s="6"/>
      <c r="P298" s="7"/>
      <c r="S298" s="61"/>
      <c r="T298" s="61"/>
      <c r="U298" s="61"/>
      <c r="V298" s="61"/>
      <c r="W298" s="61"/>
      <c r="X298" s="61"/>
      <c r="Y298" s="61"/>
      <c r="Z298" s="4"/>
      <c r="AA298" s="61"/>
      <c r="AB298" s="6"/>
      <c r="AC298" s="7"/>
    </row>
    <row r="299" spans="1:29" s="32" customFormat="1" ht="13.35" customHeight="1">
      <c r="A299" s="1"/>
      <c r="B299" s="59"/>
      <c r="C299" s="59"/>
      <c r="D299" s="59"/>
      <c r="E299" s="59"/>
      <c r="F299" s="1"/>
      <c r="G299" s="59"/>
      <c r="H299" s="59"/>
      <c r="I299" s="59"/>
      <c r="J299" s="59"/>
      <c r="K299" s="59"/>
      <c r="L299" s="59"/>
      <c r="M299" s="5"/>
      <c r="N299" s="59"/>
      <c r="O299" s="6"/>
      <c r="P299" s="7"/>
      <c r="S299" s="61"/>
      <c r="T299" s="61"/>
      <c r="U299" s="61"/>
      <c r="V299" s="61"/>
      <c r="W299" s="61"/>
      <c r="X299" s="61"/>
      <c r="Y299" s="61"/>
      <c r="Z299" s="4"/>
      <c r="AA299" s="61"/>
      <c r="AB299" s="6"/>
      <c r="AC299" s="7"/>
    </row>
    <row r="300" spans="1:29" s="32" customFormat="1" ht="13.35" customHeight="1">
      <c r="A300" s="1"/>
      <c r="B300" s="59"/>
      <c r="C300" s="59"/>
      <c r="D300" s="59"/>
      <c r="E300" s="59"/>
      <c r="F300" s="1"/>
      <c r="G300" s="59"/>
      <c r="H300" s="59"/>
      <c r="I300" s="59"/>
      <c r="J300" s="59"/>
      <c r="K300" s="59"/>
      <c r="L300" s="59"/>
      <c r="M300" s="5"/>
      <c r="N300" s="59"/>
      <c r="O300" s="6"/>
      <c r="P300" s="7"/>
      <c r="S300" s="61"/>
      <c r="T300" s="61"/>
      <c r="U300" s="61"/>
      <c r="V300" s="61"/>
      <c r="W300" s="61"/>
      <c r="X300" s="61"/>
      <c r="Y300" s="61"/>
      <c r="Z300" s="4"/>
      <c r="AA300" s="61"/>
      <c r="AB300" s="6"/>
      <c r="AC300" s="7"/>
    </row>
    <row r="301" spans="1:29" s="32" customFormat="1" ht="13.35" customHeight="1">
      <c r="A301" s="1"/>
      <c r="B301" s="59"/>
      <c r="C301" s="59"/>
      <c r="D301" s="59"/>
      <c r="E301" s="59"/>
      <c r="F301" s="1"/>
      <c r="G301" s="59"/>
      <c r="H301" s="59"/>
      <c r="I301" s="59"/>
      <c r="J301" s="59"/>
      <c r="K301" s="59"/>
      <c r="L301" s="59"/>
      <c r="M301" s="5"/>
      <c r="N301" s="59"/>
      <c r="O301" s="6"/>
      <c r="P301" s="7"/>
      <c r="S301" s="61"/>
      <c r="T301" s="61"/>
      <c r="U301" s="61"/>
      <c r="V301" s="61"/>
      <c r="W301" s="61"/>
      <c r="X301" s="61"/>
      <c r="Y301" s="61"/>
      <c r="Z301" s="4"/>
      <c r="AA301" s="61"/>
      <c r="AB301" s="6"/>
      <c r="AC301" s="7"/>
    </row>
    <row r="302" spans="1:29" s="32" customFormat="1" ht="13.35" customHeight="1">
      <c r="A302" s="1"/>
      <c r="B302" s="59"/>
      <c r="C302" s="59"/>
      <c r="D302" s="59"/>
      <c r="E302" s="59"/>
      <c r="F302" s="1"/>
      <c r="G302" s="59"/>
      <c r="H302" s="59"/>
      <c r="I302" s="59"/>
      <c r="J302" s="59"/>
      <c r="K302" s="59"/>
      <c r="L302" s="59"/>
      <c r="M302" s="5"/>
      <c r="N302" s="59"/>
      <c r="O302" s="6"/>
      <c r="P302" s="7"/>
      <c r="S302" s="61"/>
      <c r="T302" s="61"/>
      <c r="U302" s="61"/>
      <c r="V302" s="61"/>
      <c r="W302" s="61"/>
      <c r="X302" s="61"/>
      <c r="Y302" s="61"/>
      <c r="Z302" s="4"/>
      <c r="AA302" s="61"/>
      <c r="AB302" s="6"/>
      <c r="AC302" s="7"/>
    </row>
    <row r="303" spans="1:29" s="32" customFormat="1" ht="13.35" customHeight="1">
      <c r="A303" s="1"/>
      <c r="B303" s="59"/>
      <c r="C303" s="59"/>
      <c r="D303" s="59"/>
      <c r="E303" s="59"/>
      <c r="F303" s="1"/>
      <c r="G303" s="59"/>
      <c r="H303" s="59"/>
      <c r="I303" s="59"/>
      <c r="J303" s="59"/>
      <c r="K303" s="59"/>
      <c r="L303" s="59"/>
      <c r="M303" s="5"/>
      <c r="N303" s="59"/>
      <c r="O303" s="6"/>
      <c r="P303" s="7"/>
      <c r="S303" s="61"/>
      <c r="T303" s="61"/>
      <c r="U303" s="61"/>
      <c r="V303" s="61"/>
      <c r="W303" s="61"/>
      <c r="X303" s="61"/>
      <c r="Y303" s="61"/>
      <c r="Z303" s="4"/>
      <c r="AA303" s="61"/>
      <c r="AB303" s="6"/>
      <c r="AC303" s="7"/>
    </row>
    <row r="304" spans="1:29" s="32" customFormat="1" ht="13.35" customHeight="1">
      <c r="A304" s="1"/>
      <c r="B304" s="59"/>
      <c r="C304" s="59"/>
      <c r="D304" s="59"/>
      <c r="E304" s="59"/>
      <c r="F304" s="1"/>
      <c r="G304" s="59"/>
      <c r="H304" s="59"/>
      <c r="I304" s="59"/>
      <c r="J304" s="59"/>
      <c r="K304" s="59"/>
      <c r="L304" s="59"/>
      <c r="M304" s="5"/>
      <c r="N304" s="59"/>
      <c r="O304" s="6"/>
      <c r="P304" s="7"/>
      <c r="S304" s="61"/>
      <c r="T304" s="61"/>
      <c r="U304" s="61"/>
      <c r="V304" s="61"/>
      <c r="W304" s="61"/>
      <c r="X304" s="61"/>
      <c r="Y304" s="61"/>
      <c r="Z304" s="4"/>
      <c r="AA304" s="61"/>
      <c r="AB304" s="6"/>
      <c r="AC304" s="7"/>
    </row>
    <row r="305" spans="1:29" s="32" customFormat="1" ht="13.35" customHeight="1">
      <c r="A305" s="1"/>
      <c r="B305" s="59"/>
      <c r="C305" s="59"/>
      <c r="D305" s="59"/>
      <c r="E305" s="59"/>
      <c r="F305" s="1"/>
      <c r="G305" s="59"/>
      <c r="H305" s="59"/>
      <c r="I305" s="59"/>
      <c r="J305" s="59"/>
      <c r="K305" s="59"/>
      <c r="L305" s="59"/>
      <c r="M305" s="5"/>
      <c r="N305" s="59"/>
      <c r="O305" s="6"/>
      <c r="P305" s="7"/>
      <c r="S305" s="61"/>
      <c r="T305" s="61"/>
      <c r="U305" s="61"/>
      <c r="V305" s="61"/>
      <c r="W305" s="61"/>
      <c r="X305" s="61"/>
      <c r="Y305" s="61"/>
      <c r="Z305" s="4"/>
      <c r="AA305" s="61"/>
      <c r="AB305" s="6"/>
      <c r="AC305" s="7"/>
    </row>
    <row r="306" spans="1:29" s="32" customFormat="1" ht="13.35" customHeight="1">
      <c r="A306" s="1"/>
      <c r="B306" s="59"/>
      <c r="C306" s="59"/>
      <c r="D306" s="59"/>
      <c r="E306" s="59"/>
      <c r="F306" s="1"/>
      <c r="G306" s="59"/>
      <c r="H306" s="59"/>
      <c r="I306" s="59"/>
      <c r="J306" s="59"/>
      <c r="K306" s="59"/>
      <c r="L306" s="59"/>
      <c r="M306" s="5"/>
      <c r="N306" s="59"/>
      <c r="O306" s="6"/>
      <c r="P306" s="7"/>
      <c r="S306" s="61"/>
      <c r="T306" s="61"/>
      <c r="U306" s="61"/>
      <c r="V306" s="61"/>
      <c r="W306" s="61"/>
      <c r="X306" s="61"/>
      <c r="Y306" s="61"/>
      <c r="Z306" s="4"/>
      <c r="AA306" s="61"/>
      <c r="AB306" s="6"/>
      <c r="AC306" s="7"/>
    </row>
    <row r="307" spans="1:29" s="32" customFormat="1" ht="13.35" customHeight="1">
      <c r="A307" s="1"/>
      <c r="B307" s="59"/>
      <c r="C307" s="59"/>
      <c r="D307" s="59"/>
      <c r="E307" s="59"/>
      <c r="F307" s="1"/>
      <c r="G307" s="59"/>
      <c r="H307" s="59"/>
      <c r="I307" s="59"/>
      <c r="J307" s="59"/>
      <c r="K307" s="59"/>
      <c r="L307" s="59"/>
      <c r="M307" s="5"/>
      <c r="N307" s="59"/>
      <c r="O307" s="6"/>
      <c r="P307" s="7"/>
      <c r="S307" s="61"/>
      <c r="T307" s="61"/>
      <c r="U307" s="61"/>
      <c r="V307" s="61"/>
      <c r="W307" s="61"/>
      <c r="X307" s="61"/>
      <c r="Y307" s="61"/>
      <c r="Z307" s="4"/>
      <c r="AA307" s="61"/>
      <c r="AB307" s="6"/>
      <c r="AC307" s="7"/>
    </row>
    <row r="308" spans="1:29" s="32" customFormat="1" ht="13.35" customHeight="1">
      <c r="A308" s="1"/>
      <c r="B308" s="59"/>
      <c r="C308" s="59"/>
      <c r="D308" s="59"/>
      <c r="E308" s="59"/>
      <c r="F308" s="1"/>
      <c r="G308" s="59"/>
      <c r="H308" s="59"/>
      <c r="I308" s="59"/>
      <c r="J308" s="59"/>
      <c r="K308" s="59"/>
      <c r="L308" s="59"/>
      <c r="M308" s="5"/>
      <c r="N308" s="59"/>
      <c r="O308" s="6"/>
      <c r="P308" s="7"/>
      <c r="S308" s="61"/>
      <c r="T308" s="61"/>
      <c r="U308" s="61"/>
      <c r="V308" s="61"/>
      <c r="W308" s="61"/>
      <c r="X308" s="61"/>
      <c r="Y308" s="61"/>
      <c r="Z308" s="4"/>
      <c r="AA308" s="61"/>
      <c r="AB308" s="6"/>
      <c r="AC308" s="7"/>
    </row>
    <row r="309" spans="1:29" s="32" customFormat="1" ht="13.35" customHeight="1">
      <c r="A309" s="1"/>
      <c r="B309" s="59"/>
      <c r="C309" s="59"/>
      <c r="D309" s="59"/>
      <c r="E309" s="59"/>
      <c r="F309" s="1"/>
      <c r="G309" s="59"/>
      <c r="H309" s="59"/>
      <c r="I309" s="59"/>
      <c r="J309" s="59"/>
      <c r="K309" s="59"/>
      <c r="L309" s="59"/>
      <c r="M309" s="5"/>
      <c r="N309" s="59"/>
      <c r="O309" s="6"/>
      <c r="P309" s="7"/>
      <c r="S309" s="61"/>
      <c r="T309" s="61"/>
      <c r="U309" s="61"/>
      <c r="V309" s="61"/>
      <c r="W309" s="61"/>
      <c r="X309" s="61"/>
      <c r="Y309" s="61"/>
      <c r="Z309" s="4"/>
      <c r="AA309" s="61"/>
      <c r="AB309" s="6"/>
      <c r="AC309" s="7"/>
    </row>
    <row r="310" spans="1:29" s="32" customFormat="1" ht="13.35" customHeight="1">
      <c r="A310" s="1"/>
      <c r="B310" s="59"/>
      <c r="C310" s="59"/>
      <c r="D310" s="59"/>
      <c r="E310" s="59"/>
      <c r="F310" s="1"/>
      <c r="G310" s="59"/>
      <c r="H310" s="59"/>
      <c r="I310" s="59"/>
      <c r="J310" s="59"/>
      <c r="K310" s="59"/>
      <c r="L310" s="59"/>
      <c r="M310" s="5"/>
      <c r="N310" s="59"/>
      <c r="O310" s="6"/>
      <c r="P310" s="7"/>
      <c r="S310" s="61"/>
      <c r="T310" s="61"/>
      <c r="U310" s="61"/>
      <c r="V310" s="61"/>
      <c r="W310" s="61"/>
      <c r="X310" s="61"/>
      <c r="Y310" s="61"/>
      <c r="Z310" s="4"/>
      <c r="AA310" s="61"/>
      <c r="AB310" s="6"/>
      <c r="AC310" s="7"/>
    </row>
    <row r="311" spans="1:29" s="32" customFormat="1" ht="13.35" customHeight="1">
      <c r="A311" s="1"/>
      <c r="B311" s="59"/>
      <c r="C311" s="59"/>
      <c r="D311" s="59"/>
      <c r="E311" s="59"/>
      <c r="F311" s="1"/>
      <c r="G311" s="59"/>
      <c r="H311" s="59"/>
      <c r="I311" s="59"/>
      <c r="J311" s="59"/>
      <c r="K311" s="59"/>
      <c r="L311" s="59"/>
      <c r="M311" s="5"/>
      <c r="N311" s="59"/>
      <c r="O311" s="6"/>
      <c r="P311" s="7"/>
      <c r="S311" s="61"/>
      <c r="T311" s="61"/>
      <c r="U311" s="61"/>
      <c r="V311" s="61"/>
      <c r="W311" s="61"/>
      <c r="X311" s="61"/>
      <c r="Y311" s="61"/>
      <c r="Z311" s="4"/>
      <c r="AA311" s="61"/>
      <c r="AB311" s="6"/>
      <c r="AC311" s="7"/>
    </row>
    <row r="312" spans="1:29" s="32" customFormat="1" ht="13.35" customHeight="1">
      <c r="A312" s="1"/>
      <c r="B312" s="59"/>
      <c r="C312" s="59"/>
      <c r="D312" s="59"/>
      <c r="E312" s="59"/>
      <c r="F312" s="1"/>
      <c r="G312" s="59"/>
      <c r="H312" s="59"/>
      <c r="I312" s="59"/>
      <c r="J312" s="59"/>
      <c r="K312" s="59"/>
      <c r="L312" s="59"/>
      <c r="M312" s="5"/>
      <c r="N312" s="59"/>
      <c r="O312" s="6"/>
      <c r="P312" s="7"/>
      <c r="S312" s="61"/>
      <c r="T312" s="61"/>
      <c r="U312" s="61"/>
      <c r="V312" s="61"/>
      <c r="W312" s="61"/>
      <c r="X312" s="61"/>
      <c r="Y312" s="61"/>
      <c r="Z312" s="4"/>
      <c r="AA312" s="61"/>
      <c r="AB312" s="6"/>
      <c r="AC312" s="7"/>
    </row>
    <row r="313" spans="1:29" s="32" customFormat="1" ht="13.35" customHeight="1">
      <c r="A313" s="1"/>
      <c r="B313" s="59"/>
      <c r="C313" s="59"/>
      <c r="D313" s="59"/>
      <c r="E313" s="59"/>
      <c r="F313" s="1"/>
      <c r="G313" s="59"/>
      <c r="H313" s="59"/>
      <c r="I313" s="59"/>
      <c r="J313" s="59"/>
      <c r="K313" s="59"/>
      <c r="L313" s="59"/>
      <c r="M313" s="5"/>
      <c r="N313" s="59"/>
      <c r="O313" s="6"/>
      <c r="P313" s="7"/>
      <c r="S313" s="61"/>
      <c r="T313" s="61"/>
      <c r="U313" s="61"/>
      <c r="V313" s="61"/>
      <c r="W313" s="61"/>
      <c r="X313" s="61"/>
      <c r="Y313" s="61"/>
      <c r="Z313" s="4"/>
      <c r="AA313" s="61"/>
      <c r="AB313" s="6"/>
      <c r="AC313" s="7"/>
    </row>
    <row r="314" spans="1:29" s="32" customFormat="1" ht="13.35" customHeight="1">
      <c r="A314" s="1"/>
      <c r="B314" s="59"/>
      <c r="C314" s="59"/>
      <c r="D314" s="59"/>
      <c r="E314" s="59"/>
      <c r="F314" s="1"/>
      <c r="G314" s="59"/>
      <c r="H314" s="59"/>
      <c r="I314" s="59"/>
      <c r="J314" s="59"/>
      <c r="K314" s="59"/>
      <c r="L314" s="59"/>
      <c r="M314" s="5"/>
      <c r="N314" s="59"/>
      <c r="O314" s="6"/>
      <c r="P314" s="7"/>
      <c r="S314" s="61"/>
      <c r="T314" s="61"/>
      <c r="U314" s="61"/>
      <c r="V314" s="61"/>
      <c r="W314" s="61"/>
      <c r="X314" s="61"/>
      <c r="Y314" s="61"/>
      <c r="Z314" s="4"/>
      <c r="AA314" s="61"/>
      <c r="AB314" s="6"/>
      <c r="AC314" s="7"/>
    </row>
    <row r="315" spans="1:29" s="32" customFormat="1" ht="13.35" customHeight="1">
      <c r="A315" s="1"/>
      <c r="B315" s="59"/>
      <c r="C315" s="59"/>
      <c r="D315" s="59"/>
      <c r="E315" s="59"/>
      <c r="F315" s="1"/>
      <c r="G315" s="59"/>
      <c r="H315" s="59"/>
      <c r="I315" s="59"/>
      <c r="J315" s="59"/>
      <c r="K315" s="59"/>
      <c r="L315" s="59"/>
      <c r="M315" s="5"/>
      <c r="N315" s="59"/>
      <c r="O315" s="6"/>
      <c r="P315" s="7"/>
      <c r="S315" s="61"/>
      <c r="T315" s="61"/>
      <c r="U315" s="61"/>
      <c r="V315" s="61"/>
      <c r="W315" s="61"/>
      <c r="X315" s="61"/>
      <c r="Y315" s="61"/>
      <c r="Z315" s="4"/>
      <c r="AA315" s="61"/>
      <c r="AB315" s="6"/>
      <c r="AC315" s="7"/>
    </row>
    <row r="316" spans="1:29" s="32" customFormat="1" ht="13.35" customHeight="1">
      <c r="A316" s="1"/>
      <c r="B316" s="59"/>
      <c r="C316" s="59"/>
      <c r="D316" s="59"/>
      <c r="E316" s="59"/>
      <c r="F316" s="1"/>
      <c r="G316" s="59"/>
      <c r="H316" s="59"/>
      <c r="I316" s="59"/>
      <c r="J316" s="59"/>
      <c r="K316" s="59"/>
      <c r="L316" s="59"/>
      <c r="M316" s="5"/>
      <c r="N316" s="59"/>
      <c r="O316" s="6"/>
      <c r="P316" s="7"/>
      <c r="S316" s="61"/>
      <c r="T316" s="61"/>
      <c r="U316" s="61"/>
      <c r="V316" s="61"/>
      <c r="W316" s="61"/>
      <c r="X316" s="61"/>
      <c r="Y316" s="61"/>
      <c r="Z316" s="4"/>
      <c r="AA316" s="61"/>
      <c r="AB316" s="6"/>
      <c r="AC316" s="7"/>
    </row>
    <row r="317" spans="1:29" s="32" customFormat="1" ht="13.35" customHeight="1">
      <c r="A317" s="1"/>
      <c r="B317" s="59"/>
      <c r="C317" s="59"/>
      <c r="D317" s="59"/>
      <c r="E317" s="59"/>
      <c r="F317" s="1"/>
      <c r="G317" s="59"/>
      <c r="H317" s="59"/>
      <c r="I317" s="59"/>
      <c r="J317" s="59"/>
      <c r="K317" s="59"/>
      <c r="L317" s="59"/>
      <c r="M317" s="5"/>
      <c r="N317" s="59"/>
      <c r="O317" s="6"/>
      <c r="P317" s="7"/>
      <c r="S317" s="61"/>
      <c r="T317" s="61"/>
      <c r="U317" s="61"/>
      <c r="V317" s="61"/>
      <c r="W317" s="61"/>
      <c r="X317" s="61"/>
      <c r="Y317" s="61"/>
      <c r="Z317" s="4"/>
      <c r="AA317" s="61"/>
      <c r="AB317" s="6"/>
      <c r="AC317" s="7"/>
    </row>
    <row r="318" spans="1:29" s="32" customFormat="1" ht="13.35" customHeight="1">
      <c r="A318" s="1"/>
      <c r="B318" s="59"/>
      <c r="C318" s="59"/>
      <c r="D318" s="59"/>
      <c r="E318" s="59"/>
      <c r="F318" s="1"/>
      <c r="G318" s="59"/>
      <c r="H318" s="59"/>
      <c r="I318" s="59"/>
      <c r="J318" s="59"/>
      <c r="K318" s="59"/>
      <c r="L318" s="59"/>
      <c r="M318" s="5"/>
      <c r="N318" s="59"/>
      <c r="O318" s="6"/>
      <c r="P318" s="7"/>
      <c r="S318" s="61"/>
      <c r="T318" s="61"/>
      <c r="U318" s="61"/>
      <c r="V318" s="61"/>
      <c r="W318" s="61"/>
      <c r="X318" s="61"/>
      <c r="Y318" s="61"/>
      <c r="Z318" s="4"/>
      <c r="AA318" s="61"/>
      <c r="AB318" s="6"/>
      <c r="AC318" s="7"/>
    </row>
    <row r="319" spans="1:29" s="32" customFormat="1" ht="13.35" customHeight="1">
      <c r="A319" s="1"/>
      <c r="B319" s="59"/>
      <c r="C319" s="59"/>
      <c r="D319" s="59"/>
      <c r="E319" s="59"/>
      <c r="F319" s="1"/>
      <c r="G319" s="59"/>
      <c r="H319" s="59"/>
      <c r="I319" s="59"/>
      <c r="J319" s="59"/>
      <c r="K319" s="59"/>
      <c r="L319" s="59"/>
      <c r="M319" s="5"/>
      <c r="N319" s="59"/>
      <c r="O319" s="6"/>
      <c r="P319" s="7"/>
      <c r="S319" s="61"/>
      <c r="T319" s="61"/>
      <c r="U319" s="61"/>
      <c r="V319" s="61"/>
      <c r="W319" s="61"/>
      <c r="X319" s="61"/>
      <c r="Y319" s="61"/>
      <c r="Z319" s="4"/>
      <c r="AA319" s="61"/>
      <c r="AB319" s="6"/>
      <c r="AC319" s="7"/>
    </row>
    <row r="320" spans="1:29" s="32" customFormat="1" ht="13.35" customHeight="1">
      <c r="A320" s="1"/>
      <c r="B320" s="59"/>
      <c r="C320" s="59"/>
      <c r="D320" s="59"/>
      <c r="E320" s="59"/>
      <c r="F320" s="1"/>
      <c r="G320" s="59"/>
      <c r="H320" s="59"/>
      <c r="I320" s="59"/>
      <c r="J320" s="59"/>
      <c r="K320" s="59"/>
      <c r="L320" s="59"/>
      <c r="M320" s="5"/>
      <c r="N320" s="59"/>
      <c r="O320" s="6"/>
      <c r="P320" s="7"/>
      <c r="S320" s="61"/>
      <c r="T320" s="61"/>
      <c r="U320" s="61"/>
      <c r="V320" s="61"/>
      <c r="W320" s="61"/>
      <c r="X320" s="61"/>
      <c r="Y320" s="61"/>
      <c r="Z320" s="4"/>
      <c r="AA320" s="61"/>
      <c r="AB320" s="6"/>
      <c r="AC320" s="7"/>
    </row>
    <row r="321" spans="1:29" s="32" customFormat="1" ht="13.35" customHeight="1">
      <c r="A321" s="1"/>
      <c r="B321" s="59"/>
      <c r="C321" s="59"/>
      <c r="D321" s="59"/>
      <c r="E321" s="59"/>
      <c r="F321" s="1"/>
      <c r="G321" s="59"/>
      <c r="H321" s="59"/>
      <c r="I321" s="59"/>
      <c r="J321" s="59"/>
      <c r="K321" s="59"/>
      <c r="L321" s="59"/>
      <c r="M321" s="5"/>
      <c r="N321" s="59"/>
      <c r="O321" s="6"/>
      <c r="P321" s="7"/>
      <c r="S321" s="61"/>
      <c r="T321" s="61"/>
      <c r="U321" s="61"/>
      <c r="V321" s="61"/>
      <c r="W321" s="61"/>
      <c r="X321" s="61"/>
      <c r="Y321" s="61"/>
      <c r="Z321" s="4"/>
      <c r="AA321" s="61"/>
      <c r="AB321" s="6"/>
      <c r="AC321" s="7"/>
    </row>
    <row r="322" spans="1:29" s="32" customFormat="1" ht="13.35" customHeight="1">
      <c r="A322" s="1"/>
      <c r="B322" s="59"/>
      <c r="C322" s="59"/>
      <c r="D322" s="59"/>
      <c r="E322" s="59"/>
      <c r="F322" s="1"/>
      <c r="G322" s="59"/>
      <c r="H322" s="59"/>
      <c r="I322" s="59"/>
      <c r="J322" s="59"/>
      <c r="K322" s="59"/>
      <c r="L322" s="59"/>
      <c r="M322" s="5"/>
      <c r="N322" s="59"/>
      <c r="O322" s="6"/>
      <c r="P322" s="7"/>
      <c r="S322" s="61"/>
      <c r="T322" s="61"/>
      <c r="U322" s="61"/>
      <c r="V322" s="61"/>
      <c r="W322" s="61"/>
      <c r="X322" s="61"/>
      <c r="Y322" s="61"/>
      <c r="Z322" s="4"/>
      <c r="AA322" s="61"/>
      <c r="AB322" s="6"/>
      <c r="AC322" s="7"/>
    </row>
    <row r="323" spans="1:29" s="32" customFormat="1" ht="13.35" customHeight="1">
      <c r="A323" s="1"/>
      <c r="B323" s="59"/>
      <c r="C323" s="59"/>
      <c r="D323" s="59"/>
      <c r="E323" s="59"/>
      <c r="F323" s="1"/>
      <c r="G323" s="59"/>
      <c r="H323" s="59"/>
      <c r="I323" s="59"/>
      <c r="J323" s="59"/>
      <c r="K323" s="59"/>
      <c r="L323" s="59"/>
      <c r="M323" s="5"/>
      <c r="N323" s="59"/>
      <c r="O323" s="6"/>
      <c r="P323" s="7"/>
      <c r="S323" s="61"/>
      <c r="T323" s="61"/>
      <c r="U323" s="61"/>
      <c r="V323" s="61"/>
      <c r="W323" s="61"/>
      <c r="X323" s="61"/>
      <c r="Y323" s="61"/>
      <c r="Z323" s="4"/>
      <c r="AA323" s="61"/>
      <c r="AB323" s="6"/>
      <c r="AC323" s="7"/>
    </row>
    <row r="324" spans="1:29" s="32" customFormat="1" ht="13.35" customHeight="1">
      <c r="A324" s="1"/>
      <c r="B324" s="59"/>
      <c r="C324" s="59"/>
      <c r="D324" s="59"/>
      <c r="E324" s="59"/>
      <c r="F324" s="1"/>
      <c r="G324" s="59"/>
      <c r="H324" s="59"/>
      <c r="I324" s="59"/>
      <c r="J324" s="59"/>
      <c r="K324" s="59"/>
      <c r="L324" s="59"/>
      <c r="M324" s="5"/>
      <c r="N324" s="59"/>
      <c r="O324" s="6"/>
      <c r="P324" s="7"/>
      <c r="S324" s="61"/>
      <c r="T324" s="61"/>
      <c r="U324" s="61"/>
      <c r="V324" s="61"/>
      <c r="W324" s="61"/>
      <c r="X324" s="61"/>
      <c r="Y324" s="61"/>
      <c r="Z324" s="4"/>
      <c r="AA324" s="61"/>
      <c r="AB324" s="6"/>
      <c r="AC324" s="7"/>
    </row>
    <row r="325" spans="1:29" s="32" customFormat="1" ht="13.35" customHeight="1">
      <c r="A325" s="1"/>
      <c r="B325" s="59"/>
      <c r="C325" s="59"/>
      <c r="D325" s="59"/>
      <c r="E325" s="59"/>
      <c r="F325" s="1"/>
      <c r="G325" s="59"/>
      <c r="H325" s="59"/>
      <c r="I325" s="59"/>
      <c r="J325" s="59"/>
      <c r="K325" s="59"/>
      <c r="L325" s="59"/>
      <c r="M325" s="5"/>
      <c r="N325" s="59"/>
      <c r="O325" s="6"/>
      <c r="P325" s="7"/>
      <c r="S325" s="61"/>
      <c r="T325" s="61"/>
      <c r="U325" s="61"/>
      <c r="V325" s="61"/>
      <c r="W325" s="61"/>
      <c r="X325" s="61"/>
      <c r="Y325" s="61"/>
      <c r="Z325" s="4"/>
      <c r="AA325" s="61"/>
      <c r="AB325" s="6"/>
      <c r="AC325" s="7"/>
    </row>
    <row r="326" spans="1:29" s="32" customFormat="1" ht="13.35" customHeight="1">
      <c r="A326" s="1"/>
      <c r="B326" s="59"/>
      <c r="C326" s="59"/>
      <c r="D326" s="59"/>
      <c r="E326" s="59"/>
      <c r="F326" s="1"/>
      <c r="G326" s="59"/>
      <c r="H326" s="59"/>
      <c r="I326" s="59"/>
      <c r="J326" s="59"/>
      <c r="K326" s="59"/>
      <c r="L326" s="59"/>
      <c r="M326" s="5"/>
      <c r="N326" s="59"/>
      <c r="O326" s="6"/>
      <c r="P326" s="7"/>
      <c r="S326" s="61"/>
      <c r="T326" s="61"/>
      <c r="U326" s="61"/>
      <c r="V326" s="61"/>
      <c r="W326" s="61"/>
      <c r="X326" s="61"/>
      <c r="Y326" s="61"/>
      <c r="Z326" s="4"/>
      <c r="AA326" s="61"/>
      <c r="AB326" s="6"/>
      <c r="AC326" s="7"/>
    </row>
    <row r="327" spans="1:29" s="32" customFormat="1" ht="13.35" customHeight="1">
      <c r="A327" s="1"/>
      <c r="B327" s="59"/>
      <c r="C327" s="59"/>
      <c r="D327" s="59"/>
      <c r="E327" s="59"/>
      <c r="F327" s="1"/>
      <c r="G327" s="59"/>
      <c r="H327" s="59"/>
      <c r="I327" s="59"/>
      <c r="J327" s="59"/>
      <c r="K327" s="59"/>
      <c r="L327" s="59"/>
      <c r="M327" s="5"/>
      <c r="N327" s="59"/>
      <c r="O327" s="6"/>
      <c r="P327" s="7"/>
      <c r="S327" s="61"/>
      <c r="T327" s="61"/>
      <c r="U327" s="61"/>
      <c r="V327" s="61"/>
      <c r="W327" s="61"/>
      <c r="X327" s="61"/>
      <c r="Y327" s="61"/>
      <c r="Z327" s="4"/>
      <c r="AA327" s="61"/>
      <c r="AB327" s="6"/>
      <c r="AC327" s="7"/>
    </row>
    <row r="328" spans="1:29" s="32" customFormat="1" ht="13.35" customHeight="1">
      <c r="A328" s="1"/>
      <c r="B328" s="59"/>
      <c r="C328" s="59"/>
      <c r="D328" s="59"/>
      <c r="E328" s="59"/>
      <c r="F328" s="1"/>
      <c r="G328" s="59"/>
      <c r="H328" s="59"/>
      <c r="I328" s="59"/>
      <c r="J328" s="59"/>
      <c r="K328" s="59"/>
      <c r="L328" s="59"/>
      <c r="M328" s="5"/>
      <c r="N328" s="59"/>
      <c r="O328" s="6"/>
      <c r="P328" s="7"/>
      <c r="S328" s="61"/>
      <c r="T328" s="61"/>
      <c r="U328" s="61"/>
      <c r="V328" s="61"/>
      <c r="W328" s="61"/>
      <c r="X328" s="61"/>
      <c r="Y328" s="61"/>
      <c r="Z328" s="4"/>
      <c r="AA328" s="61"/>
      <c r="AB328" s="6"/>
      <c r="AC328" s="7"/>
    </row>
    <row r="329" spans="1:29" s="32" customFormat="1" ht="13.35" customHeight="1">
      <c r="A329" s="1"/>
      <c r="B329" s="59"/>
      <c r="C329" s="59"/>
      <c r="D329" s="59"/>
      <c r="E329" s="59"/>
      <c r="F329" s="1"/>
      <c r="G329" s="59"/>
      <c r="H329" s="59"/>
      <c r="I329" s="59"/>
      <c r="J329" s="59"/>
      <c r="K329" s="59"/>
      <c r="L329" s="59"/>
      <c r="M329" s="5"/>
      <c r="N329" s="59"/>
      <c r="O329" s="6"/>
      <c r="P329" s="7"/>
      <c r="S329" s="61"/>
      <c r="T329" s="61"/>
      <c r="U329" s="61"/>
      <c r="V329" s="61"/>
      <c r="W329" s="61"/>
      <c r="X329" s="61"/>
      <c r="Y329" s="61"/>
      <c r="Z329" s="4"/>
      <c r="AA329" s="61"/>
      <c r="AB329" s="6"/>
      <c r="AC329" s="7"/>
    </row>
    <row r="330" spans="1:29" s="32" customFormat="1" ht="13.35" customHeight="1">
      <c r="A330" s="1"/>
      <c r="B330" s="59"/>
      <c r="C330" s="59"/>
      <c r="D330" s="59"/>
      <c r="E330" s="59"/>
      <c r="F330" s="1"/>
      <c r="G330" s="59"/>
      <c r="H330" s="59"/>
      <c r="I330" s="59"/>
      <c r="J330" s="59"/>
      <c r="K330" s="59"/>
      <c r="L330" s="59"/>
      <c r="M330" s="5"/>
      <c r="N330" s="59"/>
      <c r="O330" s="6"/>
      <c r="P330" s="7"/>
      <c r="S330" s="61"/>
      <c r="T330" s="61"/>
      <c r="U330" s="61"/>
      <c r="V330" s="61"/>
      <c r="W330" s="61"/>
      <c r="X330" s="61"/>
      <c r="Y330" s="61"/>
      <c r="Z330" s="4"/>
      <c r="AA330" s="61"/>
      <c r="AB330" s="6"/>
      <c r="AC330" s="7"/>
    </row>
    <row r="331" spans="1:29" s="32" customFormat="1" ht="13.35" customHeight="1">
      <c r="A331" s="1"/>
      <c r="B331" s="59"/>
      <c r="C331" s="59"/>
      <c r="D331" s="59"/>
      <c r="E331" s="59"/>
      <c r="F331" s="1"/>
      <c r="G331" s="59"/>
      <c r="H331" s="59"/>
      <c r="I331" s="59"/>
      <c r="J331" s="59"/>
      <c r="K331" s="59"/>
      <c r="L331" s="59"/>
      <c r="M331" s="5"/>
      <c r="N331" s="59"/>
      <c r="O331" s="6"/>
      <c r="P331" s="7"/>
      <c r="S331" s="61"/>
      <c r="T331" s="61"/>
      <c r="U331" s="61"/>
      <c r="V331" s="61"/>
      <c r="W331" s="61"/>
      <c r="X331" s="61"/>
      <c r="Y331" s="61"/>
      <c r="Z331" s="4"/>
      <c r="AA331" s="61"/>
      <c r="AB331" s="6"/>
      <c r="AC331" s="7"/>
    </row>
    <row r="332" spans="1:29" s="32" customFormat="1" ht="13.35" customHeight="1">
      <c r="A332" s="1"/>
      <c r="B332" s="59"/>
      <c r="C332" s="59"/>
      <c r="D332" s="59"/>
      <c r="E332" s="59"/>
      <c r="F332" s="1"/>
      <c r="G332" s="59"/>
      <c r="H332" s="59"/>
      <c r="I332" s="59"/>
      <c r="J332" s="59"/>
      <c r="K332" s="59"/>
      <c r="L332" s="59"/>
      <c r="M332" s="5"/>
      <c r="N332" s="59"/>
      <c r="O332" s="6"/>
      <c r="P332" s="7"/>
      <c r="S332" s="61"/>
      <c r="T332" s="61"/>
      <c r="U332" s="61"/>
      <c r="V332" s="61"/>
      <c r="W332" s="61"/>
      <c r="X332" s="61"/>
      <c r="Y332" s="61"/>
      <c r="Z332" s="4"/>
      <c r="AA332" s="61"/>
      <c r="AB332" s="6"/>
      <c r="AC332" s="7"/>
    </row>
    <row r="333" spans="1:29" s="32" customFormat="1" ht="13.35" customHeight="1">
      <c r="A333" s="1"/>
      <c r="B333" s="59"/>
      <c r="C333" s="59"/>
      <c r="D333" s="59"/>
      <c r="E333" s="59"/>
      <c r="F333" s="1"/>
      <c r="G333" s="59"/>
      <c r="H333" s="59"/>
      <c r="I333" s="59"/>
      <c r="J333" s="59"/>
      <c r="K333" s="59"/>
      <c r="L333" s="59"/>
      <c r="M333" s="5"/>
      <c r="N333" s="59"/>
      <c r="O333" s="6"/>
      <c r="P333" s="7"/>
      <c r="S333" s="61"/>
      <c r="T333" s="61"/>
      <c r="U333" s="61"/>
      <c r="V333" s="61"/>
      <c r="W333" s="61"/>
      <c r="X333" s="61"/>
      <c r="Y333" s="61"/>
      <c r="Z333" s="4"/>
      <c r="AA333" s="61"/>
      <c r="AB333" s="6"/>
      <c r="AC333" s="7"/>
    </row>
    <row r="334" spans="1:29" s="32" customFormat="1" ht="13.35" customHeight="1">
      <c r="A334" s="1"/>
      <c r="B334" s="59"/>
      <c r="C334" s="59"/>
      <c r="D334" s="59"/>
      <c r="E334" s="59"/>
      <c r="F334" s="1"/>
      <c r="G334" s="59"/>
      <c r="H334" s="59"/>
      <c r="I334" s="59"/>
      <c r="J334" s="59"/>
      <c r="K334" s="59"/>
      <c r="L334" s="59"/>
      <c r="M334" s="5"/>
      <c r="N334" s="59"/>
      <c r="O334" s="6"/>
      <c r="P334" s="7"/>
      <c r="S334" s="61"/>
      <c r="T334" s="61"/>
      <c r="U334" s="61"/>
      <c r="V334" s="61"/>
      <c r="W334" s="61"/>
      <c r="X334" s="61"/>
      <c r="Y334" s="61"/>
      <c r="Z334" s="4"/>
      <c r="AA334" s="61"/>
      <c r="AB334" s="6"/>
      <c r="AC334" s="7"/>
    </row>
    <row r="335" spans="1:29" s="32" customFormat="1" ht="13.35" customHeight="1">
      <c r="A335" s="1"/>
      <c r="B335" s="59"/>
      <c r="C335" s="59"/>
      <c r="D335" s="59"/>
      <c r="E335" s="59"/>
      <c r="F335" s="1"/>
      <c r="G335" s="59"/>
      <c r="H335" s="59"/>
      <c r="I335" s="59"/>
      <c r="J335" s="59"/>
      <c r="K335" s="59"/>
      <c r="L335" s="59"/>
      <c r="M335" s="5"/>
      <c r="N335" s="59"/>
      <c r="O335" s="6"/>
      <c r="P335" s="7"/>
      <c r="S335" s="61"/>
      <c r="T335" s="61"/>
      <c r="U335" s="61"/>
      <c r="V335" s="61"/>
      <c r="W335" s="61"/>
      <c r="X335" s="61"/>
      <c r="Y335" s="61"/>
      <c r="Z335" s="4"/>
      <c r="AA335" s="61"/>
      <c r="AB335" s="6"/>
      <c r="AC335" s="7"/>
    </row>
    <row r="336" spans="1:29" s="32" customFormat="1" ht="13.35" customHeight="1">
      <c r="A336" s="1"/>
      <c r="B336" s="59"/>
      <c r="C336" s="59"/>
      <c r="D336" s="59"/>
      <c r="E336" s="59"/>
      <c r="F336" s="1"/>
      <c r="G336" s="59"/>
      <c r="H336" s="59"/>
      <c r="I336" s="59"/>
      <c r="J336" s="59"/>
      <c r="K336" s="59"/>
      <c r="L336" s="59"/>
      <c r="M336" s="5"/>
      <c r="N336" s="59"/>
      <c r="O336" s="6"/>
      <c r="P336" s="7"/>
      <c r="S336" s="61"/>
      <c r="T336" s="61"/>
      <c r="U336" s="61"/>
      <c r="V336" s="61"/>
      <c r="W336" s="61"/>
      <c r="X336" s="61"/>
      <c r="Y336" s="61"/>
      <c r="Z336" s="4"/>
      <c r="AA336" s="61"/>
      <c r="AB336" s="6"/>
      <c r="AC336" s="7"/>
    </row>
    <row r="337" spans="1:29" s="32" customFormat="1" ht="13.35" customHeight="1">
      <c r="A337" s="1"/>
      <c r="B337" s="59"/>
      <c r="C337" s="59"/>
      <c r="D337" s="59"/>
      <c r="E337" s="59"/>
      <c r="F337" s="1"/>
      <c r="G337" s="59"/>
      <c r="H337" s="59"/>
      <c r="I337" s="59"/>
      <c r="J337" s="59"/>
      <c r="K337" s="59"/>
      <c r="L337" s="59"/>
      <c r="M337" s="5"/>
      <c r="N337" s="59"/>
      <c r="O337" s="6"/>
      <c r="P337" s="7"/>
      <c r="S337" s="61"/>
      <c r="T337" s="61"/>
      <c r="U337" s="61"/>
      <c r="V337" s="61"/>
      <c r="W337" s="61"/>
      <c r="X337" s="61"/>
      <c r="Y337" s="61"/>
      <c r="Z337" s="4"/>
      <c r="AA337" s="61"/>
      <c r="AB337" s="6"/>
      <c r="AC337" s="7"/>
    </row>
    <row r="338" spans="1:29" s="32" customFormat="1" ht="13.35" customHeight="1">
      <c r="A338" s="1"/>
      <c r="B338" s="59"/>
      <c r="C338" s="59"/>
      <c r="D338" s="59"/>
      <c r="E338" s="59"/>
      <c r="F338" s="1"/>
      <c r="G338" s="59"/>
      <c r="H338" s="59"/>
      <c r="I338" s="59"/>
      <c r="J338" s="59"/>
      <c r="K338" s="59"/>
      <c r="L338" s="59"/>
      <c r="M338" s="5"/>
      <c r="N338" s="59"/>
      <c r="O338" s="6"/>
      <c r="P338" s="7"/>
      <c r="S338" s="61"/>
      <c r="T338" s="61"/>
      <c r="U338" s="61"/>
      <c r="V338" s="61"/>
      <c r="W338" s="61"/>
      <c r="X338" s="61"/>
      <c r="Y338" s="61"/>
      <c r="Z338" s="4"/>
      <c r="AA338" s="61"/>
      <c r="AB338" s="6"/>
      <c r="AC338" s="7"/>
    </row>
    <row r="339" spans="1:29" s="32" customFormat="1" ht="13.35" customHeight="1">
      <c r="A339" s="1"/>
      <c r="B339" s="59"/>
      <c r="C339" s="59"/>
      <c r="D339" s="59"/>
      <c r="E339" s="59"/>
      <c r="F339" s="1"/>
      <c r="G339" s="59"/>
      <c r="H339" s="59"/>
      <c r="I339" s="59"/>
      <c r="J339" s="59"/>
      <c r="K339" s="59"/>
      <c r="L339" s="59"/>
      <c r="M339" s="5"/>
      <c r="N339" s="59"/>
      <c r="O339" s="6"/>
      <c r="P339" s="7"/>
      <c r="S339" s="61"/>
      <c r="T339" s="61"/>
      <c r="U339" s="61"/>
      <c r="V339" s="61"/>
      <c r="W339" s="61"/>
      <c r="X339" s="61"/>
      <c r="Y339" s="61"/>
      <c r="Z339" s="4"/>
      <c r="AA339" s="61"/>
      <c r="AB339" s="6"/>
      <c r="AC339" s="7"/>
    </row>
    <row r="340" spans="1:29" s="32" customFormat="1" ht="13.35" customHeight="1">
      <c r="A340" s="1"/>
      <c r="B340" s="59"/>
      <c r="C340" s="59"/>
      <c r="D340" s="59"/>
      <c r="E340" s="59"/>
      <c r="F340" s="1"/>
      <c r="G340" s="59"/>
      <c r="H340" s="59"/>
      <c r="I340" s="59"/>
      <c r="J340" s="59"/>
      <c r="K340" s="59"/>
      <c r="L340" s="59"/>
      <c r="M340" s="5"/>
      <c r="N340" s="59"/>
      <c r="O340" s="6"/>
      <c r="P340" s="7"/>
      <c r="S340" s="61"/>
      <c r="T340" s="61"/>
      <c r="U340" s="61"/>
      <c r="V340" s="61"/>
      <c r="W340" s="61"/>
      <c r="X340" s="61"/>
      <c r="Y340" s="61"/>
      <c r="Z340" s="4"/>
      <c r="AA340" s="61"/>
      <c r="AB340" s="6"/>
      <c r="AC340" s="7"/>
    </row>
    <row r="341" spans="1:29" s="32" customFormat="1" ht="13.35" customHeight="1">
      <c r="A341" s="1"/>
      <c r="B341" s="59"/>
      <c r="C341" s="59"/>
      <c r="D341" s="59"/>
      <c r="E341" s="59"/>
      <c r="F341" s="1"/>
      <c r="G341" s="59"/>
      <c r="H341" s="59"/>
      <c r="I341" s="59"/>
      <c r="J341" s="59"/>
      <c r="K341" s="59"/>
      <c r="L341" s="59"/>
      <c r="M341" s="5"/>
      <c r="N341" s="59"/>
      <c r="O341" s="6"/>
      <c r="P341" s="7"/>
      <c r="S341" s="61"/>
      <c r="T341" s="61"/>
      <c r="U341" s="61"/>
      <c r="V341" s="61"/>
      <c r="W341" s="61"/>
      <c r="X341" s="61"/>
      <c r="Y341" s="61"/>
      <c r="Z341" s="4"/>
      <c r="AA341" s="61"/>
      <c r="AB341" s="6"/>
      <c r="AC341" s="7"/>
    </row>
    <row r="342" spans="1:29" s="32" customFormat="1" ht="13.35" customHeight="1">
      <c r="A342" s="1"/>
      <c r="B342" s="59"/>
      <c r="C342" s="59"/>
      <c r="D342" s="59"/>
      <c r="E342" s="59"/>
      <c r="F342" s="1"/>
      <c r="G342" s="59"/>
      <c r="H342" s="59"/>
      <c r="I342" s="59"/>
      <c r="J342" s="59"/>
      <c r="K342" s="59"/>
      <c r="L342" s="59"/>
      <c r="M342" s="5"/>
      <c r="N342" s="59"/>
      <c r="O342" s="6"/>
      <c r="P342" s="7"/>
      <c r="S342" s="61"/>
      <c r="T342" s="61"/>
      <c r="U342" s="61"/>
      <c r="V342" s="61"/>
      <c r="W342" s="61"/>
      <c r="X342" s="61"/>
      <c r="Y342" s="61"/>
      <c r="Z342" s="4"/>
      <c r="AA342" s="61"/>
      <c r="AB342" s="6"/>
      <c r="AC342" s="7"/>
    </row>
    <row r="343" spans="1:29" s="32" customFormat="1" ht="13.35" customHeight="1">
      <c r="A343" s="1"/>
      <c r="B343" s="59"/>
      <c r="C343" s="59"/>
      <c r="D343" s="59"/>
      <c r="E343" s="59"/>
      <c r="F343" s="1"/>
      <c r="G343" s="59"/>
      <c r="H343" s="59"/>
      <c r="I343" s="59"/>
      <c r="J343" s="59"/>
      <c r="K343" s="59"/>
      <c r="L343" s="59"/>
      <c r="M343" s="5"/>
      <c r="N343" s="59"/>
      <c r="O343" s="6"/>
      <c r="P343" s="7"/>
      <c r="S343" s="61"/>
      <c r="T343" s="61"/>
      <c r="U343" s="61"/>
      <c r="V343" s="61"/>
      <c r="W343" s="61"/>
      <c r="X343" s="61"/>
      <c r="Y343" s="61"/>
      <c r="Z343" s="4"/>
      <c r="AA343" s="61"/>
      <c r="AB343" s="6"/>
      <c r="AC343" s="7"/>
    </row>
    <row r="344" spans="1:29" s="32" customFormat="1" ht="13.35" customHeight="1">
      <c r="A344" s="1"/>
      <c r="B344" s="59"/>
      <c r="C344" s="59"/>
      <c r="D344" s="59"/>
      <c r="E344" s="59"/>
      <c r="F344" s="1"/>
      <c r="G344" s="59"/>
      <c r="H344" s="59"/>
      <c r="I344" s="59"/>
      <c r="J344" s="59"/>
      <c r="K344" s="59"/>
      <c r="L344" s="59"/>
      <c r="M344" s="5"/>
      <c r="N344" s="59"/>
      <c r="O344" s="6"/>
      <c r="P344" s="7"/>
      <c r="S344" s="61"/>
      <c r="T344" s="61"/>
      <c r="U344" s="61"/>
      <c r="V344" s="61"/>
      <c r="W344" s="61"/>
      <c r="X344" s="61"/>
      <c r="Y344" s="61"/>
      <c r="Z344" s="4"/>
      <c r="AA344" s="61"/>
      <c r="AB344" s="6"/>
      <c r="AC344" s="7"/>
    </row>
    <row r="345" spans="1:29" s="32" customFormat="1" ht="13.35" customHeight="1">
      <c r="A345" s="1"/>
      <c r="B345" s="59"/>
      <c r="C345" s="59"/>
      <c r="D345" s="59"/>
      <c r="E345" s="59"/>
      <c r="F345" s="1"/>
      <c r="G345" s="59"/>
      <c r="H345" s="59"/>
      <c r="I345" s="59"/>
      <c r="J345" s="59"/>
      <c r="K345" s="59"/>
      <c r="L345" s="59"/>
      <c r="M345" s="5"/>
      <c r="N345" s="59"/>
      <c r="O345" s="6"/>
      <c r="P345" s="7"/>
      <c r="S345" s="61"/>
      <c r="T345" s="61"/>
      <c r="U345" s="61"/>
      <c r="V345" s="61"/>
      <c r="W345" s="61"/>
      <c r="X345" s="61"/>
      <c r="Y345" s="61"/>
      <c r="Z345" s="4"/>
      <c r="AA345" s="61"/>
      <c r="AB345" s="6"/>
      <c r="AC345" s="7"/>
    </row>
    <row r="346" spans="1:29" s="32" customFormat="1" ht="13.35" customHeight="1">
      <c r="A346" s="1"/>
      <c r="B346" s="59"/>
      <c r="C346" s="59"/>
      <c r="D346" s="59"/>
      <c r="E346" s="59"/>
      <c r="F346" s="1"/>
      <c r="G346" s="59"/>
      <c r="H346" s="59"/>
      <c r="I346" s="59"/>
      <c r="J346" s="59"/>
      <c r="K346" s="59"/>
      <c r="L346" s="59"/>
      <c r="M346" s="5"/>
      <c r="N346" s="59"/>
      <c r="O346" s="6"/>
      <c r="P346" s="7"/>
      <c r="S346" s="61"/>
      <c r="T346" s="61"/>
      <c r="U346" s="61"/>
      <c r="V346" s="61"/>
      <c r="W346" s="61"/>
      <c r="X346" s="61"/>
      <c r="Y346" s="61"/>
      <c r="Z346" s="4"/>
      <c r="AA346" s="61"/>
      <c r="AB346" s="6"/>
      <c r="AC346" s="7"/>
    </row>
    <row r="347" spans="1:29" s="32" customFormat="1" ht="13.35" customHeight="1">
      <c r="A347" s="1"/>
      <c r="B347" s="59"/>
      <c r="C347" s="59"/>
      <c r="D347" s="59"/>
      <c r="E347" s="59"/>
      <c r="F347" s="1"/>
      <c r="G347" s="59"/>
      <c r="H347" s="59"/>
      <c r="I347" s="59"/>
      <c r="J347" s="59"/>
      <c r="K347" s="59"/>
      <c r="L347" s="59"/>
      <c r="M347" s="5"/>
      <c r="N347" s="59"/>
      <c r="O347" s="6"/>
      <c r="P347" s="7"/>
      <c r="S347" s="61"/>
      <c r="T347" s="61"/>
      <c r="U347" s="61"/>
      <c r="V347" s="61"/>
      <c r="W347" s="61"/>
      <c r="X347" s="61"/>
      <c r="Y347" s="61"/>
      <c r="Z347" s="4"/>
      <c r="AA347" s="61"/>
      <c r="AB347" s="6"/>
      <c r="AC347" s="7"/>
    </row>
    <row r="348" spans="1:29" s="32" customFormat="1" ht="13.35" customHeight="1">
      <c r="A348" s="1"/>
      <c r="B348" s="59"/>
      <c r="C348" s="59"/>
      <c r="D348" s="59"/>
      <c r="E348" s="59"/>
      <c r="F348" s="1"/>
      <c r="G348" s="59"/>
      <c r="H348" s="59"/>
      <c r="I348" s="59"/>
      <c r="J348" s="59"/>
      <c r="K348" s="59"/>
      <c r="L348" s="59"/>
      <c r="M348" s="5"/>
      <c r="N348" s="59"/>
      <c r="O348" s="6"/>
      <c r="P348" s="7"/>
      <c r="S348" s="61"/>
      <c r="T348" s="61"/>
      <c r="U348" s="61"/>
      <c r="V348" s="61"/>
      <c r="W348" s="61"/>
      <c r="X348" s="61"/>
      <c r="Y348" s="61"/>
      <c r="Z348" s="4"/>
      <c r="AA348" s="61"/>
      <c r="AB348" s="6"/>
      <c r="AC348" s="7"/>
    </row>
    <row r="349" spans="1:29" s="32" customFormat="1" ht="13.35" customHeight="1">
      <c r="A349" s="1"/>
      <c r="B349" s="59"/>
      <c r="C349" s="59"/>
      <c r="D349" s="59"/>
      <c r="E349" s="59"/>
      <c r="F349" s="1"/>
      <c r="G349" s="59"/>
      <c r="H349" s="59"/>
      <c r="I349" s="59"/>
      <c r="J349" s="59"/>
      <c r="K349" s="59"/>
      <c r="L349" s="59"/>
      <c r="M349" s="5"/>
      <c r="N349" s="59"/>
      <c r="O349" s="6"/>
      <c r="P349" s="7"/>
      <c r="S349" s="61"/>
      <c r="T349" s="61"/>
      <c r="U349" s="61"/>
      <c r="V349" s="61"/>
      <c r="W349" s="61"/>
      <c r="X349" s="61"/>
      <c r="Y349" s="61"/>
      <c r="Z349" s="4"/>
      <c r="AA349" s="61"/>
      <c r="AB349" s="6"/>
      <c r="AC349" s="7"/>
    </row>
    <row r="350" spans="1:29" s="32" customFormat="1" ht="13.35" customHeight="1">
      <c r="A350" s="1"/>
      <c r="B350" s="59"/>
      <c r="C350" s="59"/>
      <c r="D350" s="59"/>
      <c r="E350" s="59"/>
      <c r="F350" s="1"/>
      <c r="G350" s="59"/>
      <c r="H350" s="59"/>
      <c r="I350" s="59"/>
      <c r="J350" s="59"/>
      <c r="K350" s="59"/>
      <c r="L350" s="59"/>
      <c r="M350" s="5"/>
      <c r="N350" s="59"/>
      <c r="O350" s="6"/>
      <c r="P350" s="7"/>
      <c r="S350" s="61"/>
      <c r="T350" s="61"/>
      <c r="U350" s="61"/>
      <c r="V350" s="61"/>
      <c r="W350" s="61"/>
      <c r="X350" s="61"/>
      <c r="Y350" s="61"/>
      <c r="Z350" s="4"/>
      <c r="AA350" s="61"/>
      <c r="AB350" s="6"/>
      <c r="AC350" s="7"/>
    </row>
    <row r="351" spans="1:29" s="32" customFormat="1" ht="13.35" customHeight="1">
      <c r="A351" s="1"/>
      <c r="B351" s="59"/>
      <c r="C351" s="59"/>
      <c r="D351" s="59"/>
      <c r="E351" s="59"/>
      <c r="F351" s="1"/>
      <c r="G351" s="59"/>
      <c r="H351" s="59"/>
      <c r="I351" s="59"/>
      <c r="J351" s="59"/>
      <c r="K351" s="59"/>
      <c r="L351" s="59"/>
      <c r="M351" s="5"/>
      <c r="N351" s="59"/>
      <c r="O351" s="6"/>
      <c r="P351" s="7"/>
      <c r="S351" s="61"/>
      <c r="T351" s="61"/>
      <c r="U351" s="61"/>
      <c r="V351" s="61"/>
      <c r="W351" s="61"/>
      <c r="X351" s="61"/>
      <c r="Y351" s="61"/>
      <c r="Z351" s="4"/>
      <c r="AA351" s="61"/>
      <c r="AB351" s="6"/>
      <c r="AC351" s="7"/>
    </row>
    <row r="352" spans="1:29" s="32" customFormat="1" ht="13.35" customHeight="1">
      <c r="A352" s="1"/>
      <c r="B352" s="59"/>
      <c r="C352" s="59"/>
      <c r="D352" s="59"/>
      <c r="E352" s="59"/>
      <c r="F352" s="1"/>
      <c r="G352" s="59"/>
      <c r="H352" s="59"/>
      <c r="I352" s="59"/>
      <c r="J352" s="59"/>
      <c r="K352" s="59"/>
      <c r="L352" s="59"/>
      <c r="M352" s="5"/>
      <c r="N352" s="59"/>
      <c r="O352" s="6"/>
      <c r="P352" s="7"/>
      <c r="S352" s="61"/>
      <c r="T352" s="61"/>
      <c r="U352" s="61"/>
      <c r="V352" s="61"/>
      <c r="W352" s="61"/>
      <c r="X352" s="61"/>
      <c r="Y352" s="61"/>
      <c r="Z352" s="4"/>
      <c r="AA352" s="61"/>
      <c r="AB352" s="6"/>
      <c r="AC352" s="7"/>
    </row>
    <row r="353" spans="1:29" s="32" customFormat="1" ht="13.35" customHeight="1">
      <c r="A353" s="1"/>
      <c r="B353" s="59"/>
      <c r="C353" s="59"/>
      <c r="D353" s="59"/>
      <c r="E353" s="59"/>
      <c r="F353" s="1"/>
      <c r="G353" s="59"/>
      <c r="H353" s="59"/>
      <c r="I353" s="59"/>
      <c r="J353" s="59"/>
      <c r="K353" s="59"/>
      <c r="L353" s="59"/>
      <c r="M353" s="5"/>
      <c r="N353" s="59"/>
      <c r="O353" s="6"/>
      <c r="P353" s="7"/>
      <c r="S353" s="61"/>
      <c r="T353" s="61"/>
      <c r="U353" s="61"/>
      <c r="V353" s="61"/>
      <c r="W353" s="61"/>
      <c r="X353" s="61"/>
      <c r="Y353" s="61"/>
      <c r="Z353" s="4"/>
      <c r="AA353" s="61"/>
      <c r="AB353" s="6"/>
      <c r="AC353" s="7"/>
    </row>
    <row r="354" spans="1:29" s="32" customFormat="1" ht="13.35" customHeight="1">
      <c r="A354" s="1"/>
      <c r="B354" s="59"/>
      <c r="C354" s="59"/>
      <c r="D354" s="59"/>
      <c r="E354" s="59"/>
      <c r="F354" s="1"/>
      <c r="G354" s="59"/>
      <c r="H354" s="59"/>
      <c r="I354" s="59"/>
      <c r="J354" s="59"/>
      <c r="K354" s="59"/>
      <c r="L354" s="59"/>
      <c r="M354" s="5"/>
      <c r="N354" s="59"/>
      <c r="O354" s="6"/>
      <c r="P354" s="7"/>
      <c r="S354" s="61"/>
      <c r="T354" s="61"/>
      <c r="U354" s="61"/>
      <c r="V354" s="61"/>
      <c r="W354" s="61"/>
      <c r="X354" s="61"/>
      <c r="Y354" s="61"/>
      <c r="Z354" s="4"/>
      <c r="AA354" s="61"/>
      <c r="AB354" s="6"/>
      <c r="AC354" s="7"/>
    </row>
    <row r="355" spans="1:29" s="32" customFormat="1" ht="13.35" customHeight="1">
      <c r="A355" s="1"/>
      <c r="B355" s="59"/>
      <c r="C355" s="59"/>
      <c r="D355" s="59"/>
      <c r="E355" s="59"/>
      <c r="F355" s="1"/>
      <c r="G355" s="59"/>
      <c r="H355" s="59"/>
      <c r="I355" s="59"/>
      <c r="J355" s="59"/>
      <c r="K355" s="59"/>
      <c r="L355" s="59"/>
      <c r="M355" s="5"/>
      <c r="N355" s="59"/>
      <c r="O355" s="6"/>
      <c r="P355" s="7"/>
      <c r="S355" s="61"/>
      <c r="T355" s="61"/>
      <c r="U355" s="61"/>
      <c r="V355" s="61"/>
      <c r="W355" s="61"/>
      <c r="X355" s="61"/>
      <c r="Y355" s="61"/>
      <c r="Z355" s="4"/>
      <c r="AA355" s="61"/>
      <c r="AB355" s="6"/>
      <c r="AC355" s="7"/>
    </row>
    <row r="356" spans="1:29" s="32" customFormat="1" ht="13.35" customHeight="1">
      <c r="A356" s="1"/>
      <c r="B356" s="59"/>
      <c r="C356" s="59"/>
      <c r="D356" s="59"/>
      <c r="E356" s="59"/>
      <c r="F356" s="1"/>
      <c r="G356" s="59"/>
      <c r="H356" s="59"/>
      <c r="I356" s="59"/>
      <c r="J356" s="59"/>
      <c r="K356" s="59"/>
      <c r="L356" s="59"/>
      <c r="M356" s="5"/>
      <c r="N356" s="59"/>
      <c r="O356" s="6"/>
      <c r="P356" s="7"/>
      <c r="S356" s="61"/>
      <c r="T356" s="61"/>
      <c r="U356" s="61"/>
      <c r="V356" s="61"/>
      <c r="W356" s="61"/>
      <c r="X356" s="61"/>
      <c r="Y356" s="61"/>
      <c r="Z356" s="4"/>
      <c r="AA356" s="61"/>
      <c r="AB356" s="6"/>
      <c r="AC356" s="7"/>
    </row>
    <row r="357" spans="1:29" s="32" customFormat="1" ht="13.35" customHeight="1">
      <c r="A357" s="1"/>
      <c r="B357" s="59"/>
      <c r="C357" s="59"/>
      <c r="D357" s="59"/>
      <c r="E357" s="59"/>
      <c r="F357" s="1"/>
      <c r="G357" s="59"/>
      <c r="H357" s="59"/>
      <c r="I357" s="59"/>
      <c r="J357" s="59"/>
      <c r="K357" s="59"/>
      <c r="L357" s="59"/>
      <c r="M357" s="5"/>
      <c r="N357" s="59"/>
      <c r="O357" s="6"/>
      <c r="P357" s="7"/>
      <c r="S357" s="61"/>
      <c r="T357" s="61"/>
      <c r="U357" s="61"/>
      <c r="V357" s="61"/>
      <c r="W357" s="61"/>
      <c r="X357" s="61"/>
      <c r="Y357" s="61"/>
      <c r="Z357" s="4"/>
      <c r="AA357" s="61"/>
      <c r="AB357" s="6"/>
      <c r="AC357" s="7"/>
    </row>
    <row r="358" spans="1:29" s="32" customFormat="1" ht="13.35" customHeight="1">
      <c r="A358" s="1"/>
      <c r="B358" s="59"/>
      <c r="C358" s="59"/>
      <c r="D358" s="59"/>
      <c r="E358" s="59"/>
      <c r="F358" s="1"/>
      <c r="G358" s="59"/>
      <c r="H358" s="59"/>
      <c r="I358" s="59"/>
      <c r="J358" s="59"/>
      <c r="K358" s="59"/>
      <c r="L358" s="59"/>
      <c r="M358" s="5"/>
      <c r="N358" s="59"/>
      <c r="O358" s="6"/>
      <c r="P358" s="7"/>
      <c r="S358" s="61"/>
      <c r="T358" s="61"/>
      <c r="U358" s="61"/>
      <c r="V358" s="61"/>
      <c r="W358" s="61"/>
      <c r="X358" s="61"/>
      <c r="Y358" s="61"/>
      <c r="Z358" s="4"/>
      <c r="AA358" s="61"/>
      <c r="AB358" s="6"/>
      <c r="AC358" s="7"/>
    </row>
    <row r="359" spans="1:29" s="32" customFormat="1" ht="13.35" customHeight="1">
      <c r="A359" s="1"/>
      <c r="B359" s="59"/>
      <c r="C359" s="59"/>
      <c r="D359" s="59"/>
      <c r="E359" s="59"/>
      <c r="F359" s="1"/>
      <c r="G359" s="59"/>
      <c r="H359" s="59"/>
      <c r="I359" s="59"/>
      <c r="J359" s="59"/>
      <c r="K359" s="59"/>
      <c r="L359" s="59"/>
      <c r="M359" s="5"/>
      <c r="N359" s="59"/>
      <c r="O359" s="6"/>
      <c r="P359" s="7"/>
      <c r="S359" s="61"/>
      <c r="T359" s="61"/>
      <c r="U359" s="61"/>
      <c r="V359" s="61"/>
      <c r="W359" s="61"/>
      <c r="X359" s="61"/>
      <c r="Y359" s="61"/>
      <c r="Z359" s="4"/>
      <c r="AA359" s="61"/>
      <c r="AB359" s="6"/>
      <c r="AC359" s="7"/>
    </row>
    <row r="360" spans="1:29" s="32" customFormat="1" ht="13.35" customHeight="1">
      <c r="A360" s="1"/>
      <c r="B360" s="59"/>
      <c r="C360" s="59"/>
      <c r="D360" s="59"/>
      <c r="E360" s="59"/>
      <c r="F360" s="1"/>
      <c r="G360" s="59"/>
      <c r="H360" s="59"/>
      <c r="I360" s="59"/>
      <c r="J360" s="59"/>
      <c r="K360" s="59"/>
      <c r="L360" s="59"/>
      <c r="M360" s="5"/>
      <c r="N360" s="59"/>
      <c r="O360" s="6"/>
      <c r="P360" s="7"/>
      <c r="S360" s="61"/>
      <c r="T360" s="61"/>
      <c r="U360" s="61"/>
      <c r="V360" s="61"/>
      <c r="W360" s="61"/>
      <c r="X360" s="61"/>
      <c r="Y360" s="61"/>
      <c r="Z360" s="4"/>
      <c r="AA360" s="61"/>
      <c r="AB360" s="6"/>
      <c r="AC360" s="7"/>
    </row>
    <row r="361" spans="1:29" s="32" customFormat="1" ht="13.35" customHeight="1">
      <c r="A361" s="1"/>
      <c r="B361" s="59"/>
      <c r="C361" s="59"/>
      <c r="D361" s="59"/>
      <c r="E361" s="59"/>
      <c r="F361" s="1"/>
      <c r="G361" s="59"/>
      <c r="H361" s="59"/>
      <c r="I361" s="59"/>
      <c r="J361" s="59"/>
      <c r="K361" s="59"/>
      <c r="L361" s="59"/>
      <c r="M361" s="5"/>
      <c r="N361" s="59"/>
      <c r="O361" s="6"/>
      <c r="P361" s="7"/>
      <c r="S361" s="61"/>
      <c r="T361" s="61"/>
      <c r="U361" s="61"/>
      <c r="V361" s="61"/>
      <c r="W361" s="61"/>
      <c r="X361" s="61"/>
      <c r="Y361" s="61"/>
      <c r="Z361" s="4"/>
      <c r="AA361" s="61"/>
      <c r="AB361" s="6"/>
      <c r="AC361" s="7"/>
    </row>
    <row r="362" spans="1:29" s="32" customFormat="1" ht="13.35" customHeight="1">
      <c r="A362" s="1"/>
      <c r="B362" s="59"/>
      <c r="C362" s="59"/>
      <c r="D362" s="59"/>
      <c r="E362" s="59"/>
      <c r="F362" s="1"/>
      <c r="G362" s="59"/>
      <c r="H362" s="59"/>
      <c r="I362" s="59"/>
      <c r="J362" s="59"/>
      <c r="K362" s="59"/>
      <c r="L362" s="59"/>
      <c r="M362" s="5"/>
      <c r="N362" s="59"/>
      <c r="O362" s="6"/>
      <c r="P362" s="7"/>
      <c r="S362" s="61"/>
      <c r="T362" s="61"/>
      <c r="U362" s="61"/>
      <c r="V362" s="61"/>
      <c r="W362" s="61"/>
      <c r="X362" s="61"/>
      <c r="Y362" s="61"/>
      <c r="Z362" s="4"/>
      <c r="AA362" s="61"/>
      <c r="AB362" s="6"/>
      <c r="AC362" s="7"/>
    </row>
    <row r="363" spans="1:29" s="32" customFormat="1" ht="13.35" customHeight="1">
      <c r="A363" s="1"/>
      <c r="B363" s="59"/>
      <c r="C363" s="59"/>
      <c r="D363" s="59"/>
      <c r="E363" s="59"/>
      <c r="F363" s="1"/>
      <c r="G363" s="59"/>
      <c r="H363" s="59"/>
      <c r="I363" s="59"/>
      <c r="J363" s="59"/>
      <c r="K363" s="59"/>
      <c r="L363" s="59"/>
      <c r="M363" s="5"/>
      <c r="N363" s="59"/>
      <c r="O363" s="6"/>
      <c r="P363" s="7"/>
      <c r="S363" s="61"/>
      <c r="T363" s="61"/>
      <c r="U363" s="61"/>
      <c r="V363" s="61"/>
      <c r="W363" s="61"/>
      <c r="X363" s="61"/>
      <c r="Y363" s="61"/>
      <c r="Z363" s="4"/>
      <c r="AA363" s="61"/>
      <c r="AB363" s="6"/>
      <c r="AC363" s="7"/>
    </row>
    <row r="364" spans="1:29" s="32" customFormat="1" ht="13.35" customHeight="1">
      <c r="A364" s="1"/>
      <c r="B364" s="59"/>
      <c r="C364" s="59"/>
      <c r="D364" s="59"/>
      <c r="E364" s="59"/>
      <c r="F364" s="1"/>
      <c r="G364" s="59"/>
      <c r="H364" s="59"/>
      <c r="I364" s="59"/>
      <c r="J364" s="59"/>
      <c r="K364" s="59"/>
      <c r="L364" s="59"/>
      <c r="M364" s="5"/>
      <c r="N364" s="59"/>
      <c r="O364" s="6"/>
      <c r="P364" s="7"/>
      <c r="S364" s="61"/>
      <c r="T364" s="61"/>
      <c r="U364" s="61"/>
      <c r="V364" s="61"/>
      <c r="W364" s="61"/>
      <c r="X364" s="61"/>
      <c r="Y364" s="61"/>
      <c r="Z364" s="4"/>
      <c r="AA364" s="61"/>
      <c r="AB364" s="6"/>
      <c r="AC364" s="7"/>
    </row>
    <row r="365" spans="1:29" s="32" customFormat="1" ht="13.35" customHeight="1">
      <c r="A365" s="1"/>
      <c r="B365" s="59"/>
      <c r="C365" s="59"/>
      <c r="D365" s="59"/>
      <c r="E365" s="59"/>
      <c r="F365" s="1"/>
      <c r="G365" s="59"/>
      <c r="H365" s="59"/>
      <c r="I365" s="59"/>
      <c r="J365" s="59"/>
      <c r="K365" s="59"/>
      <c r="L365" s="59"/>
      <c r="M365" s="5"/>
      <c r="N365" s="59"/>
      <c r="O365" s="6"/>
      <c r="P365" s="7"/>
      <c r="S365" s="61"/>
      <c r="T365" s="61"/>
      <c r="U365" s="61"/>
      <c r="V365" s="61"/>
      <c r="W365" s="61"/>
      <c r="X365" s="61"/>
      <c r="Y365" s="61"/>
      <c r="Z365" s="4"/>
      <c r="AA365" s="61"/>
      <c r="AB365" s="6"/>
      <c r="AC365" s="7"/>
    </row>
    <row r="366" spans="1:29" s="32" customFormat="1" ht="13.35" customHeight="1">
      <c r="A366" s="1"/>
      <c r="B366" s="59"/>
      <c r="C366" s="59"/>
      <c r="D366" s="59"/>
      <c r="E366" s="59"/>
      <c r="F366" s="1"/>
      <c r="G366" s="59"/>
      <c r="H366" s="59"/>
      <c r="I366" s="59"/>
      <c r="J366" s="59"/>
      <c r="K366" s="59"/>
      <c r="L366" s="59"/>
      <c r="M366" s="5"/>
      <c r="N366" s="59"/>
      <c r="O366" s="6"/>
      <c r="P366" s="7"/>
      <c r="S366" s="61"/>
      <c r="T366" s="61"/>
      <c r="U366" s="61"/>
      <c r="V366" s="61"/>
      <c r="W366" s="61"/>
      <c r="X366" s="61"/>
      <c r="Y366" s="61"/>
      <c r="Z366" s="4"/>
      <c r="AA366" s="61"/>
      <c r="AB366" s="6"/>
      <c r="AC366" s="7"/>
    </row>
    <row r="367" spans="1:29" s="32" customFormat="1" ht="13.35" customHeight="1">
      <c r="A367" s="1"/>
      <c r="B367" s="59"/>
      <c r="C367" s="59"/>
      <c r="D367" s="59"/>
      <c r="E367" s="59"/>
      <c r="F367" s="1"/>
      <c r="G367" s="59"/>
      <c r="H367" s="59"/>
      <c r="I367" s="59"/>
      <c r="J367" s="59"/>
      <c r="K367" s="59"/>
      <c r="L367" s="59"/>
      <c r="M367" s="5"/>
      <c r="N367" s="59"/>
      <c r="O367" s="6"/>
      <c r="P367" s="7"/>
      <c r="S367" s="61"/>
      <c r="T367" s="61"/>
      <c r="U367" s="61"/>
      <c r="V367" s="61"/>
      <c r="W367" s="61"/>
      <c r="X367" s="61"/>
      <c r="Y367" s="61"/>
      <c r="Z367" s="4"/>
      <c r="AA367" s="61"/>
      <c r="AB367" s="6"/>
      <c r="AC367" s="7"/>
    </row>
    <row r="368" spans="1:29" s="32" customFormat="1" ht="13.35" customHeight="1">
      <c r="A368" s="1"/>
      <c r="B368" s="59"/>
      <c r="C368" s="59"/>
      <c r="D368" s="59"/>
      <c r="E368" s="59"/>
      <c r="F368" s="1"/>
      <c r="G368" s="59"/>
      <c r="H368" s="59"/>
      <c r="I368" s="59"/>
      <c r="J368" s="59"/>
      <c r="K368" s="59"/>
      <c r="L368" s="59"/>
      <c r="M368" s="5"/>
      <c r="N368" s="59"/>
      <c r="O368" s="6"/>
      <c r="P368" s="7"/>
      <c r="S368" s="61"/>
      <c r="T368" s="61"/>
      <c r="U368" s="61"/>
      <c r="V368" s="61"/>
      <c r="W368" s="61"/>
      <c r="X368" s="61"/>
      <c r="Y368" s="61"/>
      <c r="Z368" s="4"/>
      <c r="AA368" s="61"/>
      <c r="AB368" s="6"/>
      <c r="AC368" s="7"/>
    </row>
    <row r="369" spans="1:29" s="32" customFormat="1" ht="13.35" customHeight="1">
      <c r="A369" s="1"/>
      <c r="B369" s="59"/>
      <c r="C369" s="59"/>
      <c r="D369" s="59"/>
      <c r="E369" s="59"/>
      <c r="F369" s="1"/>
      <c r="G369" s="59"/>
      <c r="H369" s="59"/>
      <c r="I369" s="59"/>
      <c r="J369" s="59"/>
      <c r="K369" s="59"/>
      <c r="L369" s="59"/>
      <c r="M369" s="5"/>
      <c r="N369" s="59"/>
      <c r="O369" s="6"/>
      <c r="P369" s="7"/>
      <c r="S369" s="61"/>
      <c r="T369" s="61"/>
      <c r="U369" s="61"/>
      <c r="V369" s="61"/>
      <c r="W369" s="61"/>
      <c r="X369" s="61"/>
      <c r="Y369" s="61"/>
      <c r="Z369" s="4"/>
      <c r="AA369" s="61"/>
      <c r="AB369" s="6"/>
      <c r="AC369" s="7"/>
    </row>
    <row r="370" spans="1:29" s="32" customFormat="1" ht="13.35" customHeight="1">
      <c r="A370" s="1"/>
      <c r="B370" s="59"/>
      <c r="C370" s="59"/>
      <c r="D370" s="59"/>
      <c r="E370" s="59"/>
      <c r="F370" s="1"/>
      <c r="G370" s="59"/>
      <c r="H370" s="59"/>
      <c r="I370" s="59"/>
      <c r="J370" s="59"/>
      <c r="K370" s="59"/>
      <c r="L370" s="59"/>
      <c r="M370" s="5"/>
      <c r="N370" s="59"/>
      <c r="O370" s="6"/>
      <c r="P370" s="7"/>
      <c r="S370" s="61"/>
      <c r="T370" s="61"/>
      <c r="U370" s="61"/>
      <c r="V370" s="61"/>
      <c r="W370" s="61"/>
      <c r="X370" s="61"/>
      <c r="Y370" s="61"/>
      <c r="Z370" s="4"/>
      <c r="AA370" s="61"/>
      <c r="AB370" s="6"/>
      <c r="AC370" s="7"/>
    </row>
    <row r="371" spans="1:29" s="32" customFormat="1" ht="13.35" customHeight="1">
      <c r="A371" s="1"/>
      <c r="B371" s="59"/>
      <c r="C371" s="59"/>
      <c r="D371" s="59"/>
      <c r="E371" s="59"/>
      <c r="F371" s="1"/>
      <c r="G371" s="59"/>
      <c r="H371" s="59"/>
      <c r="I371" s="59"/>
      <c r="J371" s="59"/>
      <c r="K371" s="59"/>
      <c r="L371" s="59"/>
      <c r="M371" s="5"/>
      <c r="N371" s="59"/>
      <c r="O371" s="6"/>
      <c r="P371" s="7"/>
      <c r="S371" s="61"/>
      <c r="T371" s="61"/>
      <c r="U371" s="61"/>
      <c r="V371" s="61"/>
      <c r="W371" s="61"/>
      <c r="X371" s="61"/>
      <c r="Y371" s="61"/>
      <c r="Z371" s="4"/>
      <c r="AA371" s="61"/>
      <c r="AB371" s="6"/>
      <c r="AC371" s="7"/>
    </row>
    <row r="372" spans="1:29" s="32" customFormat="1" ht="13.35" customHeight="1">
      <c r="A372" s="1"/>
      <c r="B372" s="59"/>
      <c r="C372" s="59"/>
      <c r="D372" s="59"/>
      <c r="E372" s="59"/>
      <c r="F372" s="1"/>
      <c r="G372" s="59"/>
      <c r="H372" s="59"/>
      <c r="I372" s="59"/>
      <c r="J372" s="59"/>
      <c r="K372" s="59"/>
      <c r="L372" s="59"/>
      <c r="M372" s="5"/>
      <c r="N372" s="59"/>
      <c r="O372" s="6"/>
      <c r="P372" s="7"/>
      <c r="S372" s="61"/>
      <c r="T372" s="61"/>
      <c r="U372" s="61"/>
      <c r="V372" s="61"/>
      <c r="W372" s="61"/>
      <c r="X372" s="61"/>
      <c r="Y372" s="61"/>
      <c r="Z372" s="4"/>
      <c r="AA372" s="61"/>
      <c r="AB372" s="6"/>
      <c r="AC372" s="7"/>
    </row>
    <row r="373" spans="1:29" s="32" customFormat="1" ht="13.35" customHeight="1">
      <c r="A373" s="1"/>
      <c r="B373" s="59"/>
      <c r="C373" s="59"/>
      <c r="D373" s="59"/>
      <c r="E373" s="59"/>
      <c r="F373" s="1"/>
      <c r="G373" s="59"/>
      <c r="H373" s="59"/>
      <c r="I373" s="59"/>
      <c r="J373" s="59"/>
      <c r="K373" s="59"/>
      <c r="L373" s="59"/>
      <c r="M373" s="5"/>
      <c r="N373" s="59"/>
      <c r="O373" s="6"/>
      <c r="P373" s="7"/>
      <c r="S373" s="61"/>
      <c r="T373" s="61"/>
      <c r="U373" s="61"/>
      <c r="V373" s="61"/>
      <c r="W373" s="61"/>
      <c r="X373" s="61"/>
      <c r="Y373" s="61"/>
      <c r="Z373" s="4"/>
      <c r="AA373" s="61"/>
      <c r="AB373" s="6"/>
      <c r="AC373" s="7"/>
    </row>
    <row r="374" spans="1:29" s="32" customFormat="1" ht="13.35" customHeight="1">
      <c r="A374" s="1"/>
      <c r="B374" s="59"/>
      <c r="C374" s="59"/>
      <c r="D374" s="59"/>
      <c r="E374" s="59"/>
      <c r="F374" s="1"/>
      <c r="G374" s="59"/>
      <c r="H374" s="59"/>
      <c r="I374" s="59"/>
      <c r="J374" s="59"/>
      <c r="K374" s="59"/>
      <c r="L374" s="59"/>
      <c r="M374" s="5"/>
      <c r="N374" s="59"/>
      <c r="O374" s="6"/>
      <c r="P374" s="7"/>
      <c r="S374" s="61"/>
      <c r="T374" s="61"/>
      <c r="U374" s="61"/>
      <c r="V374" s="61"/>
      <c r="W374" s="61"/>
      <c r="X374" s="61"/>
      <c r="Y374" s="61"/>
      <c r="Z374" s="4"/>
      <c r="AA374" s="61"/>
      <c r="AB374" s="6"/>
      <c r="AC374" s="7"/>
    </row>
    <row r="375" spans="1:29" s="32" customFormat="1" ht="13.35" customHeight="1">
      <c r="A375" s="1"/>
      <c r="B375" s="59"/>
      <c r="C375" s="59"/>
      <c r="D375" s="59"/>
      <c r="E375" s="59"/>
      <c r="F375" s="1"/>
      <c r="G375" s="59"/>
      <c r="H375" s="59"/>
      <c r="I375" s="59"/>
      <c r="J375" s="59"/>
      <c r="K375" s="59"/>
      <c r="L375" s="59"/>
      <c r="M375" s="5"/>
      <c r="N375" s="59"/>
      <c r="O375" s="6"/>
      <c r="P375" s="7"/>
      <c r="S375" s="61"/>
      <c r="T375" s="61"/>
      <c r="U375" s="61"/>
      <c r="V375" s="61"/>
      <c r="W375" s="61"/>
      <c r="X375" s="61"/>
      <c r="Y375" s="61"/>
      <c r="Z375" s="4"/>
      <c r="AA375" s="61"/>
      <c r="AB375" s="6"/>
      <c r="AC375" s="7"/>
    </row>
    <row r="376" spans="1:29" s="32" customFormat="1" ht="13.35" customHeight="1">
      <c r="A376" s="1"/>
      <c r="B376" s="59"/>
      <c r="C376" s="59"/>
      <c r="D376" s="59"/>
      <c r="E376" s="59"/>
      <c r="F376" s="1"/>
      <c r="G376" s="59"/>
      <c r="H376" s="59"/>
      <c r="I376" s="59"/>
      <c r="J376" s="59"/>
      <c r="K376" s="59"/>
      <c r="L376" s="59"/>
      <c r="M376" s="5"/>
      <c r="N376" s="59"/>
      <c r="O376" s="6"/>
      <c r="P376" s="7"/>
      <c r="S376" s="61"/>
      <c r="T376" s="61"/>
      <c r="U376" s="61"/>
      <c r="V376" s="61"/>
      <c r="W376" s="61"/>
      <c r="X376" s="61"/>
      <c r="Y376" s="61"/>
      <c r="Z376" s="4"/>
      <c r="AA376" s="61"/>
      <c r="AB376" s="6"/>
      <c r="AC376" s="7"/>
    </row>
    <row r="377" spans="1:29" s="32" customFormat="1" ht="13.35" customHeight="1">
      <c r="A377" s="1"/>
      <c r="B377" s="59"/>
      <c r="C377" s="59"/>
      <c r="D377" s="59"/>
      <c r="E377" s="59"/>
      <c r="F377" s="1"/>
      <c r="G377" s="59"/>
      <c r="H377" s="59"/>
      <c r="I377" s="59"/>
      <c r="J377" s="59"/>
      <c r="K377" s="59"/>
      <c r="L377" s="59"/>
      <c r="M377" s="5"/>
      <c r="N377" s="59"/>
      <c r="O377" s="6"/>
      <c r="P377" s="7"/>
      <c r="S377" s="61"/>
      <c r="T377" s="61"/>
      <c r="U377" s="61"/>
      <c r="V377" s="61"/>
      <c r="W377" s="61"/>
      <c r="X377" s="61"/>
      <c r="Y377" s="61"/>
      <c r="Z377" s="4"/>
      <c r="AA377" s="61"/>
      <c r="AB377" s="6"/>
      <c r="AC377" s="7"/>
    </row>
    <row r="378" spans="1:29" s="32" customFormat="1" ht="13.35" customHeight="1">
      <c r="A378" s="1"/>
      <c r="B378" s="59"/>
      <c r="C378" s="59"/>
      <c r="D378" s="59"/>
      <c r="E378" s="59"/>
      <c r="F378" s="1"/>
      <c r="G378" s="59"/>
      <c r="H378" s="59"/>
      <c r="I378" s="59"/>
      <c r="J378" s="59"/>
      <c r="K378" s="59"/>
      <c r="L378" s="59"/>
      <c r="M378" s="5"/>
      <c r="N378" s="59"/>
      <c r="O378" s="6"/>
      <c r="P378" s="7"/>
      <c r="S378" s="61"/>
      <c r="T378" s="61"/>
      <c r="U378" s="61"/>
      <c r="V378" s="61"/>
      <c r="W378" s="61"/>
      <c r="X378" s="61"/>
      <c r="Y378" s="61"/>
      <c r="Z378" s="4"/>
      <c r="AA378" s="61"/>
      <c r="AB378" s="6"/>
      <c r="AC378" s="7"/>
    </row>
    <row r="379" spans="1:29" s="32" customFormat="1" ht="13.35" customHeight="1">
      <c r="A379" s="1"/>
      <c r="B379" s="59"/>
      <c r="C379" s="59"/>
      <c r="D379" s="59"/>
      <c r="E379" s="59"/>
      <c r="F379" s="1"/>
      <c r="G379" s="59"/>
      <c r="H379" s="59"/>
      <c r="I379" s="59"/>
      <c r="J379" s="59"/>
      <c r="K379" s="59"/>
      <c r="L379" s="59"/>
      <c r="M379" s="5"/>
      <c r="N379" s="59"/>
      <c r="O379" s="6"/>
      <c r="P379" s="7"/>
      <c r="S379" s="61"/>
      <c r="T379" s="61"/>
      <c r="U379" s="61"/>
      <c r="V379" s="61"/>
      <c r="W379" s="61"/>
      <c r="X379" s="61"/>
      <c r="Y379" s="61"/>
      <c r="Z379" s="4"/>
      <c r="AA379" s="61"/>
      <c r="AB379" s="6"/>
      <c r="AC379" s="7"/>
    </row>
    <row r="380" spans="1:29" s="32" customFormat="1" ht="13.35" customHeight="1">
      <c r="A380" s="1"/>
      <c r="B380" s="59"/>
      <c r="C380" s="59"/>
      <c r="D380" s="59"/>
      <c r="E380" s="59"/>
      <c r="F380" s="1"/>
      <c r="G380" s="59"/>
      <c r="H380" s="59"/>
      <c r="I380" s="59"/>
      <c r="J380" s="59"/>
      <c r="K380" s="59"/>
      <c r="L380" s="59"/>
      <c r="M380" s="5"/>
      <c r="N380" s="59"/>
      <c r="O380" s="6"/>
      <c r="P380" s="7"/>
      <c r="S380" s="61"/>
      <c r="T380" s="61"/>
      <c r="U380" s="61"/>
      <c r="V380" s="61"/>
      <c r="W380" s="61"/>
      <c r="X380" s="61"/>
      <c r="Y380" s="61"/>
      <c r="Z380" s="4"/>
      <c r="AA380" s="61"/>
      <c r="AB380" s="6"/>
      <c r="AC380" s="7"/>
    </row>
    <row r="381" spans="1:29" s="32" customFormat="1" ht="13.35" customHeight="1">
      <c r="A381" s="1"/>
      <c r="B381" s="59"/>
      <c r="C381" s="59"/>
      <c r="D381" s="59"/>
      <c r="E381" s="59"/>
      <c r="F381" s="1"/>
      <c r="G381" s="59"/>
      <c r="H381" s="59"/>
      <c r="I381" s="59"/>
      <c r="J381" s="59"/>
      <c r="K381" s="59"/>
      <c r="L381" s="59"/>
      <c r="M381" s="5"/>
      <c r="N381" s="59"/>
      <c r="O381" s="6"/>
      <c r="P381" s="7"/>
      <c r="S381" s="61"/>
      <c r="T381" s="61"/>
      <c r="U381" s="61"/>
      <c r="V381" s="61"/>
      <c r="W381" s="61"/>
      <c r="X381" s="61"/>
      <c r="Y381" s="61"/>
      <c r="Z381" s="4"/>
      <c r="AA381" s="61"/>
      <c r="AB381" s="6"/>
      <c r="AC381" s="7"/>
    </row>
    <row r="382" spans="1:29" s="32" customFormat="1" ht="13.35" customHeight="1">
      <c r="A382" s="1"/>
      <c r="B382" s="59"/>
      <c r="C382" s="59"/>
      <c r="D382" s="59"/>
      <c r="E382" s="59"/>
      <c r="F382" s="1"/>
      <c r="G382" s="59"/>
      <c r="H382" s="59"/>
      <c r="I382" s="59"/>
      <c r="J382" s="59"/>
      <c r="K382" s="59"/>
      <c r="L382" s="59"/>
      <c r="M382" s="5"/>
      <c r="N382" s="59"/>
      <c r="O382" s="6"/>
      <c r="P382" s="7"/>
      <c r="S382" s="61"/>
      <c r="T382" s="61"/>
      <c r="U382" s="61"/>
      <c r="V382" s="61"/>
      <c r="W382" s="61"/>
      <c r="X382" s="61"/>
      <c r="Y382" s="61"/>
      <c r="Z382" s="4"/>
      <c r="AA382" s="61"/>
      <c r="AB382" s="6"/>
      <c r="AC382" s="7"/>
    </row>
    <row r="383" spans="1:29" s="32" customFormat="1" ht="13.35" customHeight="1">
      <c r="A383" s="1"/>
      <c r="B383" s="59"/>
      <c r="C383" s="59"/>
      <c r="D383" s="59"/>
      <c r="E383" s="59"/>
      <c r="F383" s="1"/>
      <c r="G383" s="59"/>
      <c r="H383" s="59"/>
      <c r="I383" s="59"/>
      <c r="J383" s="59"/>
      <c r="K383" s="59"/>
      <c r="L383" s="59"/>
      <c r="M383" s="5"/>
      <c r="N383" s="59"/>
      <c r="O383" s="6"/>
      <c r="P383" s="7"/>
      <c r="S383" s="61"/>
      <c r="T383" s="61"/>
      <c r="U383" s="61"/>
      <c r="V383" s="61"/>
      <c r="W383" s="61"/>
      <c r="X383" s="61"/>
      <c r="Y383" s="61"/>
      <c r="Z383" s="4"/>
      <c r="AA383" s="61"/>
      <c r="AB383" s="6"/>
      <c r="AC383" s="7"/>
    </row>
    <row r="384" spans="1:29" s="32" customFormat="1" ht="13.35" customHeight="1">
      <c r="A384" s="1"/>
      <c r="B384" s="59"/>
      <c r="C384" s="59"/>
      <c r="D384" s="59"/>
      <c r="E384" s="59"/>
      <c r="F384" s="1"/>
      <c r="G384" s="59"/>
      <c r="H384" s="59"/>
      <c r="I384" s="59"/>
      <c r="J384" s="59"/>
      <c r="K384" s="59"/>
      <c r="L384" s="59"/>
      <c r="M384" s="5"/>
      <c r="N384" s="59"/>
      <c r="O384" s="6"/>
      <c r="P384" s="7"/>
      <c r="S384" s="61"/>
      <c r="T384" s="61"/>
      <c r="U384" s="61"/>
      <c r="V384" s="61"/>
      <c r="W384" s="61"/>
      <c r="X384" s="61"/>
      <c r="Y384" s="61"/>
      <c r="Z384" s="4"/>
      <c r="AA384" s="61"/>
      <c r="AB384" s="6"/>
      <c r="AC384" s="7"/>
    </row>
    <row r="385" spans="1:29" s="32" customFormat="1" ht="13.35" customHeight="1">
      <c r="A385" s="1"/>
      <c r="B385" s="59"/>
      <c r="C385" s="59"/>
      <c r="D385" s="59"/>
      <c r="E385" s="59"/>
      <c r="F385" s="1"/>
      <c r="G385" s="59"/>
      <c r="H385" s="59"/>
      <c r="I385" s="59"/>
      <c r="J385" s="59"/>
      <c r="K385" s="59"/>
      <c r="L385" s="59"/>
      <c r="M385" s="5"/>
      <c r="N385" s="59"/>
      <c r="O385" s="6"/>
      <c r="P385" s="7"/>
      <c r="S385" s="61"/>
      <c r="T385" s="61"/>
      <c r="U385" s="61"/>
      <c r="V385" s="61"/>
      <c r="W385" s="61"/>
      <c r="X385" s="61"/>
      <c r="Y385" s="61"/>
      <c r="Z385" s="4"/>
      <c r="AA385" s="61"/>
      <c r="AB385" s="6"/>
      <c r="AC385" s="7"/>
    </row>
    <row r="386" spans="1:29" s="32" customFormat="1" ht="13.35" customHeight="1">
      <c r="A386" s="1"/>
      <c r="B386" s="59"/>
      <c r="C386" s="59"/>
      <c r="D386" s="59"/>
      <c r="E386" s="59"/>
      <c r="F386" s="1"/>
      <c r="G386" s="59"/>
      <c r="H386" s="59"/>
      <c r="I386" s="59"/>
      <c r="J386" s="59"/>
      <c r="K386" s="59"/>
      <c r="L386" s="59"/>
      <c r="M386" s="5"/>
      <c r="N386" s="59"/>
      <c r="O386" s="6"/>
      <c r="P386" s="7"/>
      <c r="S386" s="61"/>
      <c r="T386" s="61"/>
      <c r="U386" s="61"/>
      <c r="V386" s="61"/>
      <c r="W386" s="61"/>
      <c r="X386" s="61"/>
      <c r="Y386" s="61"/>
      <c r="Z386" s="4"/>
      <c r="AA386" s="61"/>
      <c r="AB386" s="6"/>
      <c r="AC386" s="7"/>
    </row>
    <row r="387" spans="1:29" s="32" customFormat="1" ht="13.35" customHeight="1">
      <c r="A387" s="1"/>
      <c r="B387" s="59"/>
      <c r="C387" s="59"/>
      <c r="D387" s="59"/>
      <c r="E387" s="59"/>
      <c r="F387" s="1"/>
      <c r="G387" s="59"/>
      <c r="H387" s="59"/>
      <c r="I387" s="59"/>
      <c r="J387" s="59"/>
      <c r="K387" s="59"/>
      <c r="L387" s="59"/>
      <c r="M387" s="5"/>
      <c r="N387" s="59"/>
      <c r="O387" s="6"/>
      <c r="P387" s="7"/>
      <c r="S387" s="61"/>
      <c r="T387" s="61"/>
      <c r="U387" s="61"/>
      <c r="V387" s="61"/>
      <c r="W387" s="61"/>
      <c r="X387" s="61"/>
      <c r="Y387" s="61"/>
      <c r="Z387" s="4"/>
      <c r="AA387" s="61"/>
      <c r="AB387" s="6"/>
      <c r="AC387" s="7"/>
    </row>
    <row r="388" spans="1:29" s="32" customFormat="1" ht="13.35" customHeight="1">
      <c r="A388" s="1"/>
      <c r="B388" s="59"/>
      <c r="C388" s="59"/>
      <c r="D388" s="59"/>
      <c r="E388" s="59"/>
      <c r="F388" s="1"/>
      <c r="G388" s="59"/>
      <c r="H388" s="59"/>
      <c r="I388" s="59"/>
      <c r="J388" s="59"/>
      <c r="K388" s="59"/>
      <c r="L388" s="59"/>
      <c r="M388" s="5"/>
      <c r="N388" s="59"/>
      <c r="O388" s="6"/>
      <c r="P388" s="7"/>
      <c r="S388" s="61"/>
      <c r="T388" s="61"/>
      <c r="U388" s="61"/>
      <c r="V388" s="61"/>
      <c r="W388" s="61"/>
      <c r="X388" s="61"/>
      <c r="Y388" s="61"/>
      <c r="Z388" s="4"/>
      <c r="AA388" s="61"/>
      <c r="AB388" s="6"/>
      <c r="AC388" s="7"/>
    </row>
    <row r="389" spans="1:29" s="32" customFormat="1" ht="13.35" customHeight="1">
      <c r="A389" s="1"/>
      <c r="B389" s="59"/>
      <c r="C389" s="59"/>
      <c r="D389" s="59"/>
      <c r="E389" s="59"/>
      <c r="F389" s="1"/>
      <c r="G389" s="59"/>
      <c r="H389" s="59"/>
      <c r="I389" s="59"/>
      <c r="J389" s="59"/>
      <c r="K389" s="59"/>
      <c r="L389" s="59"/>
      <c r="M389" s="5"/>
      <c r="N389" s="59"/>
      <c r="O389" s="6"/>
      <c r="P389" s="7"/>
      <c r="S389" s="61"/>
      <c r="T389" s="61"/>
      <c r="U389" s="61"/>
      <c r="V389" s="61"/>
      <c r="W389" s="61"/>
      <c r="X389" s="61"/>
      <c r="Y389" s="61"/>
      <c r="Z389" s="4"/>
      <c r="AA389" s="61"/>
      <c r="AB389" s="6"/>
      <c r="AC389" s="7"/>
    </row>
    <row r="390" spans="1:29" s="32" customFormat="1" ht="13.35" customHeight="1">
      <c r="A390" s="1"/>
      <c r="B390" s="59"/>
      <c r="C390" s="59"/>
      <c r="D390" s="59"/>
      <c r="E390" s="59"/>
      <c r="F390" s="1"/>
      <c r="G390" s="59"/>
      <c r="H390" s="59"/>
      <c r="I390" s="59"/>
      <c r="J390" s="59"/>
      <c r="K390" s="59"/>
      <c r="L390" s="59"/>
      <c r="M390" s="5"/>
      <c r="N390" s="59"/>
      <c r="O390" s="6"/>
      <c r="P390" s="7"/>
      <c r="S390" s="61"/>
      <c r="T390" s="61"/>
      <c r="U390" s="61"/>
      <c r="V390" s="61"/>
      <c r="W390" s="61"/>
      <c r="X390" s="61"/>
      <c r="Y390" s="61"/>
      <c r="Z390" s="4"/>
      <c r="AA390" s="61"/>
      <c r="AB390" s="6"/>
      <c r="AC390" s="7"/>
    </row>
    <row r="391" spans="1:29" s="32" customFormat="1" ht="13.35" customHeight="1">
      <c r="A391" s="1"/>
      <c r="B391" s="59"/>
      <c r="C391" s="59"/>
      <c r="D391" s="59"/>
      <c r="E391" s="59"/>
      <c r="F391" s="1"/>
      <c r="G391" s="59"/>
      <c r="H391" s="59"/>
      <c r="I391" s="59"/>
      <c r="J391" s="59"/>
      <c r="K391" s="59"/>
      <c r="L391" s="59"/>
      <c r="M391" s="5"/>
      <c r="N391" s="59"/>
      <c r="O391" s="6"/>
      <c r="P391" s="7"/>
      <c r="S391" s="61"/>
      <c r="T391" s="61"/>
      <c r="U391" s="61"/>
      <c r="V391" s="61"/>
      <c r="W391" s="61"/>
      <c r="X391" s="61"/>
      <c r="Y391" s="61"/>
      <c r="Z391" s="4"/>
      <c r="AA391" s="61"/>
      <c r="AB391" s="6"/>
      <c r="AC391" s="7"/>
    </row>
    <row r="392" spans="1:29" s="32" customFormat="1" ht="13.35" customHeight="1">
      <c r="A392" s="1"/>
      <c r="B392" s="59"/>
      <c r="C392" s="59"/>
      <c r="D392" s="59"/>
      <c r="E392" s="59"/>
      <c r="F392" s="1"/>
      <c r="G392" s="59"/>
      <c r="H392" s="59"/>
      <c r="I392" s="59"/>
      <c r="J392" s="59"/>
      <c r="K392" s="59"/>
      <c r="L392" s="59"/>
      <c r="M392" s="5"/>
      <c r="N392" s="59"/>
      <c r="O392" s="6"/>
      <c r="P392" s="7"/>
      <c r="S392" s="61"/>
      <c r="T392" s="61"/>
      <c r="U392" s="61"/>
      <c r="V392" s="61"/>
      <c r="W392" s="61"/>
      <c r="X392" s="61"/>
      <c r="Y392" s="61"/>
      <c r="Z392" s="4"/>
      <c r="AA392" s="61"/>
      <c r="AB392" s="6"/>
      <c r="AC392" s="7"/>
    </row>
    <row r="393" spans="1:29" s="32" customFormat="1" ht="13.35" customHeight="1">
      <c r="A393" s="1"/>
      <c r="B393" s="59"/>
      <c r="C393" s="59"/>
      <c r="D393" s="59"/>
      <c r="E393" s="59"/>
      <c r="F393" s="1"/>
      <c r="G393" s="59"/>
      <c r="H393" s="59"/>
      <c r="I393" s="59"/>
      <c r="J393" s="59"/>
      <c r="K393" s="59"/>
      <c r="L393" s="59"/>
      <c r="M393" s="5"/>
      <c r="N393" s="59"/>
      <c r="O393" s="6"/>
      <c r="P393" s="7"/>
      <c r="S393" s="61"/>
      <c r="T393" s="61"/>
      <c r="U393" s="61"/>
      <c r="V393" s="61"/>
      <c r="W393" s="61"/>
      <c r="X393" s="61"/>
      <c r="Y393" s="61"/>
      <c r="Z393" s="4"/>
      <c r="AA393" s="61"/>
      <c r="AB393" s="6"/>
      <c r="AC393" s="7"/>
    </row>
    <row r="394" spans="1:29" s="32" customFormat="1" ht="13.35" customHeight="1">
      <c r="A394" s="1"/>
      <c r="B394" s="59"/>
      <c r="C394" s="59"/>
      <c r="D394" s="59"/>
      <c r="E394" s="59"/>
      <c r="F394" s="1"/>
      <c r="G394" s="59"/>
      <c r="H394" s="59"/>
      <c r="I394" s="59"/>
      <c r="J394" s="59"/>
      <c r="K394" s="59"/>
      <c r="L394" s="59"/>
      <c r="M394" s="5"/>
      <c r="N394" s="59"/>
      <c r="O394" s="6"/>
      <c r="P394" s="7"/>
      <c r="S394" s="61"/>
      <c r="T394" s="61"/>
      <c r="U394" s="61"/>
      <c r="V394" s="61"/>
      <c r="W394" s="61"/>
      <c r="X394" s="61"/>
      <c r="Y394" s="61"/>
      <c r="Z394" s="4"/>
      <c r="AA394" s="61"/>
      <c r="AB394" s="6"/>
      <c r="AC394" s="7"/>
    </row>
    <row r="395" spans="1:29" s="32" customFormat="1" ht="13.35" customHeight="1">
      <c r="A395" s="1"/>
      <c r="B395" s="59"/>
      <c r="C395" s="59"/>
      <c r="D395" s="59"/>
      <c r="E395" s="59"/>
      <c r="F395" s="1"/>
      <c r="G395" s="59"/>
      <c r="H395" s="59"/>
      <c r="I395" s="59"/>
      <c r="J395" s="59"/>
      <c r="K395" s="59"/>
      <c r="L395" s="59"/>
      <c r="M395" s="5"/>
      <c r="N395" s="59"/>
      <c r="O395" s="6"/>
      <c r="P395" s="7"/>
      <c r="S395" s="61"/>
      <c r="T395" s="61"/>
      <c r="U395" s="61"/>
      <c r="V395" s="61"/>
      <c r="W395" s="61"/>
      <c r="X395" s="61"/>
      <c r="Y395" s="61"/>
      <c r="Z395" s="4"/>
      <c r="AA395" s="61"/>
      <c r="AB395" s="6"/>
      <c r="AC395" s="7"/>
    </row>
    <row r="396" spans="1:29" s="32" customFormat="1" ht="13.35" customHeight="1">
      <c r="A396" s="1"/>
      <c r="B396" s="59"/>
      <c r="C396" s="59"/>
      <c r="D396" s="59"/>
      <c r="E396" s="59"/>
      <c r="F396" s="1"/>
      <c r="G396" s="59"/>
      <c r="H396" s="59"/>
      <c r="I396" s="59"/>
      <c r="J396" s="59"/>
      <c r="K396" s="59"/>
      <c r="L396" s="59"/>
      <c r="M396" s="5"/>
      <c r="N396" s="59"/>
      <c r="O396" s="6"/>
      <c r="P396" s="7"/>
      <c r="S396" s="61"/>
      <c r="T396" s="61"/>
      <c r="U396" s="61"/>
      <c r="V396" s="61"/>
      <c r="W396" s="61"/>
      <c r="X396" s="61"/>
      <c r="Y396" s="61"/>
      <c r="Z396" s="4"/>
      <c r="AA396" s="61"/>
      <c r="AB396" s="6"/>
      <c r="AC396" s="7"/>
    </row>
    <row r="397" spans="1:29" s="32" customFormat="1" ht="13.35" customHeight="1">
      <c r="A397" s="1"/>
      <c r="B397" s="59"/>
      <c r="C397" s="59"/>
      <c r="D397" s="59"/>
      <c r="E397" s="59"/>
      <c r="F397" s="1"/>
      <c r="G397" s="59"/>
      <c r="H397" s="59"/>
      <c r="I397" s="59"/>
      <c r="J397" s="59"/>
      <c r="K397" s="59"/>
      <c r="L397" s="59"/>
      <c r="M397" s="5"/>
      <c r="N397" s="59"/>
      <c r="O397" s="6"/>
      <c r="P397" s="7"/>
      <c r="S397" s="61"/>
      <c r="T397" s="61"/>
      <c r="U397" s="61"/>
      <c r="V397" s="61"/>
      <c r="W397" s="61"/>
      <c r="X397" s="61"/>
      <c r="Y397" s="61"/>
      <c r="Z397" s="4"/>
      <c r="AA397" s="61"/>
      <c r="AB397" s="6"/>
      <c r="AC397" s="7"/>
    </row>
    <row r="398" spans="1:29" s="32" customFormat="1" ht="13.35" customHeight="1">
      <c r="A398" s="1"/>
      <c r="B398" s="59"/>
      <c r="C398" s="59"/>
      <c r="D398" s="59"/>
      <c r="E398" s="59"/>
      <c r="F398" s="1"/>
      <c r="G398" s="59"/>
      <c r="H398" s="59"/>
      <c r="I398" s="59"/>
      <c r="J398" s="59"/>
      <c r="K398" s="59"/>
      <c r="L398" s="59"/>
      <c r="M398" s="5"/>
      <c r="N398" s="59"/>
      <c r="O398" s="6"/>
      <c r="P398" s="7"/>
      <c r="S398" s="61"/>
      <c r="T398" s="61"/>
      <c r="U398" s="61"/>
      <c r="V398" s="61"/>
      <c r="W398" s="61"/>
      <c r="X398" s="61"/>
      <c r="Y398" s="61"/>
      <c r="Z398" s="4"/>
      <c r="AA398" s="61"/>
      <c r="AB398" s="6"/>
      <c r="AC398" s="7"/>
    </row>
    <row r="399" spans="1:29" s="32" customFormat="1" ht="13.35" customHeight="1">
      <c r="A399" s="1"/>
      <c r="B399" s="59"/>
      <c r="C399" s="59"/>
      <c r="D399" s="59"/>
      <c r="E399" s="59"/>
      <c r="F399" s="1"/>
      <c r="G399" s="59"/>
      <c r="H399" s="59"/>
      <c r="I399" s="59"/>
      <c r="J399" s="59"/>
      <c r="K399" s="59"/>
      <c r="L399" s="59"/>
      <c r="M399" s="5"/>
      <c r="N399" s="59"/>
      <c r="O399" s="6"/>
      <c r="P399" s="7"/>
      <c r="S399" s="61"/>
      <c r="T399" s="61"/>
      <c r="U399" s="61"/>
      <c r="V399" s="61"/>
      <c r="W399" s="61"/>
      <c r="X399" s="61"/>
      <c r="Y399" s="61"/>
      <c r="Z399" s="4"/>
      <c r="AA399" s="61"/>
      <c r="AB399" s="6"/>
      <c r="AC399" s="7"/>
    </row>
    <row r="400" spans="1:29" s="32" customFormat="1" ht="13.35" customHeight="1">
      <c r="A400" s="1"/>
      <c r="B400" s="59"/>
      <c r="C400" s="59"/>
      <c r="D400" s="59"/>
      <c r="E400" s="59"/>
      <c r="F400" s="1"/>
      <c r="G400" s="59"/>
      <c r="H400" s="59"/>
      <c r="I400" s="59"/>
      <c r="J400" s="59"/>
      <c r="K400" s="59"/>
      <c r="L400" s="59"/>
      <c r="M400" s="5"/>
      <c r="N400" s="59"/>
      <c r="O400" s="6"/>
      <c r="P400" s="7"/>
      <c r="S400" s="61"/>
      <c r="T400" s="61"/>
      <c r="U400" s="61"/>
      <c r="V400" s="61"/>
      <c r="W400" s="61"/>
      <c r="X400" s="61"/>
      <c r="Y400" s="61"/>
      <c r="Z400" s="4"/>
      <c r="AA400" s="61"/>
      <c r="AB400" s="6"/>
      <c r="AC400" s="7"/>
    </row>
    <row r="401" spans="1:29" s="32" customFormat="1" ht="13.35" customHeight="1">
      <c r="A401" s="1"/>
      <c r="B401" s="59"/>
      <c r="C401" s="59"/>
      <c r="D401" s="59"/>
      <c r="E401" s="59"/>
      <c r="F401" s="1"/>
      <c r="G401" s="59"/>
      <c r="H401" s="59"/>
      <c r="I401" s="59"/>
      <c r="J401" s="59"/>
      <c r="K401" s="59"/>
      <c r="L401" s="59"/>
      <c r="M401" s="5"/>
      <c r="N401" s="59"/>
      <c r="O401" s="6"/>
      <c r="P401" s="7"/>
      <c r="S401" s="61"/>
      <c r="T401" s="61"/>
      <c r="U401" s="61"/>
      <c r="V401" s="61"/>
      <c r="W401" s="61"/>
      <c r="X401" s="61"/>
      <c r="Y401" s="61"/>
      <c r="Z401" s="4"/>
      <c r="AA401" s="61"/>
      <c r="AB401" s="6"/>
      <c r="AC401" s="7"/>
    </row>
    <row r="402" spans="1:29" s="32" customFormat="1" ht="13.35" customHeight="1">
      <c r="A402" s="1"/>
      <c r="B402" s="59"/>
      <c r="C402" s="59"/>
      <c r="D402" s="59"/>
      <c r="E402" s="59"/>
      <c r="F402" s="1"/>
      <c r="G402" s="59"/>
      <c r="H402" s="59"/>
      <c r="I402" s="59"/>
      <c r="J402" s="59"/>
      <c r="K402" s="59"/>
      <c r="L402" s="59"/>
      <c r="M402" s="5"/>
      <c r="N402" s="59"/>
      <c r="O402" s="6"/>
      <c r="P402" s="7"/>
      <c r="S402" s="61"/>
      <c r="T402" s="61"/>
      <c r="U402" s="61"/>
      <c r="V402" s="61"/>
      <c r="W402" s="61"/>
      <c r="X402" s="61"/>
      <c r="Y402" s="61"/>
      <c r="Z402" s="4"/>
      <c r="AA402" s="61"/>
      <c r="AB402" s="6"/>
      <c r="AC402" s="7"/>
    </row>
    <row r="403" spans="1:29" s="32" customFormat="1" ht="13.35" customHeight="1">
      <c r="A403" s="1"/>
      <c r="B403" s="59"/>
      <c r="C403" s="59"/>
      <c r="D403" s="59"/>
      <c r="E403" s="59"/>
      <c r="F403" s="1"/>
      <c r="G403" s="59"/>
      <c r="H403" s="59"/>
      <c r="I403" s="59"/>
      <c r="J403" s="59"/>
      <c r="K403" s="59"/>
      <c r="L403" s="59"/>
      <c r="M403" s="5"/>
      <c r="N403" s="59"/>
      <c r="O403" s="6"/>
      <c r="P403" s="7"/>
      <c r="S403" s="61"/>
      <c r="T403" s="61"/>
      <c r="U403" s="61"/>
      <c r="V403" s="61"/>
      <c r="W403" s="61"/>
      <c r="X403" s="61"/>
      <c r="Y403" s="61"/>
      <c r="Z403" s="4"/>
      <c r="AA403" s="61"/>
      <c r="AB403" s="6"/>
      <c r="AC403" s="7"/>
    </row>
    <row r="404" spans="1:29" s="32" customFormat="1" ht="13.35" customHeight="1">
      <c r="A404" s="1"/>
      <c r="B404" s="59"/>
      <c r="C404" s="59"/>
      <c r="D404" s="59"/>
      <c r="E404" s="59"/>
      <c r="F404" s="1"/>
      <c r="G404" s="59"/>
      <c r="H404" s="59"/>
      <c r="I404" s="59"/>
      <c r="J404" s="59"/>
      <c r="K404" s="59"/>
      <c r="L404" s="59"/>
      <c r="M404" s="5"/>
      <c r="N404" s="59"/>
      <c r="O404" s="6"/>
      <c r="P404" s="7"/>
      <c r="S404" s="61"/>
      <c r="T404" s="61"/>
      <c r="U404" s="61"/>
      <c r="V404" s="61"/>
      <c r="W404" s="61"/>
      <c r="X404" s="61"/>
      <c r="Y404" s="61"/>
      <c r="Z404" s="4"/>
      <c r="AA404" s="61"/>
      <c r="AB404" s="6"/>
      <c r="AC404" s="7"/>
    </row>
    <row r="405" spans="1:29" s="32" customFormat="1" ht="13.35" customHeight="1">
      <c r="A405" s="1"/>
      <c r="B405" s="59"/>
      <c r="C405" s="59"/>
      <c r="D405" s="59"/>
      <c r="E405" s="59"/>
      <c r="F405" s="1"/>
      <c r="G405" s="59"/>
      <c r="H405" s="59"/>
      <c r="I405" s="59"/>
      <c r="J405" s="59"/>
      <c r="K405" s="59"/>
      <c r="L405" s="59"/>
      <c r="M405" s="5"/>
      <c r="N405" s="59"/>
      <c r="O405" s="6"/>
      <c r="P405" s="7"/>
      <c r="S405" s="61"/>
      <c r="T405" s="61"/>
      <c r="U405" s="61"/>
      <c r="V405" s="61"/>
      <c r="W405" s="61"/>
      <c r="X405" s="61"/>
      <c r="Y405" s="61"/>
      <c r="Z405" s="4"/>
      <c r="AA405" s="61"/>
      <c r="AB405" s="6"/>
      <c r="AC405" s="7"/>
    </row>
    <row r="406" spans="1:29" s="32" customFormat="1" ht="13.35" customHeight="1">
      <c r="A406" s="1"/>
      <c r="B406" s="59"/>
      <c r="C406" s="59"/>
      <c r="D406" s="59"/>
      <c r="E406" s="59"/>
      <c r="F406" s="1"/>
      <c r="G406" s="59"/>
      <c r="H406" s="59"/>
      <c r="I406" s="59"/>
      <c r="J406" s="59"/>
      <c r="K406" s="59"/>
      <c r="L406" s="59"/>
      <c r="M406" s="5"/>
      <c r="N406" s="59"/>
      <c r="O406" s="6"/>
      <c r="P406" s="7"/>
      <c r="S406" s="61"/>
      <c r="T406" s="61"/>
      <c r="U406" s="61"/>
      <c r="V406" s="61"/>
      <c r="W406" s="61"/>
      <c r="X406" s="61"/>
      <c r="Y406" s="61"/>
      <c r="Z406" s="4"/>
      <c r="AA406" s="61"/>
      <c r="AB406" s="6"/>
      <c r="AC406" s="7"/>
    </row>
    <row r="407" spans="1:29" s="32" customFormat="1" ht="13.35" customHeight="1">
      <c r="A407" s="1"/>
      <c r="B407" s="59"/>
      <c r="C407" s="59"/>
      <c r="D407" s="59"/>
      <c r="E407" s="59"/>
      <c r="F407" s="1"/>
      <c r="G407" s="59"/>
      <c r="H407" s="59"/>
      <c r="I407" s="59"/>
      <c r="J407" s="59"/>
      <c r="K407" s="59"/>
      <c r="L407" s="59"/>
      <c r="M407" s="5"/>
      <c r="N407" s="59"/>
      <c r="O407" s="6"/>
      <c r="P407" s="7"/>
      <c r="S407" s="61"/>
      <c r="T407" s="61"/>
      <c r="U407" s="61"/>
      <c r="V407" s="61"/>
      <c r="W407" s="61"/>
      <c r="X407" s="61"/>
      <c r="Y407" s="61"/>
      <c r="Z407" s="4"/>
      <c r="AA407" s="61"/>
      <c r="AB407" s="6"/>
      <c r="AC407" s="7"/>
    </row>
    <row r="408" spans="1:29" s="32" customFormat="1" ht="13.35" customHeight="1">
      <c r="A408" s="1"/>
      <c r="B408" s="59"/>
      <c r="C408" s="59"/>
      <c r="D408" s="59"/>
      <c r="E408" s="59"/>
      <c r="F408" s="1"/>
      <c r="G408" s="59"/>
      <c r="H408" s="59"/>
      <c r="I408" s="59"/>
      <c r="J408" s="59"/>
      <c r="K408" s="59"/>
      <c r="L408" s="59"/>
      <c r="M408" s="5"/>
      <c r="N408" s="59"/>
      <c r="O408" s="6"/>
      <c r="P408" s="7"/>
      <c r="S408" s="61"/>
      <c r="T408" s="61"/>
      <c r="U408" s="61"/>
      <c r="V408" s="61"/>
      <c r="W408" s="61"/>
      <c r="X408" s="61"/>
      <c r="Y408" s="61"/>
      <c r="Z408" s="4"/>
      <c r="AA408" s="61"/>
      <c r="AB408" s="6"/>
      <c r="AC408" s="7"/>
    </row>
    <row r="409" spans="1:29" s="32" customFormat="1" ht="13.35" customHeight="1">
      <c r="A409" s="1"/>
      <c r="B409" s="59"/>
      <c r="C409" s="59"/>
      <c r="D409" s="59"/>
      <c r="E409" s="59"/>
      <c r="F409" s="1"/>
      <c r="G409" s="59"/>
      <c r="H409" s="59"/>
      <c r="I409" s="59"/>
      <c r="J409" s="59"/>
      <c r="K409" s="59"/>
      <c r="L409" s="59"/>
      <c r="M409" s="5"/>
      <c r="N409" s="59"/>
      <c r="O409" s="6"/>
      <c r="P409" s="7"/>
      <c r="S409" s="61"/>
      <c r="T409" s="61"/>
      <c r="U409" s="61"/>
      <c r="V409" s="61"/>
      <c r="W409" s="61"/>
      <c r="X409" s="61"/>
      <c r="Y409" s="61"/>
      <c r="Z409" s="4"/>
      <c r="AA409" s="61"/>
      <c r="AB409" s="6"/>
      <c r="AC409" s="7"/>
    </row>
    <row r="410" spans="1:29" s="32" customFormat="1" ht="13.35" customHeight="1">
      <c r="A410" s="1"/>
      <c r="B410" s="59"/>
      <c r="C410" s="59"/>
      <c r="D410" s="59"/>
      <c r="E410" s="59"/>
      <c r="F410" s="1"/>
      <c r="G410" s="59"/>
      <c r="H410" s="59"/>
      <c r="I410" s="59"/>
      <c r="J410" s="59"/>
      <c r="K410" s="59"/>
      <c r="L410" s="59"/>
      <c r="M410" s="5"/>
      <c r="N410" s="59"/>
      <c r="O410" s="6"/>
      <c r="P410" s="7"/>
      <c r="S410" s="61"/>
      <c r="T410" s="61"/>
      <c r="U410" s="61"/>
      <c r="V410" s="61"/>
      <c r="W410" s="61"/>
      <c r="X410" s="61"/>
      <c r="Y410" s="61"/>
      <c r="Z410" s="4"/>
      <c r="AA410" s="61"/>
      <c r="AB410" s="6"/>
      <c r="AC410" s="7"/>
    </row>
    <row r="411" spans="1:29" s="32" customFormat="1" ht="13.35" customHeight="1">
      <c r="A411" s="1"/>
      <c r="B411" s="59"/>
      <c r="C411" s="59"/>
      <c r="D411" s="59"/>
      <c r="E411" s="59"/>
      <c r="F411" s="1"/>
      <c r="G411" s="59"/>
      <c r="H411" s="59"/>
      <c r="I411" s="59"/>
      <c r="J411" s="59"/>
      <c r="K411" s="59"/>
      <c r="L411" s="59"/>
      <c r="M411" s="5"/>
      <c r="N411" s="59"/>
      <c r="O411" s="6"/>
      <c r="P411" s="7"/>
      <c r="S411" s="61"/>
      <c r="T411" s="61"/>
      <c r="U411" s="61"/>
      <c r="V411" s="61"/>
      <c r="W411" s="61"/>
      <c r="X411" s="61"/>
      <c r="Y411" s="61"/>
      <c r="Z411" s="4"/>
      <c r="AA411" s="61"/>
      <c r="AB411" s="6"/>
      <c r="AC411" s="7"/>
    </row>
    <row r="412" spans="1:29" s="32" customFormat="1" ht="13.35" customHeight="1">
      <c r="A412" s="1"/>
      <c r="B412" s="59"/>
      <c r="C412" s="59"/>
      <c r="D412" s="59"/>
      <c r="E412" s="59"/>
      <c r="F412" s="1"/>
      <c r="G412" s="59"/>
      <c r="H412" s="59"/>
      <c r="I412" s="59"/>
      <c r="J412" s="59"/>
      <c r="K412" s="59"/>
      <c r="L412" s="59"/>
      <c r="M412" s="5"/>
      <c r="N412" s="59"/>
      <c r="O412" s="6"/>
      <c r="P412" s="7"/>
      <c r="S412" s="61"/>
      <c r="T412" s="61"/>
      <c r="U412" s="61"/>
      <c r="V412" s="61"/>
      <c r="W412" s="61"/>
      <c r="X412" s="61"/>
      <c r="Y412" s="61"/>
      <c r="Z412" s="4"/>
      <c r="AA412" s="61"/>
      <c r="AB412" s="6"/>
      <c r="AC412" s="7"/>
    </row>
    <row r="413" spans="1:29" s="32" customFormat="1" ht="13.35" customHeight="1">
      <c r="A413" s="1"/>
      <c r="B413" s="59"/>
      <c r="C413" s="59"/>
      <c r="D413" s="59"/>
      <c r="E413" s="59"/>
      <c r="F413" s="1"/>
      <c r="G413" s="59"/>
      <c r="H413" s="59"/>
      <c r="I413" s="59"/>
      <c r="J413" s="59"/>
      <c r="K413" s="59"/>
      <c r="L413" s="59"/>
      <c r="M413" s="5"/>
      <c r="N413" s="59"/>
      <c r="O413" s="6"/>
      <c r="P413" s="7"/>
      <c r="S413" s="61"/>
      <c r="T413" s="61"/>
      <c r="U413" s="61"/>
      <c r="V413" s="61"/>
      <c r="W413" s="61"/>
      <c r="X413" s="61"/>
      <c r="Y413" s="61"/>
      <c r="Z413" s="4"/>
      <c r="AA413" s="61"/>
      <c r="AB413" s="6"/>
      <c r="AC413" s="7"/>
    </row>
    <row r="414" spans="1:29" s="32" customFormat="1" ht="13.35" customHeight="1">
      <c r="A414" s="1"/>
      <c r="B414" s="59"/>
      <c r="C414" s="59"/>
      <c r="D414" s="59"/>
      <c r="E414" s="59"/>
      <c r="F414" s="1"/>
      <c r="G414" s="59"/>
      <c r="H414" s="59"/>
      <c r="I414" s="59"/>
      <c r="J414" s="59"/>
      <c r="K414" s="59"/>
      <c r="L414" s="59"/>
      <c r="M414" s="5"/>
      <c r="N414" s="59"/>
      <c r="O414" s="6"/>
      <c r="P414" s="7"/>
      <c r="S414" s="61"/>
      <c r="T414" s="61"/>
      <c r="U414" s="61"/>
      <c r="V414" s="61"/>
      <c r="W414" s="61"/>
      <c r="X414" s="61"/>
      <c r="Y414" s="61"/>
      <c r="Z414" s="4"/>
      <c r="AA414" s="61"/>
      <c r="AB414" s="6"/>
      <c r="AC414" s="7"/>
    </row>
    <row r="415" spans="1:29" s="32" customFormat="1" ht="13.35" customHeight="1">
      <c r="A415" s="1"/>
      <c r="B415" s="59"/>
      <c r="C415" s="59"/>
      <c r="D415" s="59"/>
      <c r="E415" s="59"/>
      <c r="F415" s="1"/>
      <c r="G415" s="59"/>
      <c r="H415" s="59"/>
      <c r="I415" s="59"/>
      <c r="J415" s="59"/>
      <c r="K415" s="59"/>
      <c r="L415" s="59"/>
      <c r="M415" s="5"/>
      <c r="N415" s="59"/>
      <c r="O415" s="6"/>
      <c r="P415" s="7"/>
      <c r="S415" s="61"/>
      <c r="T415" s="61"/>
      <c r="U415" s="61"/>
      <c r="V415" s="61"/>
      <c r="W415" s="61"/>
      <c r="X415" s="61"/>
      <c r="Y415" s="61"/>
      <c r="Z415" s="4"/>
      <c r="AA415" s="61"/>
      <c r="AB415" s="6"/>
      <c r="AC415" s="7"/>
    </row>
    <row r="416" spans="1:29" s="32" customFormat="1" ht="13.35" customHeight="1">
      <c r="A416" s="1"/>
      <c r="B416" s="59"/>
      <c r="C416" s="59"/>
      <c r="D416" s="59"/>
      <c r="E416" s="59"/>
      <c r="F416" s="1"/>
      <c r="G416" s="59"/>
      <c r="H416" s="59"/>
      <c r="I416" s="59"/>
      <c r="J416" s="59"/>
      <c r="K416" s="59"/>
      <c r="L416" s="59"/>
      <c r="M416" s="5"/>
      <c r="N416" s="59"/>
      <c r="O416" s="6"/>
      <c r="P416" s="7"/>
      <c r="S416" s="61"/>
      <c r="T416" s="61"/>
      <c r="U416" s="61"/>
      <c r="V416" s="61"/>
      <c r="W416" s="61"/>
      <c r="X416" s="61"/>
      <c r="Y416" s="61"/>
      <c r="Z416" s="4"/>
      <c r="AA416" s="61"/>
      <c r="AB416" s="6"/>
      <c r="AC416" s="7"/>
    </row>
    <row r="417" spans="1:29" s="32" customFormat="1" ht="13.35" customHeight="1">
      <c r="A417" s="1"/>
      <c r="B417" s="59"/>
      <c r="C417" s="59"/>
      <c r="D417" s="59"/>
      <c r="E417" s="59"/>
      <c r="F417" s="1"/>
      <c r="G417" s="59"/>
      <c r="H417" s="59"/>
      <c r="I417" s="59"/>
      <c r="J417" s="59"/>
      <c r="K417" s="59"/>
      <c r="L417" s="59"/>
      <c r="M417" s="5"/>
      <c r="N417" s="59"/>
      <c r="O417" s="6"/>
      <c r="P417" s="7"/>
      <c r="S417" s="61"/>
      <c r="T417" s="61"/>
      <c r="U417" s="61"/>
      <c r="V417" s="61"/>
      <c r="W417" s="61"/>
      <c r="X417" s="61"/>
      <c r="Y417" s="61"/>
      <c r="Z417" s="4"/>
      <c r="AA417" s="61"/>
      <c r="AB417" s="6"/>
      <c r="AC417" s="7"/>
    </row>
    <row r="418" spans="1:29" s="32" customFormat="1" ht="13.35" customHeight="1">
      <c r="A418" s="1"/>
      <c r="B418" s="59"/>
      <c r="C418" s="59"/>
      <c r="D418" s="59"/>
      <c r="E418" s="59"/>
      <c r="F418" s="1"/>
      <c r="G418" s="59"/>
      <c r="H418" s="59"/>
      <c r="I418" s="59"/>
      <c r="J418" s="59"/>
      <c r="K418" s="59"/>
      <c r="L418" s="59"/>
      <c r="M418" s="5"/>
      <c r="N418" s="59"/>
      <c r="O418" s="6"/>
      <c r="P418" s="7"/>
      <c r="S418" s="61"/>
      <c r="T418" s="61"/>
      <c r="U418" s="61"/>
      <c r="V418" s="61"/>
      <c r="W418" s="61"/>
      <c r="X418" s="61"/>
      <c r="Y418" s="61"/>
      <c r="Z418" s="4"/>
      <c r="AA418" s="61"/>
      <c r="AB418" s="6"/>
      <c r="AC418" s="7"/>
    </row>
    <row r="419" spans="1:29" s="32" customFormat="1" ht="13.35" customHeight="1">
      <c r="A419" s="1"/>
      <c r="B419" s="59"/>
      <c r="C419" s="59"/>
      <c r="D419" s="59"/>
      <c r="E419" s="59"/>
      <c r="F419" s="1"/>
      <c r="G419" s="59"/>
      <c r="H419" s="59"/>
      <c r="I419" s="59"/>
      <c r="J419" s="59"/>
      <c r="K419" s="59"/>
      <c r="L419" s="59"/>
      <c r="M419" s="5"/>
      <c r="N419" s="59"/>
      <c r="O419" s="6"/>
      <c r="P419" s="7"/>
      <c r="S419" s="61"/>
      <c r="T419" s="61"/>
      <c r="U419" s="61"/>
      <c r="V419" s="61"/>
      <c r="W419" s="61"/>
      <c r="X419" s="61"/>
      <c r="Y419" s="61"/>
      <c r="Z419" s="4"/>
      <c r="AA419" s="61"/>
      <c r="AB419" s="6"/>
      <c r="AC419" s="7"/>
    </row>
    <row r="420" spans="1:29" s="32" customFormat="1" ht="13.35" customHeight="1">
      <c r="A420" s="1"/>
      <c r="B420" s="59"/>
      <c r="C420" s="59"/>
      <c r="D420" s="59"/>
      <c r="E420" s="59"/>
      <c r="F420" s="1"/>
      <c r="G420" s="59"/>
      <c r="H420" s="59"/>
      <c r="I420" s="59"/>
      <c r="J420" s="59"/>
      <c r="K420" s="59"/>
      <c r="L420" s="59"/>
      <c r="M420" s="5"/>
      <c r="N420" s="59"/>
      <c r="O420" s="6"/>
      <c r="P420" s="7"/>
      <c r="S420" s="61"/>
      <c r="T420" s="61"/>
      <c r="U420" s="61"/>
      <c r="V420" s="61"/>
      <c r="W420" s="61"/>
      <c r="X420" s="61"/>
      <c r="Y420" s="61"/>
      <c r="Z420" s="4"/>
      <c r="AA420" s="61"/>
      <c r="AB420" s="6"/>
      <c r="AC420" s="7"/>
    </row>
    <row r="421" spans="1:29" s="32" customFormat="1" ht="13.35" customHeight="1">
      <c r="A421" s="1"/>
      <c r="B421" s="59"/>
      <c r="C421" s="59"/>
      <c r="D421" s="59"/>
      <c r="E421" s="59"/>
      <c r="F421" s="1"/>
      <c r="G421" s="59"/>
      <c r="H421" s="59"/>
      <c r="I421" s="59"/>
      <c r="J421" s="59"/>
      <c r="K421" s="59"/>
      <c r="L421" s="59"/>
      <c r="M421" s="5"/>
      <c r="N421" s="59"/>
      <c r="O421" s="6"/>
      <c r="P421" s="7"/>
      <c r="S421" s="61"/>
      <c r="T421" s="61"/>
      <c r="U421" s="61"/>
      <c r="V421" s="61"/>
      <c r="W421" s="61"/>
      <c r="X421" s="61"/>
      <c r="Y421" s="61"/>
      <c r="Z421" s="4"/>
      <c r="AA421" s="61"/>
      <c r="AB421" s="6"/>
      <c r="AC421" s="7"/>
    </row>
    <row r="422" spans="1:29" s="32" customFormat="1" ht="13.35" customHeight="1">
      <c r="A422" s="1"/>
      <c r="B422" s="59"/>
      <c r="C422" s="59"/>
      <c r="D422" s="59"/>
      <c r="E422" s="59"/>
      <c r="F422" s="1"/>
      <c r="G422" s="59"/>
      <c r="H422" s="59"/>
      <c r="I422" s="59"/>
      <c r="J422" s="59"/>
      <c r="K422" s="59"/>
      <c r="L422" s="59"/>
      <c r="M422" s="5"/>
      <c r="N422" s="59"/>
      <c r="O422" s="6"/>
      <c r="P422" s="7"/>
      <c r="S422" s="61"/>
      <c r="T422" s="61"/>
      <c r="U422" s="61"/>
      <c r="V422" s="61"/>
      <c r="W422" s="61"/>
      <c r="X422" s="61"/>
      <c r="Y422" s="61"/>
      <c r="Z422" s="4"/>
      <c r="AA422" s="61"/>
      <c r="AB422" s="6"/>
      <c r="AC422" s="7"/>
    </row>
    <row r="423" spans="1:29" s="32" customFormat="1" ht="13.35" customHeight="1">
      <c r="A423" s="1"/>
      <c r="B423" s="59"/>
      <c r="C423" s="59"/>
      <c r="D423" s="59"/>
      <c r="E423" s="59"/>
      <c r="F423" s="1"/>
      <c r="G423" s="59"/>
      <c r="H423" s="59"/>
      <c r="I423" s="59"/>
      <c r="J423" s="59"/>
      <c r="K423" s="59"/>
      <c r="L423" s="59"/>
      <c r="M423" s="5"/>
      <c r="N423" s="59"/>
      <c r="O423" s="6"/>
      <c r="P423" s="7"/>
      <c r="S423" s="61"/>
      <c r="T423" s="61"/>
      <c r="U423" s="61"/>
      <c r="V423" s="61"/>
      <c r="W423" s="61"/>
      <c r="X423" s="61"/>
      <c r="Y423" s="61"/>
      <c r="Z423" s="4"/>
      <c r="AA423" s="61"/>
      <c r="AB423" s="6"/>
      <c r="AC423" s="7"/>
    </row>
    <row r="424" spans="1:29" s="32" customFormat="1" ht="13.35" customHeight="1">
      <c r="A424" s="1"/>
      <c r="B424" s="59"/>
      <c r="C424" s="59"/>
      <c r="D424" s="59"/>
      <c r="E424" s="59"/>
      <c r="F424" s="1"/>
      <c r="G424" s="59"/>
      <c r="H424" s="59"/>
      <c r="I424" s="59"/>
      <c r="J424" s="59"/>
      <c r="K424" s="59"/>
      <c r="L424" s="59"/>
      <c r="M424" s="5"/>
      <c r="N424" s="59"/>
      <c r="O424" s="6"/>
      <c r="P424" s="7"/>
      <c r="S424" s="61"/>
      <c r="T424" s="61"/>
      <c r="U424" s="61"/>
      <c r="V424" s="61"/>
      <c r="W424" s="61"/>
      <c r="X424" s="61"/>
      <c r="Y424" s="61"/>
      <c r="Z424" s="4"/>
      <c r="AA424" s="61"/>
      <c r="AB424" s="6"/>
      <c r="AC424" s="7"/>
    </row>
    <row r="425" spans="1:29" s="32" customFormat="1" ht="13.35" customHeight="1">
      <c r="A425" s="1"/>
      <c r="B425" s="59"/>
      <c r="C425" s="59"/>
      <c r="D425" s="59"/>
      <c r="E425" s="59"/>
      <c r="F425" s="1"/>
      <c r="G425" s="59"/>
      <c r="H425" s="59"/>
      <c r="I425" s="59"/>
      <c r="J425" s="59"/>
      <c r="K425" s="59"/>
      <c r="L425" s="59"/>
      <c r="M425" s="5"/>
      <c r="N425" s="59"/>
      <c r="O425" s="6"/>
      <c r="P425" s="7"/>
      <c r="S425" s="61"/>
      <c r="T425" s="61"/>
      <c r="U425" s="61"/>
      <c r="V425" s="61"/>
      <c r="W425" s="61"/>
      <c r="X425" s="61"/>
      <c r="Y425" s="61"/>
      <c r="Z425" s="4"/>
      <c r="AA425" s="61"/>
      <c r="AB425" s="6"/>
      <c r="AC425" s="7"/>
    </row>
    <row r="426" spans="1:29" s="32" customFormat="1" ht="13.35" customHeight="1">
      <c r="A426" s="1"/>
      <c r="B426" s="59"/>
      <c r="C426" s="59"/>
      <c r="D426" s="59"/>
      <c r="E426" s="59"/>
      <c r="F426" s="1"/>
      <c r="G426" s="59"/>
      <c r="H426" s="59"/>
      <c r="I426" s="59"/>
      <c r="J426" s="59"/>
      <c r="K426" s="59"/>
      <c r="L426" s="59"/>
      <c r="M426" s="5"/>
      <c r="N426" s="59"/>
      <c r="O426" s="6"/>
      <c r="P426" s="7"/>
      <c r="S426" s="61"/>
      <c r="T426" s="61"/>
      <c r="U426" s="61"/>
      <c r="V426" s="61"/>
      <c r="W426" s="61"/>
      <c r="X426" s="61"/>
      <c r="Y426" s="61"/>
      <c r="Z426" s="4"/>
      <c r="AA426" s="61"/>
      <c r="AB426" s="6"/>
      <c r="AC426" s="7"/>
    </row>
    <row r="427" spans="1:29" s="32" customFormat="1" ht="13.35" customHeight="1">
      <c r="A427" s="1"/>
      <c r="B427" s="59"/>
      <c r="C427" s="59"/>
      <c r="D427" s="59"/>
      <c r="E427" s="59"/>
      <c r="F427" s="1"/>
      <c r="G427" s="59"/>
      <c r="H427" s="59"/>
      <c r="I427" s="59"/>
      <c r="J427" s="59"/>
      <c r="K427" s="59"/>
      <c r="L427" s="59"/>
      <c r="M427" s="5"/>
      <c r="N427" s="59"/>
      <c r="O427" s="6"/>
      <c r="P427" s="7"/>
      <c r="S427" s="61"/>
      <c r="T427" s="61"/>
      <c r="U427" s="61"/>
      <c r="V427" s="61"/>
      <c r="W427" s="61"/>
      <c r="X427" s="61"/>
      <c r="Y427" s="61"/>
      <c r="Z427" s="4"/>
      <c r="AA427" s="61"/>
      <c r="AB427" s="6"/>
      <c r="AC427" s="7"/>
    </row>
    <row r="428" spans="1:29" s="32" customFormat="1" ht="13.35" customHeight="1">
      <c r="A428" s="1"/>
      <c r="B428" s="59"/>
      <c r="C428" s="59"/>
      <c r="D428" s="59"/>
      <c r="E428" s="59"/>
      <c r="F428" s="1"/>
      <c r="G428" s="59"/>
      <c r="H428" s="59"/>
      <c r="I428" s="59"/>
      <c r="J428" s="59"/>
      <c r="K428" s="59"/>
      <c r="L428" s="59"/>
      <c r="M428" s="5"/>
      <c r="N428" s="59"/>
      <c r="O428" s="6"/>
      <c r="P428" s="7"/>
      <c r="S428" s="61"/>
      <c r="T428" s="61"/>
      <c r="U428" s="61"/>
      <c r="V428" s="61"/>
      <c r="W428" s="61"/>
      <c r="X428" s="61"/>
      <c r="Y428" s="61"/>
      <c r="Z428" s="4"/>
      <c r="AA428" s="61"/>
      <c r="AB428" s="6"/>
      <c r="AC428" s="7"/>
    </row>
    <row r="429" spans="1:29" s="32" customFormat="1" ht="13.35" customHeight="1">
      <c r="A429" s="1"/>
      <c r="B429" s="59"/>
      <c r="C429" s="59"/>
      <c r="D429" s="59"/>
      <c r="E429" s="59"/>
      <c r="F429" s="1"/>
      <c r="G429" s="59"/>
      <c r="H429" s="59"/>
      <c r="I429" s="59"/>
      <c r="J429" s="59"/>
      <c r="K429" s="59"/>
      <c r="L429" s="59"/>
      <c r="M429" s="5"/>
      <c r="N429" s="59"/>
      <c r="O429" s="6"/>
      <c r="P429" s="7"/>
      <c r="S429" s="61"/>
      <c r="T429" s="61"/>
      <c r="U429" s="61"/>
      <c r="V429" s="61"/>
      <c r="W429" s="61"/>
      <c r="X429" s="61"/>
      <c r="Y429" s="61"/>
      <c r="Z429" s="4"/>
      <c r="AA429" s="61"/>
      <c r="AB429" s="6"/>
      <c r="AC429" s="7"/>
    </row>
    <row r="430" spans="1:29" s="32" customFormat="1" ht="13.35" customHeight="1">
      <c r="A430" s="1"/>
      <c r="B430" s="59"/>
      <c r="C430" s="59"/>
      <c r="D430" s="59"/>
      <c r="E430" s="59"/>
      <c r="F430" s="1"/>
      <c r="G430" s="59"/>
      <c r="H430" s="59"/>
      <c r="I430" s="59"/>
      <c r="J430" s="59"/>
      <c r="K430" s="59"/>
      <c r="L430" s="59"/>
      <c r="M430" s="5"/>
      <c r="N430" s="59"/>
      <c r="O430" s="6"/>
      <c r="P430" s="7"/>
      <c r="S430" s="61"/>
      <c r="T430" s="61"/>
      <c r="U430" s="61"/>
      <c r="V430" s="61"/>
      <c r="W430" s="61"/>
      <c r="X430" s="61"/>
      <c r="Y430" s="61"/>
      <c r="Z430" s="4"/>
      <c r="AA430" s="61"/>
      <c r="AB430" s="6"/>
      <c r="AC430" s="7"/>
    </row>
    <row r="431" spans="1:29" s="32" customFormat="1" ht="13.35" customHeight="1">
      <c r="A431" s="1"/>
      <c r="B431" s="59"/>
      <c r="C431" s="59"/>
      <c r="D431" s="59"/>
      <c r="E431" s="59"/>
      <c r="F431" s="1"/>
      <c r="G431" s="59"/>
      <c r="H431" s="59"/>
      <c r="I431" s="59"/>
      <c r="J431" s="59"/>
      <c r="K431" s="59"/>
      <c r="L431" s="59"/>
      <c r="M431" s="5"/>
      <c r="N431" s="59"/>
      <c r="O431" s="6"/>
      <c r="P431" s="7"/>
      <c r="S431" s="61"/>
      <c r="T431" s="61"/>
      <c r="U431" s="61"/>
      <c r="V431" s="61"/>
      <c r="W431" s="61"/>
      <c r="X431" s="61"/>
      <c r="Y431" s="61"/>
      <c r="Z431" s="4"/>
      <c r="AA431" s="61"/>
      <c r="AB431" s="6"/>
      <c r="AC431" s="7"/>
    </row>
    <row r="432" spans="1:29" s="32" customFormat="1" ht="13.35" customHeight="1">
      <c r="A432" s="1"/>
      <c r="B432" s="59"/>
      <c r="C432" s="59"/>
      <c r="D432" s="59"/>
      <c r="E432" s="59"/>
      <c r="F432" s="1"/>
      <c r="G432" s="59"/>
      <c r="H432" s="59"/>
      <c r="I432" s="59"/>
      <c r="J432" s="59"/>
      <c r="K432" s="59"/>
      <c r="L432" s="59"/>
      <c r="M432" s="5"/>
      <c r="N432" s="59"/>
      <c r="O432" s="6"/>
      <c r="P432" s="7"/>
      <c r="S432" s="61"/>
      <c r="T432" s="61"/>
      <c r="U432" s="61"/>
      <c r="V432" s="61"/>
      <c r="W432" s="61"/>
      <c r="X432" s="61"/>
      <c r="Y432" s="61"/>
      <c r="Z432" s="4"/>
      <c r="AA432" s="61"/>
      <c r="AB432" s="6"/>
      <c r="AC432" s="7"/>
    </row>
    <row r="433" spans="1:29" s="32" customFormat="1" ht="13.35" customHeight="1">
      <c r="A433" s="1"/>
      <c r="B433" s="59"/>
      <c r="C433" s="59"/>
      <c r="D433" s="59"/>
      <c r="E433" s="59"/>
      <c r="F433" s="1"/>
      <c r="G433" s="59"/>
      <c r="H433" s="59"/>
      <c r="I433" s="59"/>
      <c r="J433" s="59"/>
      <c r="K433" s="59"/>
      <c r="L433" s="59"/>
      <c r="M433" s="5"/>
      <c r="N433" s="59"/>
      <c r="O433" s="6"/>
      <c r="P433" s="7"/>
      <c r="S433" s="61"/>
      <c r="T433" s="61"/>
      <c r="U433" s="61"/>
      <c r="V433" s="61"/>
      <c r="W433" s="61"/>
      <c r="X433" s="61"/>
      <c r="Y433" s="61"/>
      <c r="Z433" s="4"/>
      <c r="AA433" s="61"/>
      <c r="AB433" s="6"/>
      <c r="AC433" s="7"/>
    </row>
    <row r="434" spans="1:29" s="32" customFormat="1" ht="13.35" customHeight="1">
      <c r="A434" s="1"/>
      <c r="B434" s="59"/>
      <c r="C434" s="59"/>
      <c r="D434" s="59"/>
      <c r="E434" s="59"/>
      <c r="F434" s="1"/>
      <c r="G434" s="59"/>
      <c r="H434" s="59"/>
      <c r="I434" s="59"/>
      <c r="J434" s="59"/>
      <c r="K434" s="59"/>
      <c r="L434" s="59"/>
      <c r="M434" s="5"/>
      <c r="N434" s="59"/>
      <c r="O434" s="6"/>
      <c r="P434" s="7"/>
      <c r="S434" s="61"/>
      <c r="T434" s="61"/>
      <c r="U434" s="61"/>
      <c r="V434" s="61"/>
      <c r="W434" s="61"/>
      <c r="X434" s="61"/>
      <c r="Y434" s="61"/>
      <c r="Z434" s="4"/>
      <c r="AA434" s="61"/>
      <c r="AB434" s="6"/>
      <c r="AC434" s="7"/>
    </row>
    <row r="435" spans="1:29" s="32" customFormat="1" ht="13.35" customHeight="1">
      <c r="A435" s="1"/>
      <c r="B435" s="59"/>
      <c r="C435" s="59"/>
      <c r="D435" s="59"/>
      <c r="E435" s="59"/>
      <c r="F435" s="1"/>
      <c r="G435" s="59"/>
      <c r="H435" s="59"/>
      <c r="I435" s="59"/>
      <c r="J435" s="59"/>
      <c r="K435" s="59"/>
      <c r="L435" s="59"/>
      <c r="M435" s="5"/>
      <c r="N435" s="59"/>
      <c r="O435" s="6"/>
      <c r="P435" s="7"/>
      <c r="S435" s="61"/>
      <c r="T435" s="61"/>
      <c r="U435" s="61"/>
      <c r="V435" s="61"/>
      <c r="W435" s="61"/>
      <c r="X435" s="61"/>
      <c r="Y435" s="61"/>
      <c r="Z435" s="4"/>
      <c r="AA435" s="61"/>
      <c r="AB435" s="6"/>
      <c r="AC435" s="7"/>
    </row>
    <row r="436" spans="1:29" s="32" customFormat="1" ht="13.35" customHeight="1">
      <c r="A436" s="1"/>
      <c r="B436" s="59"/>
      <c r="C436" s="59"/>
      <c r="D436" s="59"/>
      <c r="E436" s="59"/>
      <c r="F436" s="1"/>
      <c r="G436" s="59"/>
      <c r="H436" s="59"/>
      <c r="I436" s="59"/>
      <c r="J436" s="59"/>
      <c r="K436" s="59"/>
      <c r="L436" s="59"/>
      <c r="M436" s="5"/>
      <c r="N436" s="59"/>
      <c r="O436" s="6"/>
      <c r="P436" s="7"/>
      <c r="S436" s="61"/>
      <c r="T436" s="61"/>
      <c r="U436" s="61"/>
      <c r="V436" s="61"/>
      <c r="W436" s="61"/>
      <c r="X436" s="61"/>
      <c r="Y436" s="61"/>
      <c r="Z436" s="4"/>
      <c r="AA436" s="61"/>
      <c r="AB436" s="6"/>
      <c r="AC436" s="7"/>
    </row>
    <row r="437" spans="1:29" s="32" customFormat="1" ht="13.35" customHeight="1">
      <c r="A437" s="1"/>
      <c r="B437" s="59"/>
      <c r="C437" s="59"/>
      <c r="D437" s="59"/>
      <c r="E437" s="59"/>
      <c r="F437" s="1"/>
      <c r="G437" s="59"/>
      <c r="H437" s="59"/>
      <c r="I437" s="59"/>
      <c r="J437" s="59"/>
      <c r="K437" s="59"/>
      <c r="L437" s="59"/>
      <c r="M437" s="5"/>
      <c r="N437" s="59"/>
      <c r="O437" s="6"/>
      <c r="P437" s="7"/>
      <c r="S437" s="61"/>
      <c r="T437" s="61"/>
      <c r="U437" s="61"/>
      <c r="V437" s="61"/>
      <c r="W437" s="61"/>
      <c r="X437" s="61"/>
      <c r="Y437" s="61"/>
      <c r="Z437" s="4"/>
      <c r="AA437" s="61"/>
      <c r="AB437" s="6"/>
      <c r="AC437" s="7"/>
    </row>
    <row r="438" spans="1:29" s="32" customFormat="1" ht="13.35" customHeight="1">
      <c r="A438" s="1"/>
      <c r="B438" s="59"/>
      <c r="C438" s="59"/>
      <c r="D438" s="59"/>
      <c r="E438" s="59"/>
      <c r="F438" s="1"/>
      <c r="G438" s="59"/>
      <c r="H438" s="59"/>
      <c r="I438" s="59"/>
      <c r="J438" s="59"/>
      <c r="K438" s="59"/>
      <c r="L438" s="59"/>
      <c r="M438" s="5"/>
      <c r="N438" s="59"/>
      <c r="O438" s="6"/>
      <c r="P438" s="7"/>
      <c r="S438" s="61"/>
      <c r="T438" s="61"/>
      <c r="U438" s="61"/>
      <c r="V438" s="61"/>
      <c r="W438" s="61"/>
      <c r="X438" s="61"/>
      <c r="Y438" s="61"/>
      <c r="Z438" s="4"/>
      <c r="AA438" s="61"/>
      <c r="AB438" s="6"/>
      <c r="AC438" s="7"/>
    </row>
    <row r="439" spans="1:29" s="32" customFormat="1" ht="13.35" customHeight="1">
      <c r="A439" s="1"/>
      <c r="B439" s="59"/>
      <c r="C439" s="59"/>
      <c r="D439" s="59"/>
      <c r="E439" s="59"/>
      <c r="F439" s="1"/>
      <c r="G439" s="59"/>
      <c r="H439" s="59"/>
      <c r="I439" s="59"/>
      <c r="J439" s="59"/>
      <c r="K439" s="59"/>
      <c r="L439" s="59"/>
      <c r="M439" s="5"/>
      <c r="N439" s="59"/>
      <c r="O439" s="6"/>
      <c r="P439" s="7"/>
      <c r="S439" s="61"/>
      <c r="T439" s="61"/>
      <c r="U439" s="61"/>
      <c r="V439" s="61"/>
      <c r="W439" s="61"/>
      <c r="X439" s="61"/>
      <c r="Y439" s="61"/>
      <c r="Z439" s="4"/>
      <c r="AA439" s="61"/>
      <c r="AB439" s="6"/>
      <c r="AC439" s="7"/>
    </row>
    <row r="440" spans="1:29" s="32" customFormat="1" ht="13.35" customHeight="1">
      <c r="A440" s="1"/>
      <c r="B440" s="59"/>
      <c r="C440" s="59"/>
      <c r="D440" s="59"/>
      <c r="E440" s="59"/>
      <c r="F440" s="1"/>
      <c r="G440" s="59"/>
      <c r="H440" s="59"/>
      <c r="I440" s="59"/>
      <c r="J440" s="59"/>
      <c r="K440" s="59"/>
      <c r="L440" s="59"/>
      <c r="M440" s="5"/>
      <c r="N440" s="59"/>
      <c r="O440" s="6"/>
      <c r="P440" s="7"/>
      <c r="S440" s="61"/>
      <c r="T440" s="61"/>
      <c r="U440" s="61"/>
      <c r="V440" s="61"/>
      <c r="W440" s="61"/>
      <c r="X440" s="61"/>
      <c r="Y440" s="61"/>
      <c r="Z440" s="4"/>
      <c r="AA440" s="61"/>
      <c r="AB440" s="6"/>
      <c r="AC440" s="7"/>
    </row>
    <row r="441" spans="1:29" s="32" customFormat="1" ht="13.35" customHeight="1">
      <c r="A441" s="1"/>
      <c r="B441" s="59"/>
      <c r="C441" s="59"/>
      <c r="D441" s="59"/>
      <c r="E441" s="59"/>
      <c r="F441" s="1"/>
      <c r="G441" s="59"/>
      <c r="H441" s="59"/>
      <c r="I441" s="59"/>
      <c r="J441" s="59"/>
      <c r="K441" s="59"/>
      <c r="L441" s="59"/>
      <c r="M441" s="5"/>
      <c r="N441" s="59"/>
      <c r="O441" s="6"/>
      <c r="P441" s="7"/>
      <c r="S441" s="61"/>
      <c r="T441" s="61"/>
      <c r="U441" s="61"/>
      <c r="V441" s="61"/>
      <c r="W441" s="61"/>
      <c r="X441" s="61"/>
      <c r="Y441" s="61"/>
      <c r="Z441" s="4"/>
      <c r="AA441" s="61"/>
      <c r="AB441" s="6"/>
      <c r="AC441" s="7"/>
    </row>
    <row r="442" spans="1:29" s="32" customFormat="1" ht="13.35" customHeight="1">
      <c r="A442" s="1"/>
      <c r="B442" s="59"/>
      <c r="C442" s="59"/>
      <c r="D442" s="59"/>
      <c r="E442" s="59"/>
      <c r="F442" s="1"/>
      <c r="G442" s="59"/>
      <c r="H442" s="59"/>
      <c r="I442" s="59"/>
      <c r="J442" s="59"/>
      <c r="K442" s="59"/>
      <c r="L442" s="59"/>
      <c r="M442" s="5"/>
      <c r="N442" s="59"/>
      <c r="O442" s="6"/>
      <c r="P442" s="7"/>
      <c r="S442" s="61"/>
      <c r="T442" s="61"/>
      <c r="U442" s="61"/>
      <c r="V442" s="61"/>
      <c r="W442" s="61"/>
      <c r="X442" s="61"/>
      <c r="Y442" s="61"/>
      <c r="Z442" s="4"/>
      <c r="AA442" s="61"/>
      <c r="AB442" s="6"/>
      <c r="AC442" s="7"/>
    </row>
    <row r="443" spans="1:29" s="32" customFormat="1" ht="13.35" customHeight="1">
      <c r="A443" s="1"/>
      <c r="B443" s="59"/>
      <c r="C443" s="59"/>
      <c r="D443" s="59"/>
      <c r="E443" s="59"/>
      <c r="F443" s="1"/>
      <c r="G443" s="59"/>
      <c r="H443" s="59"/>
      <c r="I443" s="59"/>
      <c r="J443" s="59"/>
      <c r="K443" s="59"/>
      <c r="L443" s="59"/>
      <c r="M443" s="5"/>
      <c r="N443" s="59"/>
      <c r="O443" s="6"/>
      <c r="P443" s="7"/>
      <c r="S443" s="61"/>
      <c r="T443" s="61"/>
      <c r="U443" s="61"/>
      <c r="V443" s="61"/>
      <c r="W443" s="61"/>
      <c r="X443" s="61"/>
      <c r="Y443" s="61"/>
      <c r="Z443" s="4"/>
      <c r="AA443" s="61"/>
      <c r="AB443" s="6"/>
      <c r="AC443" s="7"/>
    </row>
    <row r="444" spans="1:29" s="32" customFormat="1" ht="13.35" customHeight="1">
      <c r="A444" s="1"/>
      <c r="B444" s="59"/>
      <c r="C444" s="59"/>
      <c r="D444" s="59"/>
      <c r="E444" s="59"/>
      <c r="F444" s="1"/>
      <c r="G444" s="59"/>
      <c r="H444" s="59"/>
      <c r="I444" s="59"/>
      <c r="J444" s="59"/>
      <c r="K444" s="59"/>
      <c r="L444" s="59"/>
      <c r="M444" s="5"/>
      <c r="N444" s="59"/>
      <c r="O444" s="6"/>
      <c r="P444" s="7"/>
      <c r="S444" s="61"/>
      <c r="T444" s="61"/>
      <c r="U444" s="61"/>
      <c r="V444" s="61"/>
      <c r="W444" s="61"/>
      <c r="X444" s="61"/>
      <c r="Y444" s="61"/>
      <c r="Z444" s="4"/>
      <c r="AA444" s="61"/>
      <c r="AB444" s="6"/>
      <c r="AC444" s="7"/>
    </row>
    <row r="445" spans="1:29" s="32" customFormat="1" ht="13.35" customHeight="1">
      <c r="A445" s="1"/>
      <c r="B445" s="59"/>
      <c r="C445" s="59"/>
      <c r="D445" s="59"/>
      <c r="E445" s="59"/>
      <c r="F445" s="1"/>
      <c r="G445" s="59"/>
      <c r="H445" s="59"/>
      <c r="I445" s="59"/>
      <c r="J445" s="59"/>
      <c r="K445" s="59"/>
      <c r="L445" s="59"/>
      <c r="M445" s="5"/>
      <c r="N445" s="59"/>
      <c r="O445" s="6"/>
      <c r="P445" s="7"/>
      <c r="S445" s="61"/>
      <c r="T445" s="61"/>
      <c r="U445" s="61"/>
      <c r="V445" s="61"/>
      <c r="W445" s="61"/>
      <c r="X445" s="61"/>
      <c r="Y445" s="61"/>
      <c r="Z445" s="4"/>
      <c r="AA445" s="61"/>
      <c r="AB445" s="6"/>
      <c r="AC445" s="7"/>
    </row>
    <row r="446" spans="1:29" s="32" customFormat="1" ht="13.35" customHeight="1">
      <c r="A446" s="1"/>
      <c r="B446" s="59"/>
      <c r="C446" s="59"/>
      <c r="D446" s="59"/>
      <c r="E446" s="59"/>
      <c r="F446" s="1"/>
      <c r="G446" s="59"/>
      <c r="H446" s="59"/>
      <c r="I446" s="59"/>
      <c r="J446" s="59"/>
      <c r="K446" s="59"/>
      <c r="L446" s="59"/>
      <c r="M446" s="5"/>
      <c r="N446" s="59"/>
      <c r="O446" s="6"/>
      <c r="P446" s="7"/>
      <c r="S446" s="61"/>
      <c r="T446" s="61"/>
      <c r="U446" s="61"/>
      <c r="V446" s="61"/>
      <c r="W446" s="61"/>
      <c r="X446" s="61"/>
      <c r="Y446" s="61"/>
      <c r="Z446" s="4"/>
      <c r="AA446" s="61"/>
      <c r="AB446" s="6"/>
      <c r="AC446" s="7"/>
    </row>
    <row r="447" spans="1:29" s="32" customFormat="1" ht="13.35" customHeight="1">
      <c r="A447" s="1"/>
      <c r="B447" s="59"/>
      <c r="C447" s="59"/>
      <c r="D447" s="59"/>
      <c r="E447" s="59"/>
      <c r="F447" s="1"/>
      <c r="G447" s="59"/>
      <c r="H447" s="59"/>
      <c r="I447" s="59"/>
      <c r="J447" s="59"/>
      <c r="K447" s="59"/>
      <c r="L447" s="59"/>
      <c r="M447" s="5"/>
      <c r="N447" s="59"/>
      <c r="O447" s="6"/>
      <c r="P447" s="7"/>
      <c r="S447" s="61"/>
      <c r="T447" s="61"/>
      <c r="U447" s="61"/>
      <c r="V447" s="61"/>
      <c r="W447" s="61"/>
      <c r="X447" s="61"/>
      <c r="Y447" s="61"/>
      <c r="Z447" s="4"/>
      <c r="AA447" s="61"/>
      <c r="AB447" s="6"/>
      <c r="AC447" s="7"/>
    </row>
    <row r="448" spans="1:29" s="32" customFormat="1" ht="13.35" customHeight="1">
      <c r="A448" s="1"/>
      <c r="B448" s="59"/>
      <c r="C448" s="59"/>
      <c r="D448" s="59"/>
      <c r="E448" s="59"/>
      <c r="F448" s="1"/>
      <c r="G448" s="59"/>
      <c r="H448" s="59"/>
      <c r="I448" s="59"/>
      <c r="J448" s="59"/>
      <c r="K448" s="59"/>
      <c r="L448" s="59"/>
      <c r="M448" s="5"/>
      <c r="N448" s="59"/>
      <c r="O448" s="6"/>
      <c r="P448" s="7"/>
      <c r="S448" s="61"/>
      <c r="T448" s="61"/>
      <c r="U448" s="61"/>
      <c r="V448" s="61"/>
      <c r="W448" s="61"/>
      <c r="X448" s="61"/>
      <c r="Y448" s="61"/>
      <c r="Z448" s="4"/>
      <c r="AA448" s="61"/>
      <c r="AB448" s="6"/>
      <c r="AC448" s="7"/>
    </row>
    <row r="449" spans="1:29" s="32" customFormat="1" ht="13.35" customHeight="1">
      <c r="A449" s="1"/>
      <c r="B449" s="59"/>
      <c r="C449" s="59"/>
      <c r="D449" s="59"/>
      <c r="E449" s="59"/>
      <c r="F449" s="1"/>
      <c r="G449" s="59"/>
      <c r="H449" s="59"/>
      <c r="I449" s="59"/>
      <c r="J449" s="59"/>
      <c r="K449" s="59"/>
      <c r="L449" s="59"/>
      <c r="M449" s="5"/>
      <c r="N449" s="59"/>
      <c r="O449" s="6"/>
      <c r="P449" s="7"/>
      <c r="S449" s="61"/>
      <c r="T449" s="61"/>
      <c r="U449" s="61"/>
      <c r="V449" s="61"/>
      <c r="W449" s="61"/>
      <c r="X449" s="61"/>
      <c r="Y449" s="61"/>
      <c r="Z449" s="4"/>
      <c r="AA449" s="61"/>
      <c r="AB449" s="6"/>
      <c r="AC449" s="7"/>
    </row>
    <row r="450" spans="1:29" s="32" customFormat="1" ht="13.35" customHeight="1">
      <c r="A450" s="1"/>
      <c r="B450" s="59"/>
      <c r="C450" s="59"/>
      <c r="D450" s="59"/>
      <c r="E450" s="59"/>
      <c r="F450" s="1"/>
      <c r="G450" s="59"/>
      <c r="H450" s="59"/>
      <c r="I450" s="59"/>
      <c r="J450" s="59"/>
      <c r="K450" s="59"/>
      <c r="L450" s="59"/>
      <c r="M450" s="5"/>
      <c r="N450" s="59"/>
      <c r="O450" s="6"/>
      <c r="P450" s="7"/>
      <c r="S450" s="61"/>
      <c r="T450" s="61"/>
      <c r="U450" s="61"/>
      <c r="V450" s="61"/>
      <c r="W450" s="61"/>
      <c r="X450" s="61"/>
      <c r="Y450" s="61"/>
      <c r="Z450" s="4"/>
      <c r="AA450" s="61"/>
      <c r="AB450" s="6"/>
      <c r="AC450" s="7"/>
    </row>
    <row r="451" spans="1:29" s="32" customFormat="1" ht="13.35" customHeight="1">
      <c r="A451" s="1"/>
      <c r="B451" s="59"/>
      <c r="C451" s="59"/>
      <c r="D451" s="59"/>
      <c r="E451" s="59"/>
      <c r="F451" s="1"/>
      <c r="G451" s="59"/>
      <c r="H451" s="59"/>
      <c r="I451" s="59"/>
      <c r="J451" s="59"/>
      <c r="K451" s="59"/>
      <c r="L451" s="59"/>
      <c r="M451" s="5"/>
      <c r="N451" s="59"/>
      <c r="O451" s="6"/>
      <c r="P451" s="7"/>
      <c r="S451" s="61"/>
      <c r="T451" s="61"/>
      <c r="U451" s="61"/>
      <c r="V451" s="61"/>
      <c r="W451" s="61"/>
      <c r="X451" s="61"/>
      <c r="Y451" s="61"/>
      <c r="Z451" s="4"/>
      <c r="AA451" s="61"/>
      <c r="AB451" s="6"/>
      <c r="AC451" s="7"/>
    </row>
    <row r="452" spans="1:29" s="32" customFormat="1" ht="13.35" customHeight="1">
      <c r="A452" s="1"/>
      <c r="B452" s="59"/>
      <c r="C452" s="59"/>
      <c r="D452" s="59"/>
      <c r="E452" s="59"/>
      <c r="F452" s="1"/>
      <c r="G452" s="59"/>
      <c r="H452" s="59"/>
      <c r="I452" s="59"/>
      <c r="J452" s="59"/>
      <c r="K452" s="59"/>
      <c r="L452" s="59"/>
      <c r="M452" s="5"/>
      <c r="N452" s="59"/>
      <c r="O452" s="6"/>
      <c r="P452" s="7"/>
      <c r="S452" s="61"/>
      <c r="T452" s="61"/>
      <c r="U452" s="61"/>
      <c r="V452" s="61"/>
      <c r="W452" s="61"/>
      <c r="X452" s="61"/>
      <c r="Y452" s="61"/>
      <c r="Z452" s="4"/>
      <c r="AA452" s="61"/>
      <c r="AB452" s="6"/>
      <c r="AC452" s="7"/>
    </row>
    <row r="453" spans="1:29" s="32" customFormat="1" ht="13.35" customHeight="1">
      <c r="A453" s="1"/>
      <c r="B453" s="59"/>
      <c r="C453" s="59"/>
      <c r="D453" s="59"/>
      <c r="E453" s="59"/>
      <c r="F453" s="1"/>
      <c r="G453" s="59"/>
      <c r="H453" s="59"/>
      <c r="I453" s="59"/>
      <c r="J453" s="59"/>
      <c r="K453" s="59"/>
      <c r="L453" s="59"/>
      <c r="M453" s="5"/>
      <c r="N453" s="59"/>
      <c r="O453" s="6"/>
      <c r="P453" s="7"/>
      <c r="S453" s="61"/>
      <c r="T453" s="61"/>
      <c r="U453" s="61"/>
      <c r="V453" s="61"/>
      <c r="W453" s="61"/>
      <c r="X453" s="61"/>
      <c r="Y453" s="61"/>
      <c r="Z453" s="4"/>
      <c r="AA453" s="61"/>
      <c r="AB453" s="6"/>
      <c r="AC453" s="7"/>
    </row>
    <row r="454" spans="1:29" s="32" customFormat="1" ht="13.35" customHeight="1">
      <c r="A454" s="1"/>
      <c r="B454" s="59"/>
      <c r="C454" s="59"/>
      <c r="D454" s="59"/>
      <c r="E454" s="59"/>
      <c r="F454" s="1"/>
      <c r="G454" s="59"/>
      <c r="H454" s="59"/>
      <c r="I454" s="59"/>
      <c r="J454" s="59"/>
      <c r="K454" s="59"/>
      <c r="L454" s="59"/>
      <c r="M454" s="5"/>
      <c r="N454" s="59"/>
      <c r="O454" s="6"/>
      <c r="P454" s="7"/>
      <c r="S454" s="61"/>
      <c r="T454" s="61"/>
      <c r="U454" s="61"/>
      <c r="V454" s="61"/>
      <c r="W454" s="61"/>
      <c r="X454" s="61"/>
      <c r="Y454" s="61"/>
      <c r="Z454" s="4"/>
      <c r="AA454" s="61"/>
      <c r="AB454" s="6"/>
      <c r="AC454" s="7"/>
    </row>
    <row r="455" spans="1:29" s="32" customFormat="1" ht="13.35" customHeight="1">
      <c r="A455" s="1"/>
      <c r="B455" s="59"/>
      <c r="C455" s="59"/>
      <c r="D455" s="59"/>
      <c r="E455" s="59"/>
      <c r="F455" s="1"/>
      <c r="G455" s="59"/>
      <c r="H455" s="59"/>
      <c r="I455" s="59"/>
      <c r="J455" s="59"/>
      <c r="K455" s="59"/>
      <c r="L455" s="59"/>
      <c r="M455" s="5"/>
      <c r="N455" s="59"/>
      <c r="O455" s="6"/>
      <c r="P455" s="7"/>
      <c r="S455" s="61"/>
      <c r="T455" s="61"/>
      <c r="U455" s="61"/>
      <c r="V455" s="61"/>
      <c r="W455" s="61"/>
      <c r="X455" s="61"/>
      <c r="Y455" s="61"/>
      <c r="Z455" s="4"/>
      <c r="AA455" s="61"/>
      <c r="AB455" s="6"/>
      <c r="AC455" s="7"/>
    </row>
    <row r="456" spans="1:29" s="32" customFormat="1" ht="13.35" customHeight="1">
      <c r="A456" s="1"/>
      <c r="B456" s="59"/>
      <c r="C456" s="59"/>
      <c r="D456" s="59"/>
      <c r="E456" s="59"/>
      <c r="F456" s="1"/>
      <c r="G456" s="59"/>
      <c r="H456" s="59"/>
      <c r="I456" s="59"/>
      <c r="J456" s="59"/>
      <c r="K456" s="59"/>
      <c r="L456" s="59"/>
      <c r="M456" s="5"/>
      <c r="N456" s="59"/>
      <c r="O456" s="6"/>
      <c r="P456" s="7"/>
      <c r="S456" s="61"/>
      <c r="T456" s="61"/>
      <c r="U456" s="61"/>
      <c r="V456" s="61"/>
      <c r="W456" s="61"/>
      <c r="X456" s="61"/>
      <c r="Y456" s="61"/>
      <c r="Z456" s="4"/>
      <c r="AA456" s="61"/>
      <c r="AB456" s="6"/>
      <c r="AC456" s="7"/>
    </row>
    <row r="457" spans="1:29" s="32" customFormat="1" ht="13.35" customHeight="1">
      <c r="A457" s="1"/>
      <c r="B457" s="59"/>
      <c r="C457" s="59"/>
      <c r="D457" s="59"/>
      <c r="E457" s="59"/>
      <c r="F457" s="1"/>
      <c r="G457" s="59"/>
      <c r="H457" s="59"/>
      <c r="I457" s="59"/>
      <c r="J457" s="59"/>
      <c r="K457" s="59"/>
      <c r="L457" s="59"/>
      <c r="M457" s="5"/>
      <c r="N457" s="59"/>
      <c r="O457" s="6"/>
      <c r="P457" s="7"/>
      <c r="S457" s="61"/>
      <c r="T457" s="61"/>
      <c r="U457" s="61"/>
      <c r="V457" s="61"/>
      <c r="W457" s="61"/>
      <c r="X457" s="61"/>
      <c r="Y457" s="61"/>
      <c r="Z457" s="4"/>
      <c r="AA457" s="61"/>
      <c r="AB457" s="6"/>
      <c r="AC457" s="7"/>
    </row>
    <row r="458" spans="1:29" s="32" customFormat="1" ht="13.35" customHeight="1">
      <c r="A458" s="1"/>
      <c r="B458" s="59"/>
      <c r="C458" s="59"/>
      <c r="D458" s="59"/>
      <c r="E458" s="59"/>
      <c r="F458" s="1"/>
      <c r="G458" s="59"/>
      <c r="H458" s="59"/>
      <c r="I458" s="59"/>
      <c r="J458" s="59"/>
      <c r="K458" s="59"/>
      <c r="L458" s="59"/>
      <c r="M458" s="5"/>
      <c r="N458" s="59"/>
      <c r="O458" s="6"/>
      <c r="P458" s="7"/>
      <c r="S458" s="61"/>
      <c r="T458" s="61"/>
      <c r="U458" s="61"/>
      <c r="V458" s="61"/>
      <c r="W458" s="61"/>
      <c r="X458" s="61"/>
      <c r="Y458" s="61"/>
      <c r="Z458" s="4"/>
      <c r="AA458" s="61"/>
      <c r="AB458" s="6"/>
      <c r="AC458" s="7"/>
    </row>
    <row r="459" spans="1:29" s="32" customFormat="1" ht="13.35" customHeight="1">
      <c r="A459" s="1"/>
      <c r="B459" s="59"/>
      <c r="C459" s="59"/>
      <c r="D459" s="59"/>
      <c r="E459" s="59"/>
      <c r="F459" s="1"/>
      <c r="G459" s="59"/>
      <c r="H459" s="59"/>
      <c r="I459" s="59"/>
      <c r="J459" s="59"/>
      <c r="K459" s="59"/>
      <c r="L459" s="59"/>
      <c r="M459" s="5"/>
      <c r="N459" s="59"/>
      <c r="O459" s="6"/>
      <c r="P459" s="7"/>
      <c r="S459" s="61"/>
      <c r="T459" s="61"/>
      <c r="U459" s="61"/>
      <c r="V459" s="61"/>
      <c r="W459" s="61"/>
      <c r="X459" s="61"/>
      <c r="Y459" s="61"/>
      <c r="Z459" s="4"/>
      <c r="AA459" s="61"/>
      <c r="AB459" s="6"/>
      <c r="AC459" s="7"/>
    </row>
    <row r="460" spans="1:29" s="32" customFormat="1" ht="13.35" customHeight="1">
      <c r="A460" s="1"/>
      <c r="B460" s="59"/>
      <c r="C460" s="59"/>
      <c r="D460" s="59"/>
      <c r="E460" s="59"/>
      <c r="F460" s="1"/>
      <c r="G460" s="59"/>
      <c r="H460" s="59"/>
      <c r="I460" s="59"/>
      <c r="J460" s="59"/>
      <c r="K460" s="59"/>
      <c r="L460" s="59"/>
      <c r="M460" s="5"/>
      <c r="N460" s="59"/>
      <c r="O460" s="6"/>
      <c r="P460" s="7"/>
      <c r="S460" s="61"/>
      <c r="T460" s="61"/>
      <c r="U460" s="61"/>
      <c r="V460" s="61"/>
      <c r="W460" s="61"/>
      <c r="X460" s="61"/>
      <c r="Y460" s="61"/>
      <c r="Z460" s="4"/>
      <c r="AA460" s="61"/>
      <c r="AB460" s="6"/>
      <c r="AC460" s="7"/>
    </row>
    <row r="461" spans="1:29" s="32" customFormat="1" ht="13.35" customHeight="1">
      <c r="A461" s="1"/>
      <c r="B461" s="59"/>
      <c r="C461" s="59"/>
      <c r="D461" s="59"/>
      <c r="E461" s="59"/>
      <c r="F461" s="1"/>
      <c r="G461" s="59"/>
      <c r="H461" s="59"/>
      <c r="I461" s="59"/>
      <c r="J461" s="59"/>
      <c r="K461" s="59"/>
      <c r="L461" s="59"/>
      <c r="M461" s="5"/>
      <c r="N461" s="59"/>
      <c r="O461" s="6"/>
      <c r="P461" s="7"/>
      <c r="S461" s="61"/>
      <c r="T461" s="61"/>
      <c r="U461" s="61"/>
      <c r="V461" s="61"/>
      <c r="W461" s="61"/>
      <c r="X461" s="61"/>
      <c r="Y461" s="61"/>
      <c r="Z461" s="4"/>
      <c r="AA461" s="61"/>
      <c r="AB461" s="6"/>
      <c r="AC461" s="7"/>
    </row>
    <row r="462" spans="1:29" s="32" customFormat="1" ht="13.35" customHeight="1">
      <c r="A462" s="1"/>
      <c r="B462" s="59"/>
      <c r="C462" s="59"/>
      <c r="D462" s="59"/>
      <c r="E462" s="59"/>
      <c r="F462" s="1"/>
      <c r="G462" s="59"/>
      <c r="H462" s="59"/>
      <c r="I462" s="59"/>
      <c r="J462" s="59"/>
      <c r="K462" s="59"/>
      <c r="L462" s="59"/>
      <c r="M462" s="5"/>
      <c r="N462" s="59"/>
      <c r="O462" s="6"/>
      <c r="P462" s="7"/>
      <c r="S462" s="61"/>
      <c r="T462" s="61"/>
      <c r="U462" s="61"/>
      <c r="V462" s="61"/>
      <c r="W462" s="61"/>
      <c r="X462" s="61"/>
      <c r="Y462" s="61"/>
      <c r="Z462" s="4"/>
      <c r="AA462" s="61"/>
      <c r="AB462" s="6"/>
      <c r="AC462" s="7"/>
    </row>
    <row r="463" spans="1:29" s="32" customFormat="1" ht="13.35" customHeight="1">
      <c r="A463" s="1"/>
      <c r="B463" s="59"/>
      <c r="C463" s="59"/>
      <c r="D463" s="59"/>
      <c r="E463" s="59"/>
      <c r="F463" s="1"/>
      <c r="G463" s="59"/>
      <c r="H463" s="59"/>
      <c r="I463" s="59"/>
      <c r="J463" s="59"/>
      <c r="K463" s="59"/>
      <c r="L463" s="59"/>
      <c r="M463" s="5"/>
      <c r="N463" s="59"/>
      <c r="O463" s="6"/>
      <c r="P463" s="7"/>
      <c r="S463" s="61"/>
      <c r="T463" s="61"/>
      <c r="U463" s="61"/>
      <c r="V463" s="61"/>
      <c r="W463" s="61"/>
      <c r="X463" s="61"/>
      <c r="Y463" s="61"/>
      <c r="Z463" s="4"/>
      <c r="AA463" s="61"/>
      <c r="AB463" s="6"/>
      <c r="AC463" s="7"/>
    </row>
    <row r="464" spans="1:29" s="32" customFormat="1" ht="13.35" customHeight="1">
      <c r="A464" s="1"/>
      <c r="B464" s="59"/>
      <c r="C464" s="59"/>
      <c r="D464" s="59"/>
      <c r="E464" s="59"/>
      <c r="F464" s="1"/>
      <c r="G464" s="59"/>
      <c r="H464" s="59"/>
      <c r="I464" s="59"/>
      <c r="J464" s="59"/>
      <c r="K464" s="59"/>
      <c r="L464" s="59"/>
      <c r="M464" s="5"/>
      <c r="N464" s="59"/>
      <c r="O464" s="6"/>
      <c r="P464" s="7"/>
      <c r="S464" s="61"/>
      <c r="T464" s="61"/>
      <c r="U464" s="61"/>
      <c r="V464" s="61"/>
      <c r="W464" s="61"/>
      <c r="X464" s="61"/>
      <c r="Y464" s="61"/>
      <c r="Z464" s="4"/>
      <c r="AA464" s="61"/>
      <c r="AB464" s="6"/>
      <c r="AC464" s="7"/>
    </row>
    <row r="465" spans="1:29" s="32" customFormat="1" ht="13.35" customHeight="1">
      <c r="A465" s="1"/>
      <c r="B465" s="59"/>
      <c r="C465" s="59"/>
      <c r="D465" s="59"/>
      <c r="E465" s="59"/>
      <c r="F465" s="1"/>
      <c r="G465" s="59"/>
      <c r="H465" s="59"/>
      <c r="I465" s="59"/>
      <c r="J465" s="59"/>
      <c r="K465" s="59"/>
      <c r="L465" s="59"/>
      <c r="M465" s="5"/>
      <c r="N465" s="59"/>
      <c r="O465" s="6"/>
      <c r="P465" s="7"/>
      <c r="S465" s="61"/>
      <c r="T465" s="61"/>
      <c r="U465" s="61"/>
      <c r="V465" s="61"/>
      <c r="W465" s="61"/>
      <c r="X465" s="61"/>
      <c r="Y465" s="61"/>
      <c r="Z465" s="4"/>
      <c r="AA465" s="61"/>
      <c r="AB465" s="6"/>
      <c r="AC465" s="7"/>
    </row>
    <row r="466" spans="1:29" s="32" customFormat="1" ht="13.35" customHeight="1">
      <c r="A466" s="1"/>
      <c r="B466" s="59"/>
      <c r="C466" s="59"/>
      <c r="D466" s="59"/>
      <c r="E466" s="59"/>
      <c r="F466" s="1"/>
      <c r="G466" s="59"/>
      <c r="H466" s="59"/>
      <c r="I466" s="59"/>
      <c r="J466" s="59"/>
      <c r="K466" s="59"/>
      <c r="L466" s="59"/>
      <c r="M466" s="5"/>
      <c r="N466" s="59"/>
      <c r="O466" s="6"/>
      <c r="P466" s="7"/>
      <c r="S466" s="61"/>
      <c r="T466" s="61"/>
      <c r="U466" s="61"/>
      <c r="V466" s="61"/>
      <c r="W466" s="61"/>
      <c r="X466" s="61"/>
      <c r="Y466" s="61"/>
      <c r="Z466" s="4"/>
      <c r="AA466" s="61"/>
      <c r="AB466" s="6"/>
      <c r="AC466" s="7"/>
    </row>
    <row r="467" spans="1:29" s="32" customFormat="1" ht="13.35" customHeight="1">
      <c r="A467" s="1"/>
      <c r="B467" s="59"/>
      <c r="C467" s="59"/>
      <c r="D467" s="59"/>
      <c r="E467" s="59"/>
      <c r="F467" s="1"/>
      <c r="G467" s="59"/>
      <c r="H467" s="59"/>
      <c r="I467" s="59"/>
      <c r="J467" s="59"/>
      <c r="K467" s="59"/>
      <c r="L467" s="59"/>
      <c r="M467" s="5"/>
      <c r="N467" s="59"/>
      <c r="O467" s="6"/>
      <c r="P467" s="7"/>
      <c r="S467" s="61"/>
      <c r="T467" s="61"/>
      <c r="U467" s="61"/>
      <c r="V467" s="61"/>
      <c r="W467" s="61"/>
      <c r="X467" s="61"/>
      <c r="Y467" s="61"/>
      <c r="Z467" s="4"/>
      <c r="AA467" s="61"/>
      <c r="AB467" s="6"/>
      <c r="AC467" s="7"/>
    </row>
    <row r="468" spans="1:29" s="32" customFormat="1" ht="13.35" customHeight="1">
      <c r="A468" s="1"/>
      <c r="B468" s="59"/>
      <c r="C468" s="59"/>
      <c r="D468" s="59"/>
      <c r="E468" s="59"/>
      <c r="F468" s="1"/>
      <c r="G468" s="59"/>
      <c r="H468" s="59"/>
      <c r="I468" s="59"/>
      <c r="J468" s="59"/>
      <c r="K468" s="59"/>
      <c r="L468" s="59"/>
      <c r="M468" s="5"/>
      <c r="N468" s="59"/>
      <c r="O468" s="6"/>
      <c r="P468" s="7"/>
      <c r="S468" s="61"/>
      <c r="T468" s="61"/>
      <c r="U468" s="61"/>
      <c r="V468" s="61"/>
      <c r="W468" s="61"/>
      <c r="X468" s="61"/>
      <c r="Y468" s="61"/>
      <c r="Z468" s="4"/>
      <c r="AA468" s="61"/>
      <c r="AB468" s="6"/>
      <c r="AC468" s="7"/>
    </row>
    <row r="469" spans="1:29" s="32" customFormat="1" ht="13.35" customHeight="1">
      <c r="A469" s="1"/>
      <c r="B469" s="59"/>
      <c r="C469" s="59"/>
      <c r="D469" s="59"/>
      <c r="E469" s="59"/>
      <c r="F469" s="1"/>
      <c r="G469" s="59"/>
      <c r="H469" s="59"/>
      <c r="I469" s="59"/>
      <c r="J469" s="59"/>
      <c r="K469" s="59"/>
      <c r="L469" s="59"/>
      <c r="M469" s="5"/>
      <c r="N469" s="59"/>
      <c r="O469" s="6"/>
      <c r="P469" s="7"/>
      <c r="S469" s="61"/>
      <c r="T469" s="61"/>
      <c r="U469" s="61"/>
      <c r="V469" s="61"/>
      <c r="W469" s="61"/>
      <c r="X469" s="61"/>
      <c r="Y469" s="61"/>
      <c r="Z469" s="4"/>
      <c r="AA469" s="61"/>
      <c r="AB469" s="6"/>
      <c r="AC469" s="7"/>
    </row>
    <row r="470" spans="1:29" s="32" customFormat="1" ht="13.35" customHeight="1">
      <c r="A470" s="1"/>
      <c r="B470" s="59"/>
      <c r="C470" s="59"/>
      <c r="D470" s="59"/>
      <c r="E470" s="59"/>
      <c r="F470" s="1"/>
      <c r="G470" s="59"/>
      <c r="H470" s="59"/>
      <c r="I470" s="59"/>
      <c r="J470" s="59"/>
      <c r="K470" s="59"/>
      <c r="L470" s="59"/>
      <c r="M470" s="5"/>
      <c r="N470" s="59"/>
      <c r="O470" s="6"/>
      <c r="P470" s="7"/>
      <c r="S470" s="61"/>
      <c r="T470" s="61"/>
      <c r="U470" s="61"/>
      <c r="V470" s="61"/>
      <c r="W470" s="61"/>
      <c r="X470" s="61"/>
      <c r="Y470" s="61"/>
      <c r="Z470" s="4"/>
      <c r="AA470" s="61"/>
      <c r="AB470" s="6"/>
      <c r="AC470" s="7"/>
    </row>
    <row r="471" spans="1:29" s="32" customFormat="1" ht="13.35" customHeight="1">
      <c r="A471" s="1"/>
      <c r="B471" s="59"/>
      <c r="C471" s="59"/>
      <c r="D471" s="59"/>
      <c r="E471" s="59"/>
      <c r="F471" s="1"/>
      <c r="G471" s="59"/>
      <c r="H471" s="59"/>
      <c r="I471" s="59"/>
      <c r="J471" s="59"/>
      <c r="K471" s="59"/>
      <c r="L471" s="59"/>
      <c r="M471" s="5"/>
      <c r="N471" s="59"/>
      <c r="O471" s="6"/>
      <c r="P471" s="7"/>
      <c r="S471" s="61"/>
      <c r="T471" s="61"/>
      <c r="U471" s="61"/>
      <c r="V471" s="61"/>
      <c r="W471" s="61"/>
      <c r="X471" s="61"/>
      <c r="Y471" s="61"/>
      <c r="Z471" s="4"/>
      <c r="AA471" s="61"/>
      <c r="AB471" s="6"/>
      <c r="AC471" s="7"/>
    </row>
    <row r="472" spans="1:29" s="32" customFormat="1" ht="13.35" customHeight="1">
      <c r="A472" s="1"/>
      <c r="B472" s="59"/>
      <c r="C472" s="59"/>
      <c r="D472" s="59"/>
      <c r="E472" s="59"/>
      <c r="F472" s="1"/>
      <c r="G472" s="59"/>
      <c r="H472" s="59"/>
      <c r="I472" s="59"/>
      <c r="J472" s="59"/>
      <c r="K472" s="59"/>
      <c r="L472" s="59"/>
      <c r="M472" s="5"/>
      <c r="N472" s="59"/>
      <c r="O472" s="6"/>
      <c r="P472" s="7"/>
      <c r="S472" s="61"/>
      <c r="T472" s="61"/>
      <c r="U472" s="61"/>
      <c r="V472" s="61"/>
      <c r="W472" s="61"/>
      <c r="X472" s="61"/>
      <c r="Y472" s="61"/>
      <c r="Z472" s="4"/>
      <c r="AA472" s="61"/>
      <c r="AB472" s="6"/>
      <c r="AC472" s="7"/>
    </row>
    <row r="473" spans="1:29" s="32" customFormat="1" ht="13.35" customHeight="1">
      <c r="A473" s="1"/>
      <c r="B473" s="59"/>
      <c r="C473" s="59"/>
      <c r="D473" s="59"/>
      <c r="E473" s="59"/>
      <c r="F473" s="1"/>
      <c r="G473" s="59"/>
      <c r="H473" s="59"/>
      <c r="I473" s="59"/>
      <c r="J473" s="59"/>
      <c r="K473" s="59"/>
      <c r="L473" s="59"/>
      <c r="M473" s="5"/>
      <c r="N473" s="59"/>
      <c r="O473" s="6"/>
      <c r="P473" s="7"/>
      <c r="S473" s="61"/>
      <c r="T473" s="61"/>
      <c r="U473" s="61"/>
      <c r="V473" s="61"/>
      <c r="W473" s="61"/>
      <c r="X473" s="61"/>
      <c r="Y473" s="61"/>
      <c r="Z473" s="4"/>
      <c r="AA473" s="61"/>
      <c r="AB473" s="6"/>
      <c r="AC473" s="7"/>
    </row>
    <row r="474" spans="1:29" s="32" customFormat="1" ht="13.35" customHeight="1">
      <c r="A474" s="1"/>
      <c r="B474" s="59"/>
      <c r="C474" s="59"/>
      <c r="D474" s="59"/>
      <c r="E474" s="59"/>
      <c r="F474" s="1"/>
      <c r="G474" s="59"/>
      <c r="H474" s="59"/>
      <c r="I474" s="59"/>
      <c r="J474" s="59"/>
      <c r="K474" s="59"/>
      <c r="L474" s="59"/>
      <c r="M474" s="5"/>
      <c r="N474" s="59"/>
      <c r="O474" s="6"/>
      <c r="P474" s="7"/>
      <c r="S474" s="61"/>
      <c r="T474" s="61"/>
      <c r="U474" s="61"/>
      <c r="V474" s="61"/>
      <c r="W474" s="61"/>
      <c r="X474" s="61"/>
      <c r="Y474" s="61"/>
      <c r="Z474" s="4"/>
      <c r="AA474" s="61"/>
      <c r="AB474" s="6"/>
      <c r="AC474" s="7"/>
    </row>
    <row r="475" spans="1:29" s="32" customFormat="1" ht="13.35" customHeight="1">
      <c r="A475" s="1"/>
      <c r="B475" s="59"/>
      <c r="C475" s="59"/>
      <c r="D475" s="59"/>
      <c r="E475" s="59"/>
      <c r="F475" s="1"/>
      <c r="G475" s="59"/>
      <c r="H475" s="59"/>
      <c r="I475" s="59"/>
      <c r="J475" s="59"/>
      <c r="K475" s="59"/>
      <c r="L475" s="59"/>
      <c r="M475" s="5"/>
      <c r="N475" s="59"/>
      <c r="O475" s="6"/>
      <c r="P475" s="7"/>
      <c r="S475" s="61"/>
      <c r="T475" s="61"/>
      <c r="U475" s="61"/>
      <c r="V475" s="61"/>
      <c r="W475" s="61"/>
      <c r="X475" s="61"/>
      <c r="Y475" s="61"/>
      <c r="Z475" s="4"/>
      <c r="AA475" s="61"/>
      <c r="AB475" s="6"/>
      <c r="AC475" s="7"/>
    </row>
    <row r="476" spans="1:29" s="32" customFormat="1" ht="13.35" customHeight="1">
      <c r="A476" s="1"/>
      <c r="B476" s="59"/>
      <c r="C476" s="59"/>
      <c r="D476" s="59"/>
      <c r="E476" s="59"/>
      <c r="F476" s="1"/>
      <c r="G476" s="59"/>
      <c r="H476" s="59"/>
      <c r="I476" s="59"/>
      <c r="J476" s="59"/>
      <c r="K476" s="59"/>
      <c r="L476" s="59"/>
      <c r="M476" s="5"/>
      <c r="N476" s="59"/>
      <c r="O476" s="6"/>
      <c r="P476" s="7"/>
      <c r="S476" s="61"/>
      <c r="T476" s="61"/>
      <c r="U476" s="61"/>
      <c r="V476" s="61"/>
      <c r="W476" s="61"/>
      <c r="X476" s="61"/>
      <c r="Y476" s="61"/>
      <c r="Z476" s="4"/>
      <c r="AA476" s="61"/>
      <c r="AB476" s="6"/>
      <c r="AC476" s="7"/>
    </row>
    <row r="477" spans="1:29" s="32" customFormat="1" ht="13.35" customHeight="1">
      <c r="A477" s="1"/>
      <c r="B477" s="59"/>
      <c r="C477" s="59"/>
      <c r="D477" s="59"/>
      <c r="E477" s="59"/>
      <c r="F477" s="1"/>
      <c r="G477" s="59"/>
      <c r="H477" s="59"/>
      <c r="I477" s="59"/>
      <c r="J477" s="59"/>
      <c r="K477" s="59"/>
      <c r="L477" s="59"/>
      <c r="M477" s="5"/>
      <c r="N477" s="59"/>
      <c r="O477" s="6"/>
      <c r="P477" s="7"/>
      <c r="S477" s="61"/>
      <c r="T477" s="61"/>
      <c r="U477" s="61"/>
      <c r="V477" s="61"/>
      <c r="W477" s="61"/>
      <c r="X477" s="61"/>
      <c r="Y477" s="61"/>
      <c r="Z477" s="4"/>
      <c r="AA477" s="61"/>
      <c r="AB477" s="6"/>
      <c r="AC477" s="7"/>
    </row>
    <row r="478" spans="1:29" s="32" customFormat="1" ht="13.35" customHeight="1">
      <c r="A478" s="1"/>
      <c r="B478" s="59"/>
      <c r="C478" s="59"/>
      <c r="D478" s="59"/>
      <c r="E478" s="59"/>
      <c r="F478" s="1"/>
      <c r="G478" s="59"/>
      <c r="H478" s="59"/>
      <c r="I478" s="59"/>
      <c r="J478" s="59"/>
      <c r="K478" s="59"/>
      <c r="L478" s="59"/>
      <c r="M478" s="5"/>
      <c r="N478" s="59"/>
      <c r="O478" s="6"/>
      <c r="P478" s="7"/>
      <c r="S478" s="61"/>
      <c r="T478" s="61"/>
      <c r="U478" s="61"/>
      <c r="V478" s="61"/>
      <c r="W478" s="61"/>
      <c r="X478" s="61"/>
      <c r="Y478" s="61"/>
      <c r="Z478" s="4"/>
      <c r="AA478" s="61"/>
      <c r="AB478" s="6"/>
      <c r="AC478" s="7"/>
    </row>
    <row r="479" spans="1:29" s="32" customFormat="1" ht="13.35" customHeight="1">
      <c r="A479" s="1"/>
      <c r="B479" s="59"/>
      <c r="C479" s="59"/>
      <c r="D479" s="59"/>
      <c r="E479" s="59"/>
      <c r="F479" s="1"/>
      <c r="G479" s="59"/>
      <c r="H479" s="59"/>
      <c r="I479" s="59"/>
      <c r="J479" s="59"/>
      <c r="K479" s="59"/>
      <c r="L479" s="59"/>
      <c r="M479" s="5"/>
      <c r="N479" s="59"/>
      <c r="O479" s="6"/>
      <c r="P479" s="7"/>
      <c r="S479" s="61"/>
      <c r="T479" s="61"/>
      <c r="U479" s="61"/>
      <c r="V479" s="61"/>
      <c r="W479" s="61"/>
      <c r="X479" s="61"/>
      <c r="Y479" s="61"/>
      <c r="Z479" s="4"/>
      <c r="AA479" s="61"/>
      <c r="AB479" s="6"/>
      <c r="AC479" s="7"/>
    </row>
    <row r="480" spans="1:29" s="32" customFormat="1" ht="13.35" customHeight="1">
      <c r="A480" s="1"/>
      <c r="B480" s="59"/>
      <c r="C480" s="59"/>
      <c r="D480" s="59"/>
      <c r="E480" s="59"/>
      <c r="F480" s="1"/>
      <c r="G480" s="59"/>
      <c r="H480" s="59"/>
      <c r="I480" s="59"/>
      <c r="J480" s="59"/>
      <c r="K480" s="59"/>
      <c r="L480" s="59"/>
      <c r="M480" s="5"/>
      <c r="N480" s="59"/>
      <c r="O480" s="6"/>
      <c r="P480" s="7"/>
      <c r="S480" s="61"/>
      <c r="T480" s="61"/>
      <c r="U480" s="61"/>
      <c r="V480" s="61"/>
      <c r="W480" s="61"/>
      <c r="X480" s="61"/>
      <c r="Y480" s="61"/>
      <c r="Z480" s="4"/>
      <c r="AA480" s="61"/>
      <c r="AB480" s="6"/>
      <c r="AC480" s="7"/>
    </row>
    <row r="481" spans="1:29" s="32" customFormat="1" ht="13.35" customHeight="1">
      <c r="A481" s="1"/>
      <c r="B481" s="59"/>
      <c r="C481" s="59"/>
      <c r="D481" s="59"/>
      <c r="E481" s="59"/>
      <c r="F481" s="1"/>
      <c r="G481" s="59"/>
      <c r="H481" s="59"/>
      <c r="I481" s="59"/>
      <c r="J481" s="59"/>
      <c r="K481" s="59"/>
      <c r="L481" s="59"/>
      <c r="M481" s="5"/>
      <c r="N481" s="59"/>
      <c r="O481" s="6"/>
      <c r="P481" s="7"/>
      <c r="S481" s="61"/>
      <c r="T481" s="61"/>
      <c r="U481" s="61"/>
      <c r="V481" s="61"/>
      <c r="W481" s="61"/>
      <c r="X481" s="61"/>
      <c r="Y481" s="61"/>
      <c r="Z481" s="4"/>
      <c r="AA481" s="61"/>
      <c r="AB481" s="6"/>
      <c r="AC481" s="7"/>
    </row>
    <row r="482" spans="1:29" s="32" customFormat="1" ht="13.35" customHeight="1">
      <c r="A482" s="1"/>
      <c r="B482" s="59"/>
      <c r="C482" s="59"/>
      <c r="D482" s="59"/>
      <c r="E482" s="59"/>
      <c r="F482" s="1"/>
      <c r="G482" s="59"/>
      <c r="H482" s="59"/>
      <c r="I482" s="59"/>
      <c r="J482" s="59"/>
      <c r="K482" s="59"/>
      <c r="L482" s="59"/>
      <c r="M482" s="5"/>
      <c r="N482" s="59"/>
      <c r="O482" s="6"/>
      <c r="P482" s="7"/>
      <c r="S482" s="61"/>
      <c r="T482" s="61"/>
      <c r="U482" s="61"/>
      <c r="V482" s="61"/>
      <c r="W482" s="61"/>
      <c r="X482" s="61"/>
      <c r="Y482" s="61"/>
      <c r="Z482" s="4"/>
      <c r="AA482" s="61"/>
      <c r="AB482" s="6"/>
      <c r="AC482" s="7"/>
    </row>
    <row r="483" spans="1:29" s="32" customFormat="1" ht="13.35" customHeight="1">
      <c r="A483" s="1"/>
      <c r="B483" s="59"/>
      <c r="C483" s="59"/>
      <c r="D483" s="59"/>
      <c r="E483" s="59"/>
      <c r="F483" s="1"/>
      <c r="G483" s="59"/>
      <c r="H483" s="59"/>
      <c r="I483" s="59"/>
      <c r="J483" s="59"/>
      <c r="K483" s="59"/>
      <c r="L483" s="59"/>
      <c r="M483" s="5"/>
      <c r="N483" s="59"/>
      <c r="O483" s="6"/>
      <c r="P483" s="7"/>
      <c r="S483" s="61"/>
      <c r="T483" s="61"/>
      <c r="U483" s="61"/>
      <c r="V483" s="61"/>
      <c r="W483" s="61"/>
      <c r="X483" s="61"/>
      <c r="Y483" s="61"/>
      <c r="Z483" s="4"/>
      <c r="AA483" s="61"/>
      <c r="AB483" s="6"/>
      <c r="AC483" s="7"/>
    </row>
    <row r="484" spans="1:29" s="32" customFormat="1" ht="13.35" customHeight="1">
      <c r="A484" s="1"/>
      <c r="B484" s="59"/>
      <c r="C484" s="59"/>
      <c r="D484" s="59"/>
      <c r="E484" s="59"/>
      <c r="F484" s="1"/>
      <c r="G484" s="59"/>
      <c r="H484" s="59"/>
      <c r="I484" s="59"/>
      <c r="J484" s="59"/>
      <c r="K484" s="59"/>
      <c r="L484" s="59"/>
      <c r="M484" s="5"/>
      <c r="N484" s="59"/>
      <c r="O484" s="6"/>
      <c r="P484" s="7"/>
      <c r="S484" s="61"/>
      <c r="T484" s="61"/>
      <c r="U484" s="61"/>
      <c r="V484" s="61"/>
      <c r="W484" s="61"/>
      <c r="X484" s="61"/>
      <c r="Y484" s="61"/>
      <c r="Z484" s="4"/>
      <c r="AA484" s="61"/>
      <c r="AB484" s="6"/>
      <c r="AC484" s="7"/>
    </row>
    <row r="485" spans="1:29" s="32" customFormat="1" ht="13.35" customHeight="1">
      <c r="A485" s="1"/>
      <c r="B485" s="59"/>
      <c r="C485" s="59"/>
      <c r="D485" s="59"/>
      <c r="E485" s="59"/>
      <c r="F485" s="1"/>
      <c r="G485" s="59"/>
      <c r="H485" s="59"/>
      <c r="I485" s="59"/>
      <c r="J485" s="59"/>
      <c r="K485" s="59"/>
      <c r="L485" s="59"/>
      <c r="M485" s="5"/>
      <c r="N485" s="59"/>
      <c r="O485" s="6"/>
      <c r="P485" s="7"/>
      <c r="S485" s="61"/>
      <c r="T485" s="61"/>
      <c r="U485" s="61"/>
      <c r="V485" s="61"/>
      <c r="W485" s="61"/>
      <c r="X485" s="61"/>
      <c r="Y485" s="61"/>
      <c r="Z485" s="4"/>
      <c r="AA485" s="61"/>
      <c r="AB485" s="6"/>
      <c r="AC485" s="7"/>
    </row>
    <row r="486" spans="1:29" s="32" customFormat="1" ht="13.35" customHeight="1">
      <c r="A486" s="1"/>
      <c r="B486" s="59"/>
      <c r="C486" s="59"/>
      <c r="D486" s="59"/>
      <c r="E486" s="59"/>
      <c r="F486" s="1"/>
      <c r="G486" s="59"/>
      <c r="H486" s="59"/>
      <c r="I486" s="59"/>
      <c r="J486" s="59"/>
      <c r="K486" s="59"/>
      <c r="L486" s="59"/>
      <c r="M486" s="5"/>
      <c r="N486" s="59"/>
      <c r="O486" s="6"/>
      <c r="P486" s="7"/>
      <c r="S486" s="61"/>
      <c r="T486" s="61"/>
      <c r="U486" s="61"/>
      <c r="V486" s="61"/>
      <c r="W486" s="61"/>
      <c r="X486" s="61"/>
      <c r="Y486" s="61"/>
      <c r="Z486" s="4"/>
      <c r="AA486" s="61"/>
      <c r="AB486" s="6"/>
      <c r="AC486" s="7"/>
    </row>
    <row r="487" spans="1:29" s="32" customFormat="1" ht="13.35" customHeight="1">
      <c r="A487" s="1"/>
      <c r="B487" s="59"/>
      <c r="C487" s="59"/>
      <c r="D487" s="59"/>
      <c r="E487" s="59"/>
      <c r="F487" s="1"/>
      <c r="G487" s="59"/>
      <c r="H487" s="59"/>
      <c r="I487" s="59"/>
      <c r="J487" s="59"/>
      <c r="K487" s="59"/>
      <c r="L487" s="59"/>
      <c r="M487" s="5"/>
      <c r="N487" s="59"/>
      <c r="O487" s="6"/>
      <c r="P487" s="7"/>
      <c r="S487" s="61"/>
      <c r="T487" s="61"/>
      <c r="U487" s="61"/>
      <c r="V487" s="61"/>
      <c r="W487" s="61"/>
      <c r="X487" s="61"/>
      <c r="Y487" s="61"/>
      <c r="Z487" s="4"/>
      <c r="AA487" s="61"/>
      <c r="AB487" s="6"/>
      <c r="AC487" s="7"/>
    </row>
    <row r="488" spans="1:29" s="32" customFormat="1" ht="13.35" customHeight="1">
      <c r="A488" s="1"/>
      <c r="B488" s="59"/>
      <c r="C488" s="59"/>
      <c r="D488" s="59"/>
      <c r="E488" s="59"/>
      <c r="F488" s="1"/>
      <c r="G488" s="59"/>
      <c r="H488" s="59"/>
      <c r="I488" s="59"/>
      <c r="J488" s="59"/>
      <c r="K488" s="59"/>
      <c r="L488" s="59"/>
      <c r="M488" s="5"/>
      <c r="N488" s="59"/>
      <c r="O488" s="6"/>
      <c r="P488" s="7"/>
      <c r="S488" s="61"/>
      <c r="T488" s="61"/>
      <c r="U488" s="61"/>
      <c r="V488" s="61"/>
      <c r="W488" s="61"/>
      <c r="X488" s="61"/>
      <c r="Y488" s="61"/>
      <c r="Z488" s="4"/>
      <c r="AA488" s="61"/>
      <c r="AB488" s="6"/>
      <c r="AC488" s="7"/>
    </row>
    <row r="489" spans="1:29" s="32" customFormat="1" ht="13.35" customHeight="1">
      <c r="A489" s="1"/>
      <c r="B489" s="59"/>
      <c r="C489" s="59"/>
      <c r="D489" s="59"/>
      <c r="E489" s="59"/>
      <c r="F489" s="1"/>
      <c r="G489" s="59"/>
      <c r="H489" s="59"/>
      <c r="I489" s="59"/>
      <c r="J489" s="59"/>
      <c r="K489" s="59"/>
      <c r="L489" s="59"/>
      <c r="M489" s="5"/>
      <c r="N489" s="59"/>
      <c r="O489" s="6"/>
      <c r="P489" s="7"/>
      <c r="S489" s="61"/>
      <c r="T489" s="61"/>
      <c r="U489" s="61"/>
      <c r="V489" s="61"/>
      <c r="W489" s="61"/>
      <c r="X489" s="61"/>
      <c r="Y489" s="61"/>
      <c r="Z489" s="4"/>
      <c r="AA489" s="61"/>
      <c r="AB489" s="6"/>
      <c r="AC489" s="7"/>
    </row>
    <row r="490" spans="1:29" s="32" customFormat="1" ht="13.35" customHeight="1">
      <c r="A490" s="1"/>
      <c r="B490" s="59"/>
      <c r="C490" s="59"/>
      <c r="D490" s="59"/>
      <c r="E490" s="59"/>
      <c r="F490" s="1"/>
      <c r="G490" s="59"/>
      <c r="H490" s="59"/>
      <c r="I490" s="59"/>
      <c r="J490" s="59"/>
      <c r="K490" s="59"/>
      <c r="L490" s="59"/>
      <c r="M490" s="5"/>
      <c r="N490" s="59"/>
      <c r="O490" s="6"/>
      <c r="P490" s="7"/>
      <c r="S490" s="61"/>
      <c r="T490" s="61"/>
      <c r="U490" s="61"/>
      <c r="V490" s="61"/>
      <c r="W490" s="61"/>
      <c r="X490" s="61"/>
      <c r="Y490" s="61"/>
      <c r="Z490" s="4"/>
      <c r="AA490" s="61"/>
      <c r="AB490" s="6"/>
      <c r="AC490" s="7"/>
    </row>
    <row r="491" spans="1:29" s="32" customFormat="1" ht="13.35" customHeight="1">
      <c r="A491" s="1"/>
      <c r="B491" s="59"/>
      <c r="C491" s="59"/>
      <c r="D491" s="59"/>
      <c r="E491" s="59"/>
      <c r="F491" s="1"/>
      <c r="G491" s="59"/>
      <c r="H491" s="59"/>
      <c r="I491" s="59"/>
      <c r="J491" s="59"/>
      <c r="K491" s="59"/>
      <c r="L491" s="59"/>
      <c r="M491" s="5"/>
      <c r="N491" s="59"/>
      <c r="O491" s="6"/>
      <c r="P491" s="7"/>
      <c r="S491" s="61"/>
      <c r="T491" s="61"/>
      <c r="U491" s="61"/>
      <c r="V491" s="61"/>
      <c r="W491" s="61"/>
      <c r="X491" s="61"/>
      <c r="Y491" s="61"/>
      <c r="Z491" s="4"/>
      <c r="AA491" s="61"/>
      <c r="AB491" s="6"/>
      <c r="AC491" s="7"/>
    </row>
    <row r="492" spans="1:29" s="32" customFormat="1" ht="13.35" customHeight="1">
      <c r="A492" s="1"/>
      <c r="B492" s="59"/>
      <c r="C492" s="59"/>
      <c r="D492" s="59"/>
      <c r="E492" s="59"/>
      <c r="F492" s="1"/>
      <c r="G492" s="59"/>
      <c r="H492" s="59"/>
      <c r="I492" s="59"/>
      <c r="J492" s="59"/>
      <c r="K492" s="59"/>
      <c r="L492" s="59"/>
      <c r="M492" s="5"/>
      <c r="N492" s="59"/>
      <c r="O492" s="6"/>
      <c r="P492" s="7"/>
      <c r="S492" s="61"/>
      <c r="T492" s="61"/>
      <c r="U492" s="61"/>
      <c r="V492" s="61"/>
      <c r="W492" s="61"/>
      <c r="X492" s="61"/>
      <c r="Y492" s="61"/>
      <c r="Z492" s="4"/>
      <c r="AA492" s="61"/>
      <c r="AB492" s="6"/>
      <c r="AC492" s="7"/>
    </row>
    <row r="493" spans="1:29" s="32" customFormat="1" ht="13.35" customHeight="1">
      <c r="A493" s="1"/>
      <c r="B493" s="59"/>
      <c r="C493" s="59"/>
      <c r="D493" s="59"/>
      <c r="E493" s="59"/>
      <c r="F493" s="1"/>
      <c r="G493" s="59"/>
      <c r="H493" s="59"/>
      <c r="I493" s="59"/>
      <c r="J493" s="59"/>
      <c r="K493" s="59"/>
      <c r="L493" s="59"/>
      <c r="M493" s="5"/>
      <c r="N493" s="59"/>
      <c r="O493" s="6"/>
      <c r="P493" s="7"/>
      <c r="S493" s="61"/>
      <c r="T493" s="61"/>
      <c r="U493" s="61"/>
      <c r="V493" s="61"/>
      <c r="W493" s="61"/>
      <c r="X493" s="61"/>
      <c r="Y493" s="61"/>
      <c r="Z493" s="4"/>
      <c r="AA493" s="61"/>
      <c r="AB493" s="6"/>
      <c r="AC493" s="7"/>
    </row>
    <row r="494" spans="1:29" s="32" customFormat="1" ht="13.35" customHeight="1">
      <c r="A494" s="1"/>
      <c r="B494" s="59"/>
      <c r="C494" s="59"/>
      <c r="D494" s="59"/>
      <c r="E494" s="59"/>
      <c r="F494" s="1"/>
      <c r="G494" s="59"/>
      <c r="H494" s="59"/>
      <c r="I494" s="59"/>
      <c r="J494" s="59"/>
      <c r="K494" s="59"/>
      <c r="L494" s="59"/>
      <c r="M494" s="5"/>
      <c r="N494" s="59"/>
      <c r="O494" s="6"/>
      <c r="P494" s="7"/>
      <c r="S494" s="61"/>
      <c r="T494" s="61"/>
      <c r="U494" s="61"/>
      <c r="V494" s="61"/>
      <c r="W494" s="61"/>
      <c r="X494" s="61"/>
      <c r="Y494" s="61"/>
      <c r="Z494" s="4"/>
      <c r="AA494" s="61"/>
      <c r="AB494" s="6"/>
      <c r="AC494" s="7"/>
    </row>
    <row r="495" spans="1:29" s="32" customFormat="1" ht="13.35" customHeight="1">
      <c r="A495" s="1"/>
      <c r="B495" s="59"/>
      <c r="C495" s="59"/>
      <c r="D495" s="59"/>
      <c r="E495" s="59"/>
      <c r="F495" s="1"/>
      <c r="G495" s="59"/>
      <c r="H495" s="59"/>
      <c r="I495" s="59"/>
      <c r="J495" s="59"/>
      <c r="K495" s="59"/>
      <c r="L495" s="59"/>
      <c r="M495" s="5"/>
      <c r="N495" s="59"/>
      <c r="O495" s="6"/>
      <c r="P495" s="7"/>
      <c r="S495" s="61"/>
      <c r="T495" s="61"/>
      <c r="U495" s="61"/>
      <c r="V495" s="61"/>
      <c r="W495" s="61"/>
      <c r="X495" s="61"/>
      <c r="Y495" s="61"/>
      <c r="Z495" s="4"/>
      <c r="AA495" s="61"/>
      <c r="AB495" s="6"/>
      <c r="AC495" s="7"/>
    </row>
    <row r="496" spans="1:29" s="32" customFormat="1" ht="13.35" customHeight="1">
      <c r="A496" s="1"/>
      <c r="B496" s="59"/>
      <c r="C496" s="59"/>
      <c r="D496" s="59"/>
      <c r="E496" s="59"/>
      <c r="F496" s="1"/>
      <c r="G496" s="59"/>
      <c r="H496" s="59"/>
      <c r="I496" s="59"/>
      <c r="J496" s="59"/>
      <c r="K496" s="59"/>
      <c r="L496" s="59"/>
      <c r="M496" s="5"/>
      <c r="N496" s="59"/>
      <c r="O496" s="6"/>
      <c r="P496" s="7"/>
      <c r="S496" s="61"/>
      <c r="T496" s="61"/>
      <c r="U496" s="61"/>
      <c r="V496" s="61"/>
      <c r="W496" s="61"/>
      <c r="X496" s="61"/>
      <c r="Y496" s="61"/>
      <c r="Z496" s="4"/>
      <c r="AA496" s="61"/>
      <c r="AB496" s="6"/>
      <c r="AC496" s="7"/>
    </row>
    <row r="497" spans="1:29" s="32" customFormat="1" ht="13.35" customHeight="1">
      <c r="A497" s="1"/>
      <c r="B497" s="59"/>
      <c r="C497" s="59"/>
      <c r="D497" s="59"/>
      <c r="E497" s="59"/>
      <c r="F497" s="1"/>
      <c r="G497" s="59"/>
      <c r="H497" s="59"/>
      <c r="I497" s="59"/>
      <c r="J497" s="59"/>
      <c r="K497" s="59"/>
      <c r="L497" s="59"/>
      <c r="M497" s="5"/>
      <c r="N497" s="59"/>
      <c r="O497" s="6"/>
      <c r="P497" s="7"/>
      <c r="S497" s="61"/>
      <c r="T497" s="61"/>
      <c r="U497" s="61"/>
      <c r="V497" s="61"/>
      <c r="W497" s="61"/>
      <c r="X497" s="61"/>
      <c r="Y497" s="61"/>
      <c r="Z497" s="4"/>
      <c r="AA497" s="61"/>
      <c r="AB497" s="6"/>
      <c r="AC497" s="7"/>
    </row>
    <row r="498" spans="1:29" s="32" customFormat="1" ht="13.35" customHeight="1">
      <c r="A498" s="1"/>
      <c r="B498" s="59"/>
      <c r="C498" s="59"/>
      <c r="D498" s="59"/>
      <c r="E498" s="59"/>
      <c r="F498" s="1"/>
      <c r="G498" s="59"/>
      <c r="H498" s="59"/>
      <c r="I498" s="59"/>
      <c r="J498" s="59"/>
      <c r="K498" s="59"/>
      <c r="L498" s="59"/>
      <c r="M498" s="5"/>
      <c r="N498" s="59"/>
      <c r="O498" s="6"/>
      <c r="P498" s="7"/>
      <c r="S498" s="61"/>
      <c r="T498" s="61"/>
      <c r="U498" s="61"/>
      <c r="V498" s="61"/>
      <c r="W498" s="61"/>
      <c r="X498" s="61"/>
      <c r="Y498" s="61"/>
      <c r="Z498" s="4"/>
      <c r="AA498" s="61"/>
      <c r="AB498" s="6"/>
      <c r="AC498" s="7"/>
    </row>
    <row r="499" spans="1:29" s="32" customFormat="1" ht="13.35" customHeight="1">
      <c r="A499" s="1"/>
      <c r="B499" s="59"/>
      <c r="C499" s="59"/>
      <c r="D499" s="59"/>
      <c r="E499" s="59"/>
      <c r="F499" s="1"/>
      <c r="G499" s="59"/>
      <c r="H499" s="59"/>
      <c r="I499" s="59"/>
      <c r="J499" s="59"/>
      <c r="K499" s="59"/>
      <c r="L499" s="59"/>
      <c r="M499" s="5"/>
      <c r="N499" s="59"/>
      <c r="O499" s="6"/>
      <c r="P499" s="7"/>
      <c r="S499" s="61"/>
      <c r="T499" s="61"/>
      <c r="U499" s="61"/>
      <c r="V499" s="61"/>
      <c r="W499" s="61"/>
      <c r="X499" s="61"/>
      <c r="Y499" s="61"/>
      <c r="Z499" s="4"/>
      <c r="AA499" s="61"/>
      <c r="AB499" s="6"/>
      <c r="AC499" s="7"/>
    </row>
    <row r="500" spans="1:29" s="32" customFormat="1" ht="13.35" customHeight="1">
      <c r="A500" s="1"/>
      <c r="B500" s="59"/>
      <c r="C500" s="59"/>
      <c r="D500" s="59"/>
      <c r="E500" s="59"/>
      <c r="F500" s="1"/>
      <c r="G500" s="59"/>
      <c r="H500" s="59"/>
      <c r="I500" s="59"/>
      <c r="J500" s="59"/>
      <c r="K500" s="59"/>
      <c r="L500" s="59"/>
      <c r="M500" s="5"/>
      <c r="N500" s="59"/>
      <c r="O500" s="6"/>
      <c r="P500" s="7"/>
      <c r="S500" s="61"/>
      <c r="T500" s="61"/>
      <c r="U500" s="61"/>
      <c r="V500" s="61"/>
      <c r="W500" s="61"/>
      <c r="X500" s="61"/>
      <c r="Y500" s="61"/>
      <c r="Z500" s="4"/>
      <c r="AA500" s="61"/>
      <c r="AB500" s="6"/>
      <c r="AC500" s="7"/>
    </row>
    <row r="501" spans="1:29" s="32" customFormat="1" ht="13.35" customHeight="1">
      <c r="A501" s="1"/>
      <c r="B501" s="59"/>
      <c r="C501" s="59"/>
      <c r="D501" s="59"/>
      <c r="E501" s="59"/>
      <c r="F501" s="1"/>
      <c r="G501" s="59"/>
      <c r="H501" s="59"/>
      <c r="I501" s="59"/>
      <c r="J501" s="59"/>
      <c r="K501" s="59"/>
      <c r="L501" s="59"/>
      <c r="M501" s="5"/>
      <c r="N501" s="59"/>
      <c r="O501" s="6"/>
      <c r="P501" s="7"/>
      <c r="S501" s="61"/>
      <c r="T501" s="61"/>
      <c r="U501" s="61"/>
      <c r="V501" s="61"/>
      <c r="W501" s="61"/>
      <c r="X501" s="61"/>
      <c r="Y501" s="61"/>
      <c r="Z501" s="4"/>
      <c r="AA501" s="61"/>
      <c r="AB501" s="6"/>
      <c r="AC501" s="7"/>
    </row>
    <row r="502" spans="1:29" s="32" customFormat="1" ht="13.35" customHeight="1">
      <c r="A502" s="1"/>
      <c r="B502" s="59"/>
      <c r="C502" s="59"/>
      <c r="D502" s="59"/>
      <c r="E502" s="59"/>
      <c r="F502" s="1"/>
      <c r="G502" s="59"/>
      <c r="H502" s="59"/>
      <c r="I502" s="59"/>
      <c r="J502" s="59"/>
      <c r="K502" s="59"/>
      <c r="L502" s="59"/>
      <c r="M502" s="5"/>
      <c r="N502" s="59"/>
      <c r="O502" s="6"/>
      <c r="P502" s="7"/>
      <c r="S502" s="61"/>
      <c r="T502" s="61"/>
      <c r="U502" s="61"/>
      <c r="V502" s="61"/>
      <c r="W502" s="61"/>
      <c r="X502" s="61"/>
      <c r="Y502" s="61"/>
      <c r="Z502" s="4"/>
      <c r="AA502" s="61"/>
      <c r="AB502" s="6"/>
      <c r="AC502" s="7"/>
    </row>
    <row r="503" spans="1:29" s="32" customFormat="1" ht="13.35" customHeight="1">
      <c r="A503" s="1"/>
      <c r="B503" s="59"/>
      <c r="C503" s="59"/>
      <c r="D503" s="59"/>
      <c r="E503" s="59"/>
      <c r="F503" s="1"/>
      <c r="G503" s="59"/>
      <c r="H503" s="59"/>
      <c r="I503" s="59"/>
      <c r="J503" s="59"/>
      <c r="K503" s="59"/>
      <c r="L503" s="59"/>
      <c r="M503" s="5"/>
      <c r="N503" s="59"/>
      <c r="O503" s="6"/>
      <c r="P503" s="7"/>
      <c r="S503" s="61"/>
      <c r="T503" s="61"/>
      <c r="U503" s="61"/>
      <c r="V503" s="61"/>
      <c r="W503" s="61"/>
      <c r="X503" s="61"/>
      <c r="Y503" s="61"/>
      <c r="Z503" s="4"/>
      <c r="AA503" s="61"/>
      <c r="AB503" s="6"/>
      <c r="AC503" s="7"/>
    </row>
    <row r="504" spans="1:29" s="32" customFormat="1" ht="13.35" customHeight="1">
      <c r="A504" s="1"/>
      <c r="B504" s="59"/>
      <c r="C504" s="59"/>
      <c r="D504" s="59"/>
      <c r="E504" s="59"/>
      <c r="F504" s="1"/>
      <c r="G504" s="59"/>
      <c r="H504" s="59"/>
      <c r="I504" s="59"/>
      <c r="J504" s="59"/>
      <c r="K504" s="59"/>
      <c r="L504" s="59"/>
      <c r="M504" s="5"/>
      <c r="N504" s="59"/>
      <c r="O504" s="6"/>
      <c r="P504" s="7"/>
      <c r="S504" s="61"/>
      <c r="T504" s="61"/>
      <c r="U504" s="61"/>
      <c r="V504" s="61"/>
      <c r="W504" s="61"/>
      <c r="X504" s="61"/>
      <c r="Y504" s="61"/>
      <c r="Z504" s="4"/>
      <c r="AA504" s="61"/>
      <c r="AB504" s="6"/>
      <c r="AC504" s="7"/>
    </row>
    <row r="505" spans="1:29" s="32" customFormat="1" ht="13.35" customHeight="1">
      <c r="A505" s="1"/>
      <c r="B505" s="59"/>
      <c r="C505" s="59"/>
      <c r="D505" s="59"/>
      <c r="E505" s="59"/>
      <c r="F505" s="1"/>
      <c r="G505" s="59"/>
      <c r="H505" s="59"/>
      <c r="I505" s="59"/>
      <c r="J505" s="59"/>
      <c r="K505" s="59"/>
      <c r="L505" s="59"/>
      <c r="M505" s="5"/>
      <c r="N505" s="59"/>
      <c r="O505" s="6"/>
      <c r="P505" s="7"/>
      <c r="S505" s="61"/>
      <c r="T505" s="61"/>
      <c r="U505" s="61"/>
      <c r="V505" s="61"/>
      <c r="W505" s="61"/>
      <c r="X505" s="61"/>
      <c r="Y505" s="61"/>
      <c r="Z505" s="4"/>
      <c r="AA505" s="61"/>
      <c r="AB505" s="6"/>
      <c r="AC505" s="7"/>
    </row>
    <row r="506" spans="1:29" s="32" customFormat="1" ht="13.35" customHeight="1">
      <c r="A506" s="1"/>
      <c r="B506" s="59"/>
      <c r="C506" s="59"/>
      <c r="D506" s="59"/>
      <c r="E506" s="59"/>
      <c r="F506" s="1"/>
      <c r="G506" s="59"/>
      <c r="H506" s="59"/>
      <c r="I506" s="59"/>
      <c r="J506" s="59"/>
      <c r="K506" s="59"/>
      <c r="L506" s="59"/>
      <c r="M506" s="5"/>
      <c r="N506" s="59"/>
      <c r="O506" s="6"/>
      <c r="P506" s="7"/>
      <c r="S506" s="61"/>
      <c r="T506" s="61"/>
      <c r="U506" s="61"/>
      <c r="V506" s="61"/>
      <c r="W506" s="61"/>
      <c r="X506" s="61"/>
      <c r="Y506" s="61"/>
      <c r="Z506" s="4"/>
      <c r="AA506" s="61"/>
      <c r="AB506" s="6"/>
      <c r="AC506" s="7"/>
    </row>
    <row r="507" spans="1:29" s="32" customFormat="1" ht="13.35" customHeight="1">
      <c r="A507" s="1"/>
      <c r="B507" s="59"/>
      <c r="C507" s="59"/>
      <c r="D507" s="59"/>
      <c r="E507" s="59"/>
      <c r="F507" s="1"/>
      <c r="G507" s="59"/>
      <c r="H507" s="59"/>
      <c r="I507" s="59"/>
      <c r="J507" s="59"/>
      <c r="K507" s="59"/>
      <c r="L507" s="59"/>
      <c r="M507" s="5"/>
      <c r="N507" s="59"/>
      <c r="O507" s="6"/>
      <c r="P507" s="7"/>
      <c r="S507" s="61"/>
      <c r="T507" s="61"/>
      <c r="U507" s="61"/>
      <c r="V507" s="61"/>
      <c r="W507" s="61"/>
      <c r="X507" s="61"/>
      <c r="Y507" s="61"/>
      <c r="Z507" s="4"/>
      <c r="AA507" s="61"/>
      <c r="AB507" s="6"/>
      <c r="AC507" s="7"/>
    </row>
    <row r="508" spans="1:29" s="32" customFormat="1" ht="13.35" customHeight="1">
      <c r="A508" s="1"/>
      <c r="B508" s="59"/>
      <c r="C508" s="59"/>
      <c r="D508" s="59"/>
      <c r="E508" s="59"/>
      <c r="F508" s="1"/>
      <c r="G508" s="59"/>
      <c r="H508" s="59"/>
      <c r="I508" s="59"/>
      <c r="J508" s="59"/>
      <c r="K508" s="59"/>
      <c r="L508" s="59"/>
      <c r="M508" s="5"/>
      <c r="N508" s="59"/>
      <c r="O508" s="6"/>
      <c r="P508" s="7"/>
      <c r="S508" s="61"/>
      <c r="T508" s="61"/>
      <c r="U508" s="61"/>
      <c r="V508" s="61"/>
      <c r="W508" s="61"/>
      <c r="X508" s="61"/>
      <c r="Y508" s="61"/>
      <c r="Z508" s="4"/>
      <c r="AA508" s="61"/>
      <c r="AB508" s="6"/>
      <c r="AC508" s="7"/>
    </row>
    <row r="509" spans="1:29" s="32" customFormat="1" ht="13.35" customHeight="1">
      <c r="A509" s="1"/>
      <c r="B509" s="59"/>
      <c r="C509" s="59"/>
      <c r="D509" s="59"/>
      <c r="E509" s="59"/>
      <c r="F509" s="1"/>
      <c r="G509" s="59"/>
      <c r="H509" s="59"/>
      <c r="I509" s="59"/>
      <c r="J509" s="59"/>
      <c r="K509" s="59"/>
      <c r="L509" s="59"/>
      <c r="M509" s="5"/>
      <c r="N509" s="59"/>
      <c r="O509" s="6"/>
      <c r="P509" s="7"/>
      <c r="S509" s="61"/>
      <c r="T509" s="61"/>
      <c r="U509" s="61"/>
      <c r="V509" s="61"/>
      <c r="W509" s="61"/>
      <c r="X509" s="61"/>
      <c r="Y509" s="61"/>
      <c r="Z509" s="4"/>
      <c r="AA509" s="61"/>
      <c r="AB509" s="6"/>
      <c r="AC509" s="7"/>
    </row>
    <row r="510" spans="1:29" s="32" customFormat="1" ht="13.35" customHeight="1">
      <c r="A510" s="1"/>
      <c r="B510" s="59"/>
      <c r="C510" s="59"/>
      <c r="D510" s="59"/>
      <c r="E510" s="59"/>
      <c r="F510" s="1"/>
      <c r="G510" s="59"/>
      <c r="H510" s="59"/>
      <c r="I510" s="59"/>
      <c r="J510" s="59"/>
      <c r="K510" s="59"/>
      <c r="L510" s="59"/>
      <c r="M510" s="5"/>
      <c r="N510" s="59"/>
      <c r="O510" s="6"/>
      <c r="P510" s="7"/>
      <c r="S510" s="61"/>
      <c r="T510" s="61"/>
      <c r="U510" s="61"/>
      <c r="V510" s="61"/>
      <c r="W510" s="61"/>
      <c r="X510" s="61"/>
      <c r="Y510" s="61"/>
      <c r="Z510" s="4"/>
      <c r="AA510" s="61"/>
      <c r="AB510" s="6"/>
      <c r="AC510" s="7"/>
    </row>
    <row r="511" spans="1:29" s="32" customFormat="1" ht="13.35" customHeight="1">
      <c r="A511" s="1"/>
      <c r="B511" s="59"/>
      <c r="C511" s="59"/>
      <c r="D511" s="59"/>
      <c r="E511" s="59"/>
      <c r="F511" s="1"/>
      <c r="G511" s="59"/>
      <c r="H511" s="59"/>
      <c r="I511" s="59"/>
      <c r="J511" s="59"/>
      <c r="K511" s="59"/>
      <c r="L511" s="59"/>
      <c r="M511" s="5"/>
      <c r="N511" s="59"/>
      <c r="O511" s="6"/>
      <c r="P511" s="7"/>
      <c r="S511" s="61"/>
      <c r="T511" s="61"/>
      <c r="U511" s="61"/>
      <c r="V511" s="61"/>
      <c r="W511" s="61"/>
      <c r="X511" s="61"/>
      <c r="Y511" s="61"/>
      <c r="Z511" s="4"/>
      <c r="AA511" s="61"/>
      <c r="AB511" s="6"/>
      <c r="AC511" s="7"/>
    </row>
    <row r="512" spans="1:29" s="32" customFormat="1" ht="13.35" customHeight="1">
      <c r="A512" s="1"/>
      <c r="B512" s="59"/>
      <c r="C512" s="59"/>
      <c r="D512" s="59"/>
      <c r="E512" s="59"/>
      <c r="F512" s="1"/>
      <c r="G512" s="59"/>
      <c r="H512" s="59"/>
      <c r="I512" s="59"/>
      <c r="J512" s="59"/>
      <c r="K512" s="59"/>
      <c r="L512" s="59"/>
      <c r="M512" s="5"/>
      <c r="N512" s="59"/>
      <c r="O512" s="6"/>
      <c r="P512" s="7"/>
      <c r="S512" s="61"/>
      <c r="T512" s="61"/>
      <c r="U512" s="61"/>
      <c r="V512" s="61"/>
      <c r="W512" s="61"/>
      <c r="X512" s="61"/>
      <c r="Y512" s="61"/>
      <c r="Z512" s="4"/>
      <c r="AA512" s="61"/>
      <c r="AB512" s="6"/>
      <c r="AC512" s="7"/>
    </row>
    <row r="513" spans="1:29" s="32" customFormat="1" ht="13.35" customHeight="1">
      <c r="A513" s="1"/>
      <c r="B513" s="59"/>
      <c r="C513" s="59"/>
      <c r="D513" s="59"/>
      <c r="E513" s="59"/>
      <c r="F513" s="1"/>
      <c r="G513" s="59"/>
      <c r="H513" s="59"/>
      <c r="I513" s="59"/>
      <c r="J513" s="59"/>
      <c r="K513" s="59"/>
      <c r="L513" s="59"/>
      <c r="M513" s="5"/>
      <c r="N513" s="59"/>
      <c r="O513" s="6"/>
      <c r="P513" s="7"/>
      <c r="S513" s="61"/>
      <c r="T513" s="61"/>
      <c r="U513" s="61"/>
      <c r="V513" s="61"/>
      <c r="W513" s="61"/>
      <c r="X513" s="61"/>
      <c r="Y513" s="61"/>
      <c r="Z513" s="4"/>
      <c r="AA513" s="61"/>
      <c r="AB513" s="6"/>
      <c r="AC513" s="7"/>
    </row>
    <row r="514" spans="1:29" s="32" customFormat="1" ht="13.35" customHeight="1">
      <c r="A514" s="1"/>
      <c r="B514" s="59"/>
      <c r="C514" s="59"/>
      <c r="D514" s="59"/>
      <c r="E514" s="59"/>
      <c r="F514" s="1"/>
      <c r="G514" s="59"/>
      <c r="H514" s="59"/>
      <c r="I514" s="59"/>
      <c r="J514" s="59"/>
      <c r="K514" s="59"/>
      <c r="L514" s="59"/>
      <c r="M514" s="5"/>
      <c r="N514" s="59"/>
      <c r="O514" s="6"/>
      <c r="P514" s="7"/>
      <c r="S514" s="61"/>
      <c r="T514" s="61"/>
      <c r="U514" s="61"/>
      <c r="V514" s="61"/>
      <c r="W514" s="61"/>
      <c r="X514" s="61"/>
      <c r="Y514" s="61"/>
      <c r="Z514" s="4"/>
      <c r="AA514" s="61"/>
      <c r="AB514" s="6"/>
      <c r="AC514" s="7"/>
    </row>
    <row r="515" spans="1:29" s="32" customFormat="1" ht="13.35" customHeight="1">
      <c r="A515" s="1"/>
      <c r="B515" s="59"/>
      <c r="C515" s="59"/>
      <c r="D515" s="59"/>
      <c r="E515" s="59"/>
      <c r="F515" s="1"/>
      <c r="G515" s="59"/>
      <c r="H515" s="59"/>
      <c r="I515" s="59"/>
      <c r="J515" s="59"/>
      <c r="K515" s="59"/>
      <c r="L515" s="59"/>
      <c r="M515" s="5"/>
      <c r="N515" s="59"/>
      <c r="O515" s="6"/>
      <c r="P515" s="7"/>
      <c r="S515" s="61"/>
      <c r="T515" s="61"/>
      <c r="U515" s="61"/>
      <c r="V515" s="61"/>
      <c r="W515" s="61"/>
      <c r="X515" s="61"/>
      <c r="Y515" s="61"/>
      <c r="Z515" s="4"/>
      <c r="AA515" s="61"/>
      <c r="AB515" s="6"/>
      <c r="AC515" s="7"/>
    </row>
    <row r="516" spans="1:29" s="32" customFormat="1" ht="13.35" customHeight="1">
      <c r="A516" s="1"/>
      <c r="B516" s="59"/>
      <c r="C516" s="59"/>
      <c r="D516" s="59"/>
      <c r="E516" s="59"/>
      <c r="F516" s="1"/>
      <c r="G516" s="59"/>
      <c r="H516" s="59"/>
      <c r="I516" s="59"/>
      <c r="J516" s="59"/>
      <c r="K516" s="59"/>
      <c r="L516" s="59"/>
      <c r="M516" s="5"/>
      <c r="N516" s="59"/>
      <c r="O516" s="6"/>
      <c r="P516" s="7"/>
      <c r="S516" s="61"/>
      <c r="T516" s="61"/>
      <c r="U516" s="61"/>
      <c r="V516" s="61"/>
      <c r="W516" s="61"/>
      <c r="X516" s="61"/>
      <c r="Y516" s="61"/>
      <c r="Z516" s="4"/>
      <c r="AA516" s="61"/>
      <c r="AB516" s="6"/>
      <c r="AC516" s="7"/>
    </row>
    <row r="517" spans="1:29" s="32" customFormat="1" ht="13.35" customHeight="1">
      <c r="A517" s="1"/>
      <c r="B517" s="59"/>
      <c r="C517" s="59"/>
      <c r="D517" s="59"/>
      <c r="E517" s="59"/>
      <c r="F517" s="1"/>
      <c r="G517" s="59"/>
      <c r="H517" s="59"/>
      <c r="I517" s="59"/>
      <c r="J517" s="59"/>
      <c r="K517" s="59"/>
      <c r="L517" s="59"/>
      <c r="M517" s="5"/>
      <c r="N517" s="59"/>
      <c r="O517" s="6"/>
      <c r="P517" s="7"/>
      <c r="S517" s="61"/>
      <c r="T517" s="61"/>
      <c r="U517" s="61"/>
      <c r="V517" s="61"/>
      <c r="W517" s="61"/>
      <c r="X517" s="61"/>
      <c r="Y517" s="61"/>
      <c r="Z517" s="4"/>
      <c r="AA517" s="61"/>
      <c r="AB517" s="6"/>
      <c r="AC517" s="7"/>
    </row>
    <row r="518" spans="1:29" s="32" customFormat="1" ht="13.35" customHeight="1">
      <c r="A518" s="1"/>
      <c r="B518" s="59"/>
      <c r="C518" s="59"/>
      <c r="D518" s="59"/>
      <c r="E518" s="59"/>
      <c r="F518" s="1"/>
      <c r="G518" s="59"/>
      <c r="H518" s="59"/>
      <c r="I518" s="59"/>
      <c r="J518" s="59"/>
      <c r="K518" s="59"/>
      <c r="L518" s="59"/>
      <c r="M518" s="5"/>
      <c r="N518" s="59"/>
      <c r="O518" s="6"/>
      <c r="P518" s="7"/>
      <c r="S518" s="61"/>
      <c r="T518" s="61"/>
      <c r="U518" s="61"/>
      <c r="V518" s="61"/>
      <c r="W518" s="61"/>
      <c r="X518" s="61"/>
      <c r="Y518" s="61"/>
      <c r="Z518" s="4"/>
      <c r="AA518" s="61"/>
      <c r="AB518" s="6"/>
      <c r="AC518" s="7"/>
    </row>
    <row r="519" spans="1:29" s="32" customFormat="1" ht="13.35" customHeight="1">
      <c r="A519" s="1"/>
      <c r="B519" s="59"/>
      <c r="C519" s="59"/>
      <c r="D519" s="59"/>
      <c r="E519" s="59"/>
      <c r="F519" s="1"/>
      <c r="G519" s="59"/>
      <c r="H519" s="59"/>
      <c r="I519" s="59"/>
      <c r="J519" s="59"/>
      <c r="K519" s="59"/>
      <c r="L519" s="59"/>
      <c r="M519" s="5"/>
      <c r="N519" s="59"/>
      <c r="O519" s="6"/>
      <c r="P519" s="7"/>
      <c r="S519" s="61"/>
      <c r="T519" s="61"/>
      <c r="U519" s="61"/>
      <c r="V519" s="61"/>
      <c r="W519" s="61"/>
      <c r="X519" s="61"/>
      <c r="Y519" s="61"/>
      <c r="Z519" s="4"/>
      <c r="AA519" s="61"/>
      <c r="AB519" s="6"/>
      <c r="AC519" s="7"/>
    </row>
    <row r="520" spans="1:29" s="32" customFormat="1" ht="13.35" customHeight="1">
      <c r="A520" s="1"/>
      <c r="B520" s="59"/>
      <c r="C520" s="59"/>
      <c r="D520" s="59"/>
      <c r="E520" s="59"/>
      <c r="F520" s="1"/>
      <c r="G520" s="59"/>
      <c r="H520" s="59"/>
      <c r="I520" s="59"/>
      <c r="J520" s="59"/>
      <c r="K520" s="59"/>
      <c r="L520" s="59"/>
      <c r="M520" s="5"/>
      <c r="N520" s="59"/>
      <c r="O520" s="6"/>
      <c r="P520" s="7"/>
      <c r="S520" s="61"/>
      <c r="T520" s="61"/>
      <c r="U520" s="61"/>
      <c r="V520" s="61"/>
      <c r="W520" s="61"/>
      <c r="X520" s="61"/>
      <c r="Y520" s="61"/>
      <c r="Z520" s="4"/>
      <c r="AA520" s="61"/>
      <c r="AB520" s="6"/>
      <c r="AC520" s="7"/>
    </row>
    <row r="521" spans="1:29" s="32" customFormat="1" ht="13.35" customHeight="1">
      <c r="A521" s="1"/>
      <c r="B521" s="59"/>
      <c r="C521" s="59"/>
      <c r="D521" s="59"/>
      <c r="E521" s="59"/>
      <c r="F521" s="1"/>
      <c r="G521" s="59"/>
      <c r="H521" s="59"/>
      <c r="I521" s="59"/>
      <c r="J521" s="59"/>
      <c r="K521" s="59"/>
      <c r="L521" s="59"/>
      <c r="M521" s="5"/>
      <c r="N521" s="59"/>
      <c r="O521" s="6"/>
      <c r="P521" s="7"/>
      <c r="S521" s="61"/>
      <c r="T521" s="61"/>
      <c r="U521" s="61"/>
      <c r="V521" s="61"/>
      <c r="W521" s="61"/>
      <c r="X521" s="61"/>
      <c r="Y521" s="61"/>
      <c r="Z521" s="4"/>
      <c r="AA521" s="61"/>
      <c r="AB521" s="6"/>
      <c r="AC521" s="7"/>
    </row>
    <row r="522" spans="1:29" s="32" customFormat="1" ht="13.35" customHeight="1">
      <c r="A522" s="1"/>
      <c r="B522" s="59"/>
      <c r="C522" s="59"/>
      <c r="D522" s="59"/>
      <c r="E522" s="59"/>
      <c r="F522" s="1"/>
      <c r="G522" s="59"/>
      <c r="H522" s="59"/>
      <c r="I522" s="59"/>
      <c r="J522" s="59"/>
      <c r="K522" s="59"/>
      <c r="L522" s="59"/>
      <c r="M522" s="5"/>
      <c r="N522" s="59"/>
      <c r="O522" s="6"/>
      <c r="P522" s="7"/>
      <c r="S522" s="61"/>
      <c r="T522" s="61"/>
      <c r="U522" s="61"/>
      <c r="V522" s="61"/>
      <c r="W522" s="61"/>
      <c r="X522" s="61"/>
      <c r="Y522" s="61"/>
      <c r="Z522" s="4"/>
      <c r="AA522" s="61"/>
      <c r="AB522" s="6"/>
      <c r="AC522" s="7"/>
    </row>
    <row r="523" spans="1:29" s="32" customFormat="1" ht="13.35" customHeight="1">
      <c r="A523" s="1"/>
      <c r="B523" s="59"/>
      <c r="C523" s="59"/>
      <c r="D523" s="59"/>
      <c r="E523" s="59"/>
      <c r="F523" s="1"/>
      <c r="G523" s="59"/>
      <c r="H523" s="59"/>
      <c r="I523" s="59"/>
      <c r="J523" s="59"/>
      <c r="K523" s="59"/>
      <c r="L523" s="59"/>
      <c r="M523" s="5"/>
      <c r="N523" s="59"/>
      <c r="O523" s="6"/>
      <c r="P523" s="7"/>
      <c r="S523" s="61"/>
      <c r="T523" s="61"/>
      <c r="U523" s="61"/>
      <c r="V523" s="61"/>
      <c r="W523" s="61"/>
      <c r="X523" s="61"/>
      <c r="Y523" s="61"/>
      <c r="Z523" s="4"/>
      <c r="AA523" s="61"/>
      <c r="AB523" s="6"/>
      <c r="AC523" s="7"/>
    </row>
    <row r="524" spans="1:29" s="32" customFormat="1" ht="13.35" customHeight="1">
      <c r="A524" s="1"/>
      <c r="B524" s="59"/>
      <c r="C524" s="59"/>
      <c r="D524" s="59"/>
      <c r="E524" s="59"/>
      <c r="F524" s="1"/>
      <c r="G524" s="59"/>
      <c r="H524" s="59"/>
      <c r="I524" s="59"/>
      <c r="J524" s="59"/>
      <c r="K524" s="59"/>
      <c r="L524" s="59"/>
      <c r="M524" s="5"/>
      <c r="N524" s="59"/>
      <c r="O524" s="6"/>
      <c r="P524" s="7"/>
      <c r="S524" s="61"/>
      <c r="T524" s="61"/>
      <c r="U524" s="61"/>
      <c r="V524" s="61"/>
      <c r="W524" s="61"/>
      <c r="X524" s="61"/>
      <c r="Y524" s="61"/>
      <c r="Z524" s="4"/>
      <c r="AA524" s="61"/>
      <c r="AB524" s="6"/>
      <c r="AC524" s="7"/>
    </row>
    <row r="525" spans="1:29" s="32" customFormat="1" ht="13.35" customHeight="1">
      <c r="A525" s="1"/>
      <c r="B525" s="59"/>
      <c r="C525" s="59"/>
      <c r="D525" s="59"/>
      <c r="E525" s="59"/>
      <c r="F525" s="1"/>
      <c r="G525" s="59"/>
      <c r="H525" s="59"/>
      <c r="I525" s="59"/>
      <c r="J525" s="59"/>
      <c r="K525" s="59"/>
      <c r="L525" s="59"/>
      <c r="M525" s="5"/>
      <c r="N525" s="59"/>
      <c r="O525" s="6"/>
      <c r="P525" s="7"/>
      <c r="S525" s="61"/>
      <c r="T525" s="61"/>
      <c r="U525" s="61"/>
      <c r="V525" s="61"/>
      <c r="W525" s="61"/>
      <c r="X525" s="61"/>
      <c r="Y525" s="61"/>
      <c r="Z525" s="4"/>
      <c r="AA525" s="61"/>
      <c r="AB525" s="6"/>
      <c r="AC525" s="7"/>
    </row>
    <row r="526" spans="1:29" s="32" customFormat="1" ht="13.35" customHeight="1">
      <c r="A526" s="1"/>
      <c r="B526" s="59"/>
      <c r="C526" s="59"/>
      <c r="D526" s="59"/>
      <c r="E526" s="59"/>
      <c r="F526" s="1"/>
      <c r="G526" s="59"/>
      <c r="H526" s="59"/>
      <c r="I526" s="59"/>
      <c r="J526" s="59"/>
      <c r="K526" s="59"/>
      <c r="L526" s="59"/>
      <c r="M526" s="5"/>
      <c r="N526" s="59"/>
      <c r="O526" s="6"/>
      <c r="P526" s="7"/>
      <c r="S526" s="61"/>
      <c r="T526" s="61"/>
      <c r="U526" s="61"/>
      <c r="V526" s="61"/>
      <c r="W526" s="61"/>
      <c r="X526" s="61"/>
      <c r="Y526" s="61"/>
      <c r="Z526" s="4"/>
      <c r="AA526" s="61"/>
      <c r="AB526" s="6"/>
      <c r="AC526" s="7"/>
    </row>
    <row r="527" spans="1:29" s="32" customFormat="1" ht="13.35" customHeight="1">
      <c r="A527" s="1"/>
      <c r="B527" s="59"/>
      <c r="C527" s="59"/>
      <c r="D527" s="59"/>
      <c r="E527" s="59"/>
      <c r="F527" s="1"/>
      <c r="G527" s="59"/>
      <c r="H527" s="59"/>
      <c r="I527" s="59"/>
      <c r="J527" s="59"/>
      <c r="K527" s="59"/>
      <c r="L527" s="59"/>
      <c r="M527" s="5"/>
      <c r="N527" s="59"/>
      <c r="O527" s="6"/>
      <c r="P527" s="7"/>
      <c r="S527" s="61"/>
      <c r="T527" s="61"/>
      <c r="U527" s="61"/>
      <c r="V527" s="61"/>
      <c r="W527" s="61"/>
      <c r="X527" s="61"/>
      <c r="Y527" s="61"/>
      <c r="Z527" s="4"/>
      <c r="AA527" s="61"/>
      <c r="AB527" s="6"/>
      <c r="AC527" s="7"/>
    </row>
    <row r="528" spans="1:29" s="32" customFormat="1" ht="13.35" customHeight="1">
      <c r="A528" s="1"/>
      <c r="B528" s="59"/>
      <c r="C528" s="59"/>
      <c r="D528" s="59"/>
      <c r="E528" s="59"/>
      <c r="F528" s="1"/>
      <c r="G528" s="59"/>
      <c r="H528" s="59"/>
      <c r="I528" s="59"/>
      <c r="J528" s="59"/>
      <c r="K528" s="59"/>
      <c r="L528" s="59"/>
      <c r="M528" s="5"/>
      <c r="N528" s="59"/>
      <c r="O528" s="6"/>
      <c r="P528" s="7"/>
      <c r="S528" s="61"/>
      <c r="T528" s="61"/>
      <c r="U528" s="61"/>
      <c r="V528" s="61"/>
      <c r="W528" s="61"/>
      <c r="X528" s="61"/>
      <c r="Y528" s="61"/>
      <c r="Z528" s="4"/>
      <c r="AA528" s="61"/>
      <c r="AB528" s="6"/>
      <c r="AC528" s="7"/>
    </row>
    <row r="529" spans="1:29" s="32" customFormat="1" ht="13.35" customHeight="1">
      <c r="A529" s="1"/>
      <c r="B529" s="59"/>
      <c r="C529" s="59"/>
      <c r="D529" s="59"/>
      <c r="E529" s="59"/>
      <c r="F529" s="1"/>
      <c r="G529" s="59"/>
      <c r="H529" s="59"/>
      <c r="I529" s="59"/>
      <c r="J529" s="59"/>
      <c r="K529" s="59"/>
      <c r="L529" s="59"/>
      <c r="M529" s="5"/>
      <c r="N529" s="59"/>
      <c r="O529" s="6"/>
      <c r="P529" s="7"/>
      <c r="S529" s="61"/>
      <c r="T529" s="61"/>
      <c r="U529" s="61"/>
      <c r="V529" s="61"/>
      <c r="W529" s="61"/>
      <c r="X529" s="61"/>
      <c r="Y529" s="61"/>
      <c r="Z529" s="4"/>
      <c r="AA529" s="61"/>
      <c r="AB529" s="6"/>
      <c r="AC529" s="7"/>
    </row>
    <row r="530" spans="1:29" s="32" customFormat="1" ht="13.35" customHeight="1">
      <c r="A530" s="1"/>
      <c r="B530" s="59"/>
      <c r="C530" s="59"/>
      <c r="D530" s="59"/>
      <c r="E530" s="59"/>
      <c r="F530" s="1"/>
      <c r="G530" s="59"/>
      <c r="H530" s="59"/>
      <c r="I530" s="59"/>
      <c r="J530" s="59"/>
      <c r="K530" s="59"/>
      <c r="L530" s="59"/>
      <c r="M530" s="5"/>
      <c r="N530" s="59"/>
      <c r="O530" s="6"/>
      <c r="P530" s="7"/>
      <c r="S530" s="61"/>
      <c r="T530" s="61"/>
      <c r="U530" s="61"/>
      <c r="V530" s="61"/>
      <c r="W530" s="61"/>
      <c r="X530" s="61"/>
      <c r="Y530" s="61"/>
      <c r="Z530" s="4"/>
      <c r="AA530" s="61"/>
      <c r="AB530" s="6"/>
      <c r="AC530" s="7"/>
    </row>
    <row r="531" spans="1:29" s="32" customFormat="1" ht="13.35" customHeight="1">
      <c r="A531" s="1"/>
      <c r="B531" s="59"/>
      <c r="C531" s="59"/>
      <c r="D531" s="59"/>
      <c r="E531" s="59"/>
      <c r="F531" s="1"/>
      <c r="G531" s="59"/>
      <c r="H531" s="59"/>
      <c r="I531" s="59"/>
      <c r="J531" s="59"/>
      <c r="K531" s="59"/>
      <c r="L531" s="59"/>
      <c r="M531" s="5"/>
      <c r="N531" s="59"/>
      <c r="O531" s="6"/>
      <c r="P531" s="7"/>
      <c r="S531" s="61"/>
      <c r="T531" s="61"/>
      <c r="U531" s="61"/>
      <c r="V531" s="61"/>
      <c r="W531" s="61"/>
      <c r="X531" s="61"/>
      <c r="Y531" s="61"/>
      <c r="Z531" s="4"/>
      <c r="AA531" s="61"/>
      <c r="AB531" s="6"/>
      <c r="AC531" s="7"/>
    </row>
    <row r="532" spans="1:29" s="32" customFormat="1" ht="13.35" customHeight="1">
      <c r="A532" s="1"/>
      <c r="B532" s="59"/>
      <c r="C532" s="59"/>
      <c r="D532" s="59"/>
      <c r="E532" s="59"/>
      <c r="F532" s="1"/>
      <c r="G532" s="59"/>
      <c r="H532" s="59"/>
      <c r="I532" s="59"/>
      <c r="J532" s="59"/>
      <c r="K532" s="59"/>
      <c r="L532" s="59"/>
      <c r="M532" s="5"/>
      <c r="N532" s="59"/>
      <c r="O532" s="6"/>
      <c r="P532" s="7"/>
      <c r="S532" s="61"/>
      <c r="T532" s="61"/>
      <c r="U532" s="61"/>
      <c r="V532" s="61"/>
      <c r="W532" s="61"/>
      <c r="X532" s="61"/>
      <c r="Y532" s="61"/>
      <c r="Z532" s="4"/>
      <c r="AA532" s="61"/>
      <c r="AB532" s="6"/>
      <c r="AC532" s="7"/>
    </row>
    <row r="533" spans="1:29" s="32" customFormat="1" ht="13.35" customHeight="1">
      <c r="A533" s="1"/>
      <c r="B533" s="59"/>
      <c r="C533" s="59"/>
      <c r="D533" s="59"/>
      <c r="E533" s="59"/>
      <c r="F533" s="1"/>
      <c r="G533" s="59"/>
      <c r="H533" s="59"/>
      <c r="I533" s="59"/>
      <c r="J533" s="59"/>
      <c r="K533" s="59"/>
      <c r="L533" s="59"/>
      <c r="M533" s="5"/>
      <c r="N533" s="59"/>
      <c r="O533" s="6"/>
      <c r="P533" s="7"/>
      <c r="S533" s="61"/>
      <c r="T533" s="61"/>
      <c r="U533" s="61"/>
      <c r="V533" s="61"/>
      <c r="W533" s="61"/>
      <c r="X533" s="61"/>
      <c r="Y533" s="61"/>
      <c r="Z533" s="4"/>
      <c r="AA533" s="61"/>
      <c r="AB533" s="6"/>
      <c r="AC533" s="7"/>
    </row>
    <row r="534" spans="1:29" s="32" customFormat="1" ht="13.35" customHeight="1">
      <c r="A534" s="1"/>
      <c r="B534" s="59"/>
      <c r="C534" s="59"/>
      <c r="D534" s="59"/>
      <c r="E534" s="59"/>
      <c r="F534" s="1"/>
      <c r="G534" s="59"/>
      <c r="H534" s="59"/>
      <c r="I534" s="59"/>
      <c r="J534" s="59"/>
      <c r="K534" s="59"/>
      <c r="L534" s="59"/>
      <c r="M534" s="5"/>
      <c r="N534" s="59"/>
      <c r="O534" s="6"/>
      <c r="P534" s="7"/>
      <c r="S534" s="61"/>
      <c r="T534" s="61"/>
      <c r="U534" s="61"/>
      <c r="V534" s="61"/>
      <c r="W534" s="61"/>
      <c r="X534" s="61"/>
      <c r="Y534" s="61"/>
      <c r="Z534" s="4"/>
      <c r="AA534" s="61"/>
      <c r="AB534" s="6"/>
      <c r="AC534" s="7"/>
    </row>
    <row r="535" spans="1:29" s="32" customFormat="1" ht="13.35" customHeight="1">
      <c r="A535" s="1"/>
      <c r="B535" s="59"/>
      <c r="C535" s="59"/>
      <c r="D535" s="59"/>
      <c r="E535" s="59"/>
      <c r="F535" s="1"/>
      <c r="G535" s="59"/>
      <c r="H535" s="59"/>
      <c r="I535" s="59"/>
      <c r="J535" s="59"/>
      <c r="K535" s="59"/>
      <c r="L535" s="59"/>
      <c r="M535" s="5"/>
      <c r="N535" s="59"/>
      <c r="O535" s="6"/>
      <c r="P535" s="7"/>
      <c r="S535" s="61"/>
      <c r="T535" s="61"/>
      <c r="U535" s="61"/>
      <c r="V535" s="61"/>
      <c r="W535" s="61"/>
      <c r="X535" s="61"/>
      <c r="Y535" s="61"/>
      <c r="Z535" s="4"/>
      <c r="AA535" s="61"/>
      <c r="AB535" s="6"/>
      <c r="AC535" s="7"/>
    </row>
    <row r="536" spans="1:29" s="32" customFormat="1" ht="13.35" customHeight="1">
      <c r="A536" s="1"/>
      <c r="B536" s="59"/>
      <c r="C536" s="59"/>
      <c r="D536" s="59"/>
      <c r="E536" s="59"/>
      <c r="F536" s="1"/>
      <c r="G536" s="59"/>
      <c r="H536" s="59"/>
      <c r="I536" s="59"/>
      <c r="J536" s="59"/>
      <c r="K536" s="59"/>
      <c r="L536" s="59"/>
      <c r="M536" s="5"/>
      <c r="N536" s="59"/>
      <c r="O536" s="6"/>
      <c r="P536" s="7"/>
      <c r="S536" s="61"/>
      <c r="T536" s="61"/>
      <c r="U536" s="61"/>
      <c r="V536" s="61"/>
      <c r="W536" s="61"/>
      <c r="X536" s="61"/>
      <c r="Y536" s="61"/>
      <c r="Z536" s="4"/>
      <c r="AA536" s="61"/>
      <c r="AB536" s="6"/>
      <c r="AC536" s="7"/>
    </row>
    <row r="537" spans="1:29" s="32" customFormat="1" ht="13.35" customHeight="1">
      <c r="A537" s="1"/>
      <c r="B537" s="59"/>
      <c r="C537" s="59"/>
      <c r="D537" s="59"/>
      <c r="E537" s="59"/>
      <c r="F537" s="1"/>
      <c r="G537" s="59"/>
      <c r="H537" s="59"/>
      <c r="I537" s="59"/>
      <c r="J537" s="59"/>
      <c r="K537" s="59"/>
      <c r="L537" s="59"/>
      <c r="M537" s="5"/>
      <c r="N537" s="59"/>
      <c r="O537" s="6"/>
      <c r="P537" s="7"/>
      <c r="S537" s="61"/>
      <c r="T537" s="61"/>
      <c r="U537" s="61"/>
      <c r="V537" s="61"/>
      <c r="W537" s="61"/>
      <c r="X537" s="61"/>
      <c r="Y537" s="61"/>
      <c r="Z537" s="4"/>
      <c r="AA537" s="61"/>
      <c r="AB537" s="6"/>
      <c r="AC537" s="7"/>
    </row>
    <row r="538" spans="1:29" s="32" customFormat="1" ht="13.35" customHeight="1">
      <c r="A538" s="1"/>
      <c r="B538" s="59"/>
      <c r="C538" s="59"/>
      <c r="D538" s="59"/>
      <c r="E538" s="59"/>
      <c r="F538" s="1"/>
      <c r="G538" s="59"/>
      <c r="H538" s="59"/>
      <c r="I538" s="59"/>
      <c r="J538" s="59"/>
      <c r="K538" s="59"/>
      <c r="L538" s="59"/>
      <c r="M538" s="5"/>
      <c r="N538" s="59"/>
      <c r="O538" s="6"/>
      <c r="P538" s="7"/>
      <c r="S538" s="61"/>
      <c r="T538" s="61"/>
      <c r="U538" s="61"/>
      <c r="V538" s="61"/>
      <c r="W538" s="61"/>
      <c r="X538" s="61"/>
      <c r="Y538" s="61"/>
      <c r="Z538" s="4"/>
      <c r="AA538" s="61"/>
      <c r="AB538" s="6"/>
      <c r="AC538" s="7"/>
    </row>
    <row r="539" spans="1:29" s="32" customFormat="1" ht="13.35" customHeight="1">
      <c r="A539" s="1"/>
      <c r="B539" s="59"/>
      <c r="C539" s="59"/>
      <c r="D539" s="59"/>
      <c r="E539" s="59"/>
      <c r="F539" s="1"/>
      <c r="G539" s="59"/>
      <c r="H539" s="59"/>
      <c r="I539" s="59"/>
      <c r="J539" s="59"/>
      <c r="K539" s="59"/>
      <c r="L539" s="59"/>
      <c r="M539" s="5"/>
      <c r="N539" s="59"/>
      <c r="O539" s="6"/>
      <c r="P539" s="7"/>
      <c r="S539" s="61"/>
      <c r="T539" s="61"/>
      <c r="U539" s="61"/>
      <c r="V539" s="61"/>
      <c r="W539" s="61"/>
      <c r="X539" s="61"/>
      <c r="Y539" s="61"/>
      <c r="Z539" s="4"/>
      <c r="AA539" s="61"/>
      <c r="AB539" s="6"/>
      <c r="AC539" s="7"/>
    </row>
    <row r="540" spans="1:29" s="32" customFormat="1" ht="13.35" customHeight="1">
      <c r="A540" s="1"/>
      <c r="B540" s="59"/>
      <c r="C540" s="59"/>
      <c r="D540" s="59"/>
      <c r="E540" s="59"/>
      <c r="F540" s="1"/>
      <c r="G540" s="59"/>
      <c r="H540" s="59"/>
      <c r="I540" s="59"/>
      <c r="J540" s="59"/>
      <c r="K540" s="59"/>
      <c r="L540" s="59"/>
      <c r="M540" s="5"/>
      <c r="N540" s="59"/>
      <c r="O540" s="6"/>
      <c r="P540" s="7"/>
      <c r="S540" s="61"/>
      <c r="T540" s="61"/>
      <c r="U540" s="61"/>
      <c r="V540" s="61"/>
      <c r="W540" s="61"/>
      <c r="X540" s="61"/>
      <c r="Y540" s="61"/>
      <c r="Z540" s="4"/>
      <c r="AA540" s="61"/>
      <c r="AB540" s="6"/>
      <c r="AC540" s="7"/>
    </row>
    <row r="541" spans="1:29" s="32" customFormat="1" ht="13.35" customHeight="1">
      <c r="A541" s="1"/>
      <c r="B541" s="59"/>
      <c r="C541" s="59"/>
      <c r="D541" s="59"/>
      <c r="E541" s="59"/>
      <c r="F541" s="1"/>
      <c r="G541" s="59"/>
      <c r="H541" s="59"/>
      <c r="I541" s="59"/>
      <c r="J541" s="59"/>
      <c r="K541" s="59"/>
      <c r="L541" s="59"/>
      <c r="M541" s="5"/>
      <c r="N541" s="59"/>
      <c r="O541" s="6"/>
      <c r="P541" s="7"/>
      <c r="S541" s="61"/>
      <c r="T541" s="61"/>
      <c r="U541" s="61"/>
      <c r="V541" s="61"/>
      <c r="W541" s="61"/>
      <c r="X541" s="61"/>
      <c r="Y541" s="61"/>
      <c r="Z541" s="4"/>
      <c r="AA541" s="61"/>
      <c r="AB541" s="6"/>
      <c r="AC541" s="7"/>
    </row>
    <row r="542" spans="1:29" s="32" customFormat="1" ht="13.35" customHeight="1">
      <c r="A542" s="1"/>
      <c r="B542" s="59"/>
      <c r="C542" s="59"/>
      <c r="D542" s="59"/>
      <c r="E542" s="59"/>
      <c r="F542" s="1"/>
      <c r="G542" s="59"/>
      <c r="H542" s="59"/>
      <c r="I542" s="59"/>
      <c r="J542" s="59"/>
      <c r="K542" s="59"/>
      <c r="L542" s="59"/>
      <c r="M542" s="5"/>
      <c r="N542" s="59"/>
      <c r="O542" s="6"/>
      <c r="P542" s="7"/>
      <c r="S542" s="61"/>
      <c r="T542" s="61"/>
      <c r="U542" s="61"/>
      <c r="V542" s="61"/>
      <c r="W542" s="61"/>
      <c r="X542" s="61"/>
      <c r="Y542" s="61"/>
      <c r="Z542" s="4"/>
      <c r="AA542" s="61"/>
      <c r="AB542" s="6"/>
      <c r="AC542" s="7"/>
    </row>
    <row r="543" spans="1:29" s="32" customFormat="1" ht="13.35" customHeight="1">
      <c r="A543" s="1"/>
      <c r="B543" s="59"/>
      <c r="C543" s="59"/>
      <c r="D543" s="59"/>
      <c r="E543" s="59"/>
      <c r="F543" s="1"/>
      <c r="G543" s="59"/>
      <c r="H543" s="59"/>
      <c r="I543" s="59"/>
      <c r="J543" s="59"/>
      <c r="K543" s="59"/>
      <c r="L543" s="59"/>
      <c r="M543" s="5"/>
      <c r="N543" s="59"/>
      <c r="O543" s="6"/>
      <c r="P543" s="7"/>
      <c r="S543" s="61"/>
      <c r="T543" s="61"/>
      <c r="U543" s="61"/>
      <c r="V543" s="61"/>
      <c r="W543" s="61"/>
      <c r="X543" s="61"/>
      <c r="Y543" s="61"/>
      <c r="Z543" s="4"/>
      <c r="AA543" s="61"/>
      <c r="AB543" s="6"/>
      <c r="AC543" s="7"/>
    </row>
    <row r="544" spans="1:29" s="32" customFormat="1" ht="13.35" customHeight="1">
      <c r="A544" s="1"/>
      <c r="B544" s="59"/>
      <c r="C544" s="59"/>
      <c r="D544" s="59"/>
      <c r="E544" s="59"/>
      <c r="F544" s="1"/>
      <c r="G544" s="59"/>
      <c r="H544" s="59"/>
      <c r="I544" s="59"/>
      <c r="J544" s="59"/>
      <c r="K544" s="59"/>
      <c r="L544" s="59"/>
      <c r="M544" s="5"/>
      <c r="N544" s="59"/>
      <c r="O544" s="6"/>
      <c r="P544" s="7"/>
      <c r="S544" s="61"/>
      <c r="T544" s="61"/>
      <c r="U544" s="61"/>
      <c r="V544" s="61"/>
      <c r="W544" s="61"/>
      <c r="X544" s="61"/>
      <c r="Y544" s="61"/>
      <c r="Z544" s="4"/>
      <c r="AA544" s="61"/>
      <c r="AB544" s="6"/>
      <c r="AC544" s="7"/>
    </row>
    <row r="545" spans="1:29" s="32" customFormat="1" ht="13.35" customHeight="1">
      <c r="A545" s="1"/>
      <c r="B545" s="59"/>
      <c r="C545" s="59"/>
      <c r="D545" s="59"/>
      <c r="E545" s="59"/>
      <c r="F545" s="1"/>
      <c r="G545" s="59"/>
      <c r="H545" s="59"/>
      <c r="I545" s="59"/>
      <c r="J545" s="59"/>
      <c r="K545" s="59"/>
      <c r="L545" s="59"/>
      <c r="M545" s="5"/>
      <c r="N545" s="59"/>
      <c r="O545" s="6"/>
      <c r="P545" s="7"/>
      <c r="S545" s="61"/>
      <c r="T545" s="61"/>
      <c r="U545" s="61"/>
      <c r="V545" s="61"/>
      <c r="W545" s="61"/>
      <c r="X545" s="61"/>
      <c r="Y545" s="61"/>
      <c r="Z545" s="4"/>
      <c r="AA545" s="61"/>
      <c r="AB545" s="6"/>
      <c r="AC545" s="7"/>
    </row>
    <row r="546" spans="1:29" s="32" customFormat="1" ht="13.35" customHeight="1">
      <c r="A546" s="1"/>
      <c r="B546" s="59"/>
      <c r="C546" s="59"/>
      <c r="D546" s="59"/>
      <c r="E546" s="59"/>
      <c r="F546" s="1"/>
      <c r="G546" s="59"/>
      <c r="H546" s="59"/>
      <c r="I546" s="59"/>
      <c r="J546" s="59"/>
      <c r="K546" s="59"/>
      <c r="L546" s="59"/>
      <c r="M546" s="5"/>
      <c r="N546" s="59"/>
      <c r="O546" s="6"/>
      <c r="P546" s="7"/>
      <c r="S546" s="61"/>
      <c r="T546" s="61"/>
      <c r="U546" s="61"/>
      <c r="V546" s="61"/>
      <c r="W546" s="61"/>
      <c r="X546" s="61"/>
      <c r="Y546" s="61"/>
      <c r="Z546" s="4"/>
      <c r="AA546" s="61"/>
      <c r="AB546" s="6"/>
      <c r="AC546" s="7"/>
    </row>
    <row r="547" spans="1:29" s="32" customFormat="1" ht="13.35" customHeight="1">
      <c r="A547" s="1"/>
      <c r="B547" s="59"/>
      <c r="C547" s="59"/>
      <c r="D547" s="59"/>
      <c r="E547" s="59"/>
      <c r="F547" s="1"/>
      <c r="G547" s="59"/>
      <c r="H547" s="59"/>
      <c r="I547" s="59"/>
      <c r="J547" s="59"/>
      <c r="K547" s="59"/>
      <c r="L547" s="59"/>
      <c r="M547" s="5"/>
      <c r="N547" s="59"/>
      <c r="O547" s="6"/>
      <c r="P547" s="7"/>
      <c r="S547" s="61"/>
      <c r="T547" s="61"/>
      <c r="U547" s="61"/>
      <c r="V547" s="61"/>
      <c r="W547" s="61"/>
      <c r="X547" s="61"/>
      <c r="Y547" s="61"/>
      <c r="Z547" s="4"/>
      <c r="AA547" s="61"/>
      <c r="AB547" s="6"/>
      <c r="AC547" s="7"/>
    </row>
    <row r="548" spans="1:29" s="32" customFormat="1" ht="13.35" customHeight="1">
      <c r="A548" s="1"/>
      <c r="B548" s="59"/>
      <c r="C548" s="59"/>
      <c r="D548" s="59"/>
      <c r="E548" s="59"/>
      <c r="F548" s="1"/>
      <c r="G548" s="59"/>
      <c r="H548" s="59"/>
      <c r="I548" s="59"/>
      <c r="J548" s="59"/>
      <c r="K548" s="59"/>
      <c r="L548" s="59"/>
      <c r="M548" s="5"/>
      <c r="N548" s="59"/>
      <c r="O548" s="6"/>
      <c r="P548" s="7"/>
      <c r="S548" s="61"/>
      <c r="T548" s="61"/>
      <c r="U548" s="61"/>
      <c r="V548" s="61"/>
      <c r="W548" s="61"/>
      <c r="X548" s="61"/>
      <c r="Y548" s="61"/>
      <c r="Z548" s="4"/>
      <c r="AA548" s="61"/>
      <c r="AB548" s="6"/>
      <c r="AC548" s="7"/>
    </row>
    <row r="549" spans="1:29" s="32" customFormat="1" ht="13.35" customHeight="1">
      <c r="A549" s="1"/>
      <c r="B549" s="59"/>
      <c r="C549" s="59"/>
      <c r="D549" s="59"/>
      <c r="E549" s="59"/>
      <c r="F549" s="1"/>
      <c r="G549" s="59"/>
      <c r="H549" s="59"/>
      <c r="I549" s="59"/>
      <c r="J549" s="59"/>
      <c r="K549" s="59"/>
      <c r="L549" s="59"/>
      <c r="M549" s="5"/>
      <c r="N549" s="59"/>
      <c r="O549" s="6"/>
      <c r="P549" s="7"/>
      <c r="S549" s="61"/>
      <c r="T549" s="61"/>
      <c r="U549" s="61"/>
      <c r="V549" s="61"/>
      <c r="W549" s="61"/>
      <c r="X549" s="61"/>
      <c r="Y549" s="61"/>
      <c r="Z549" s="4"/>
      <c r="AA549" s="61"/>
      <c r="AB549" s="6"/>
      <c r="AC549" s="7"/>
    </row>
    <row r="550" spans="1:29" s="32" customFormat="1" ht="13.35" customHeight="1">
      <c r="A550" s="1"/>
      <c r="B550" s="59"/>
      <c r="C550" s="59"/>
      <c r="D550" s="59"/>
      <c r="E550" s="59"/>
      <c r="F550" s="1"/>
      <c r="G550" s="59"/>
      <c r="H550" s="59"/>
      <c r="I550" s="59"/>
      <c r="J550" s="59"/>
      <c r="K550" s="59"/>
      <c r="L550" s="59"/>
      <c r="M550" s="5"/>
      <c r="N550" s="59"/>
      <c r="O550" s="6"/>
      <c r="P550" s="7"/>
      <c r="S550" s="61"/>
      <c r="T550" s="61"/>
      <c r="U550" s="61"/>
      <c r="V550" s="61"/>
      <c r="W550" s="61"/>
      <c r="X550" s="61"/>
      <c r="Y550" s="61"/>
      <c r="Z550" s="4"/>
      <c r="AA550" s="61"/>
      <c r="AB550" s="6"/>
      <c r="AC550" s="7"/>
    </row>
    <row r="551" spans="1:29" s="32" customFormat="1" ht="13.35" customHeight="1">
      <c r="A551" s="1"/>
      <c r="B551" s="59"/>
      <c r="C551" s="59"/>
      <c r="D551" s="59"/>
      <c r="E551" s="59"/>
      <c r="F551" s="1"/>
      <c r="G551" s="59"/>
      <c r="H551" s="59"/>
      <c r="I551" s="59"/>
      <c r="J551" s="59"/>
      <c r="K551" s="59"/>
      <c r="L551" s="59"/>
      <c r="M551" s="5"/>
      <c r="N551" s="59"/>
      <c r="O551" s="6"/>
      <c r="P551" s="7"/>
      <c r="S551" s="61"/>
      <c r="T551" s="61"/>
      <c r="U551" s="61"/>
      <c r="V551" s="61"/>
      <c r="W551" s="61"/>
      <c r="X551" s="61"/>
      <c r="Y551" s="61"/>
      <c r="Z551" s="4"/>
      <c r="AA551" s="61"/>
      <c r="AB551" s="6"/>
      <c r="AC551" s="7"/>
    </row>
    <row r="552" spans="1:29" s="32" customFormat="1" ht="13.35" customHeight="1">
      <c r="A552" s="1"/>
      <c r="B552" s="59"/>
      <c r="C552" s="59"/>
      <c r="D552" s="59"/>
      <c r="E552" s="59"/>
      <c r="F552" s="1"/>
      <c r="G552" s="59"/>
      <c r="H552" s="59"/>
      <c r="I552" s="59"/>
      <c r="J552" s="59"/>
      <c r="K552" s="59"/>
      <c r="L552" s="59"/>
      <c r="M552" s="5"/>
      <c r="N552" s="59"/>
      <c r="O552" s="6"/>
      <c r="P552" s="7"/>
      <c r="S552" s="61"/>
      <c r="T552" s="61"/>
      <c r="U552" s="61"/>
      <c r="V552" s="61"/>
      <c r="W552" s="61"/>
      <c r="X552" s="61"/>
      <c r="Y552" s="61"/>
      <c r="Z552" s="4"/>
      <c r="AA552" s="61"/>
      <c r="AB552" s="6"/>
      <c r="AC552" s="7"/>
    </row>
    <row r="553" spans="1:29" s="32" customFormat="1" ht="13.35" customHeight="1">
      <c r="A553" s="1"/>
      <c r="B553" s="59"/>
      <c r="C553" s="59"/>
      <c r="D553" s="59"/>
      <c r="E553" s="59"/>
      <c r="F553" s="1"/>
      <c r="G553" s="59"/>
      <c r="H553" s="59"/>
      <c r="I553" s="59"/>
      <c r="J553" s="59"/>
      <c r="K553" s="59"/>
      <c r="L553" s="59"/>
      <c r="M553" s="5"/>
      <c r="N553" s="59"/>
      <c r="O553" s="6"/>
      <c r="P553" s="7"/>
      <c r="S553" s="61"/>
      <c r="T553" s="61"/>
      <c r="U553" s="61"/>
      <c r="V553" s="61"/>
      <c r="W553" s="61"/>
      <c r="X553" s="61"/>
      <c r="Y553" s="61"/>
      <c r="Z553" s="4"/>
      <c r="AA553" s="61"/>
      <c r="AB553" s="6"/>
      <c r="AC553" s="7"/>
    </row>
    <row r="554" spans="1:29" s="32" customFormat="1" ht="13.35" customHeight="1">
      <c r="A554" s="1"/>
      <c r="B554" s="59"/>
      <c r="C554" s="59"/>
      <c r="D554" s="59"/>
      <c r="E554" s="59"/>
      <c r="F554" s="1"/>
      <c r="G554" s="59"/>
      <c r="H554" s="59"/>
      <c r="I554" s="59"/>
      <c r="J554" s="59"/>
      <c r="K554" s="59"/>
      <c r="L554" s="59"/>
      <c r="M554" s="5"/>
      <c r="N554" s="59"/>
      <c r="O554" s="6"/>
      <c r="P554" s="7"/>
      <c r="S554" s="61"/>
      <c r="T554" s="61"/>
      <c r="U554" s="61"/>
      <c r="V554" s="61"/>
      <c r="W554" s="61"/>
      <c r="X554" s="61"/>
      <c r="Y554" s="61"/>
      <c r="Z554" s="4"/>
      <c r="AA554" s="61"/>
      <c r="AB554" s="6"/>
      <c r="AC554" s="7"/>
    </row>
    <row r="555" spans="1:29" s="32" customFormat="1" ht="13.35" customHeight="1">
      <c r="A555" s="1"/>
      <c r="B555" s="59"/>
      <c r="C555" s="59"/>
      <c r="D555" s="59"/>
      <c r="E555" s="59"/>
      <c r="F555" s="1"/>
      <c r="G555" s="59"/>
      <c r="H555" s="59"/>
      <c r="I555" s="59"/>
      <c r="J555" s="59"/>
      <c r="K555" s="59"/>
      <c r="L555" s="59"/>
      <c r="M555" s="5"/>
      <c r="N555" s="59"/>
      <c r="O555" s="6"/>
      <c r="P555" s="7"/>
      <c r="S555" s="61"/>
      <c r="T555" s="61"/>
      <c r="U555" s="61"/>
      <c r="V555" s="61"/>
      <c r="W555" s="61"/>
      <c r="X555" s="61"/>
      <c r="Y555" s="61"/>
      <c r="Z555" s="4"/>
      <c r="AA555" s="61"/>
      <c r="AB555" s="6"/>
      <c r="AC555" s="7"/>
    </row>
    <row r="556" spans="1:29" s="32" customFormat="1">
      <c r="A556" s="1"/>
      <c r="B556" s="59"/>
      <c r="C556" s="59"/>
      <c r="D556" s="59"/>
      <c r="E556" s="59"/>
      <c r="F556" s="1"/>
      <c r="G556" s="59"/>
      <c r="H556" s="59"/>
      <c r="I556" s="59"/>
      <c r="J556" s="59"/>
      <c r="K556" s="59"/>
      <c r="L556" s="59"/>
      <c r="M556" s="5"/>
      <c r="N556" s="59"/>
      <c r="O556" s="6"/>
      <c r="P556" s="7"/>
      <c r="S556" s="61"/>
      <c r="T556" s="61"/>
      <c r="U556" s="61"/>
      <c r="V556" s="61"/>
      <c r="W556" s="61"/>
      <c r="X556" s="61"/>
      <c r="Y556" s="61"/>
      <c r="Z556" s="4"/>
      <c r="AA556" s="61"/>
      <c r="AB556" s="6"/>
      <c r="AC556" s="7"/>
    </row>
    <row r="557" spans="1:29" s="32" customFormat="1">
      <c r="A557" s="1"/>
      <c r="B557" s="59"/>
      <c r="C557" s="59"/>
      <c r="D557" s="59"/>
      <c r="E557" s="59"/>
      <c r="F557" s="1"/>
      <c r="G557" s="59"/>
      <c r="H557" s="59"/>
      <c r="I557" s="59"/>
      <c r="J557" s="59"/>
      <c r="K557" s="59"/>
      <c r="L557" s="59"/>
      <c r="M557" s="5"/>
      <c r="N557" s="59"/>
      <c r="O557" s="6"/>
      <c r="P557" s="7"/>
      <c r="S557" s="61"/>
      <c r="T557" s="61"/>
      <c r="U557" s="61"/>
      <c r="V557" s="61"/>
      <c r="W557" s="61"/>
      <c r="X557" s="61"/>
      <c r="Y557" s="61"/>
      <c r="Z557" s="4"/>
      <c r="AA557" s="61"/>
      <c r="AB557" s="6"/>
      <c r="AC557" s="7"/>
    </row>
    <row r="558" spans="1:29" s="32" customFormat="1">
      <c r="A558" s="1"/>
      <c r="B558" s="59"/>
      <c r="C558" s="59"/>
      <c r="D558" s="59"/>
      <c r="E558" s="59"/>
      <c r="F558" s="1"/>
      <c r="G558" s="59"/>
      <c r="H558" s="59"/>
      <c r="I558" s="59"/>
      <c r="J558" s="59"/>
      <c r="K558" s="59"/>
      <c r="L558" s="59"/>
      <c r="M558" s="5"/>
      <c r="N558" s="59"/>
      <c r="O558" s="6"/>
      <c r="P558" s="7"/>
      <c r="S558" s="61"/>
      <c r="T558" s="61"/>
      <c r="U558" s="61"/>
      <c r="V558" s="61"/>
      <c r="W558" s="61"/>
      <c r="X558" s="61"/>
      <c r="Y558" s="61"/>
      <c r="Z558" s="4"/>
      <c r="AA558" s="61"/>
      <c r="AB558" s="6"/>
      <c r="AC558" s="7"/>
    </row>
    <row r="559" spans="1:29" s="32" customFormat="1">
      <c r="A559" s="1"/>
      <c r="B559" s="59"/>
      <c r="C559" s="59"/>
      <c r="D559" s="59"/>
      <c r="E559" s="59"/>
      <c r="F559" s="1"/>
      <c r="G559" s="59"/>
      <c r="H559" s="59"/>
      <c r="I559" s="59"/>
      <c r="J559" s="59"/>
      <c r="K559" s="59"/>
      <c r="L559" s="59"/>
      <c r="M559" s="5"/>
      <c r="N559" s="59"/>
      <c r="O559" s="6"/>
      <c r="P559" s="7"/>
      <c r="S559" s="61"/>
      <c r="T559" s="61"/>
      <c r="U559" s="61"/>
      <c r="V559" s="61"/>
      <c r="W559" s="61"/>
      <c r="X559" s="61"/>
      <c r="Y559" s="61"/>
      <c r="Z559" s="4"/>
      <c r="AA559" s="61"/>
      <c r="AB559" s="6"/>
      <c r="AC559" s="7"/>
    </row>
    <row r="560" spans="1:29" s="32" customFormat="1">
      <c r="A560" s="1"/>
      <c r="B560" s="59"/>
      <c r="C560" s="59"/>
      <c r="D560" s="59"/>
      <c r="E560" s="59"/>
      <c r="F560" s="1"/>
      <c r="G560" s="59"/>
      <c r="H560" s="59"/>
      <c r="I560" s="59"/>
      <c r="J560" s="59"/>
      <c r="K560" s="59"/>
      <c r="L560" s="59"/>
      <c r="M560" s="5"/>
      <c r="N560" s="59"/>
      <c r="O560" s="6"/>
      <c r="P560" s="7"/>
      <c r="S560" s="61"/>
      <c r="T560" s="61"/>
      <c r="U560" s="61"/>
      <c r="V560" s="61"/>
      <c r="W560" s="61"/>
      <c r="X560" s="61"/>
      <c r="Y560" s="61"/>
      <c r="Z560" s="4"/>
      <c r="AA560" s="61"/>
      <c r="AB560" s="6"/>
      <c r="AC560" s="7"/>
    </row>
    <row r="561" spans="1:29" s="32" customFormat="1">
      <c r="A561" s="1"/>
      <c r="B561" s="59"/>
      <c r="C561" s="59"/>
      <c r="D561" s="59"/>
      <c r="E561" s="59"/>
      <c r="F561" s="1"/>
      <c r="G561" s="59"/>
      <c r="H561" s="59"/>
      <c r="I561" s="59"/>
      <c r="J561" s="59"/>
      <c r="K561" s="59"/>
      <c r="L561" s="59"/>
      <c r="M561" s="5"/>
      <c r="N561" s="59"/>
      <c r="O561" s="6"/>
      <c r="P561" s="7"/>
      <c r="S561" s="61"/>
      <c r="T561" s="61"/>
      <c r="U561" s="61"/>
      <c r="V561" s="61"/>
      <c r="W561" s="61"/>
      <c r="X561" s="61"/>
      <c r="Y561" s="61"/>
      <c r="Z561" s="4"/>
      <c r="AA561" s="61"/>
      <c r="AB561" s="6"/>
      <c r="AC561" s="7"/>
    </row>
    <row r="562" spans="1:29" s="32" customFormat="1">
      <c r="A562" s="1"/>
      <c r="B562" s="59"/>
      <c r="C562" s="59"/>
      <c r="D562" s="59"/>
      <c r="E562" s="59"/>
      <c r="F562" s="1"/>
      <c r="G562" s="59"/>
      <c r="H562" s="59"/>
      <c r="I562" s="59"/>
      <c r="J562" s="59"/>
      <c r="K562" s="59"/>
      <c r="L562" s="59"/>
      <c r="M562" s="5"/>
      <c r="N562" s="59"/>
      <c r="O562" s="6"/>
      <c r="P562" s="7"/>
      <c r="S562" s="61"/>
      <c r="T562" s="61"/>
      <c r="U562" s="61"/>
      <c r="V562" s="61"/>
      <c r="W562" s="61"/>
      <c r="X562" s="61"/>
      <c r="Y562" s="61"/>
      <c r="Z562" s="4"/>
      <c r="AA562" s="61"/>
      <c r="AB562" s="6"/>
      <c r="AC562" s="7"/>
    </row>
    <row r="563" spans="1:29" s="32" customFormat="1">
      <c r="A563" s="1"/>
      <c r="B563" s="59"/>
      <c r="C563" s="59"/>
      <c r="D563" s="59"/>
      <c r="E563" s="59"/>
      <c r="F563" s="1"/>
      <c r="G563" s="59"/>
      <c r="H563" s="59"/>
      <c r="I563" s="59"/>
      <c r="J563" s="59"/>
      <c r="K563" s="59"/>
      <c r="L563" s="59"/>
      <c r="M563" s="5"/>
      <c r="N563" s="59"/>
      <c r="O563" s="6"/>
      <c r="P563" s="7"/>
      <c r="S563" s="61"/>
      <c r="T563" s="61"/>
      <c r="U563" s="61"/>
      <c r="V563" s="61"/>
      <c r="W563" s="61"/>
      <c r="X563" s="61"/>
      <c r="Y563" s="61"/>
      <c r="Z563" s="4"/>
      <c r="AA563" s="61"/>
      <c r="AB563" s="6"/>
      <c r="AC563" s="7"/>
    </row>
    <row r="564" spans="1:29" s="32" customFormat="1">
      <c r="A564" s="1"/>
      <c r="B564" s="59"/>
      <c r="C564" s="59"/>
      <c r="D564" s="59"/>
      <c r="E564" s="59"/>
      <c r="F564" s="1"/>
      <c r="G564" s="59"/>
      <c r="H564" s="59"/>
      <c r="I564" s="59"/>
      <c r="J564" s="59"/>
      <c r="K564" s="59"/>
      <c r="L564" s="59"/>
      <c r="M564" s="5"/>
      <c r="N564" s="59"/>
      <c r="O564" s="6"/>
      <c r="P564" s="7"/>
      <c r="S564" s="61"/>
      <c r="T564" s="61"/>
      <c r="U564" s="61"/>
      <c r="V564" s="61"/>
      <c r="W564" s="61"/>
      <c r="X564" s="61"/>
      <c r="Y564" s="61"/>
      <c r="Z564" s="4"/>
      <c r="AA564" s="61"/>
      <c r="AB564" s="6"/>
      <c r="AC564" s="7"/>
    </row>
    <row r="565" spans="1:29" s="32" customFormat="1">
      <c r="A565" s="1"/>
      <c r="B565" s="59"/>
      <c r="C565" s="59"/>
      <c r="D565" s="59"/>
      <c r="E565" s="59"/>
      <c r="F565" s="1"/>
      <c r="G565" s="59"/>
      <c r="H565" s="59"/>
      <c r="I565" s="59"/>
      <c r="J565" s="59"/>
      <c r="K565" s="59"/>
      <c r="L565" s="59"/>
      <c r="M565" s="5"/>
      <c r="N565" s="59"/>
      <c r="O565" s="6"/>
      <c r="P565" s="7"/>
      <c r="S565" s="61"/>
      <c r="T565" s="61"/>
      <c r="U565" s="61"/>
      <c r="V565" s="61"/>
      <c r="W565" s="61"/>
      <c r="X565" s="61"/>
      <c r="Y565" s="61"/>
      <c r="Z565" s="4"/>
      <c r="AA565" s="61"/>
      <c r="AB565" s="6"/>
      <c r="AC565" s="7"/>
    </row>
    <row r="566" spans="1:29" s="32" customFormat="1">
      <c r="A566" s="1"/>
      <c r="B566" s="59"/>
      <c r="C566" s="59"/>
      <c r="D566" s="59"/>
      <c r="E566" s="59"/>
      <c r="F566" s="1"/>
      <c r="G566" s="59"/>
      <c r="H566" s="59"/>
      <c r="I566" s="59"/>
      <c r="J566" s="59"/>
      <c r="K566" s="59"/>
      <c r="L566" s="59"/>
      <c r="M566" s="5"/>
      <c r="N566" s="59"/>
      <c r="O566" s="6"/>
      <c r="P566" s="7"/>
      <c r="S566" s="61"/>
      <c r="T566" s="61"/>
      <c r="U566" s="61"/>
      <c r="V566" s="61"/>
      <c r="W566" s="61"/>
      <c r="X566" s="61"/>
      <c r="Y566" s="61"/>
      <c r="Z566" s="4"/>
      <c r="AA566" s="61"/>
      <c r="AB566" s="6"/>
      <c r="AC566" s="7"/>
    </row>
    <row r="567" spans="1:29" s="32" customFormat="1">
      <c r="A567" s="1"/>
      <c r="B567" s="59"/>
      <c r="C567" s="59"/>
      <c r="D567" s="59"/>
      <c r="E567" s="59"/>
      <c r="F567" s="1"/>
      <c r="G567" s="59"/>
      <c r="H567" s="59"/>
      <c r="I567" s="59"/>
      <c r="J567" s="59"/>
      <c r="K567" s="59"/>
      <c r="L567" s="59"/>
      <c r="M567" s="5"/>
      <c r="N567" s="59"/>
      <c r="O567" s="6"/>
      <c r="P567" s="7"/>
      <c r="S567" s="61"/>
      <c r="T567" s="61"/>
      <c r="U567" s="61"/>
      <c r="V567" s="61"/>
      <c r="W567" s="61"/>
      <c r="X567" s="61"/>
      <c r="Y567" s="61"/>
      <c r="Z567" s="4"/>
      <c r="AA567" s="61"/>
      <c r="AB567" s="6"/>
      <c r="AC567" s="7"/>
    </row>
    <row r="568" spans="1:29" s="32" customFormat="1">
      <c r="A568" s="1"/>
      <c r="B568" s="59"/>
      <c r="C568" s="59"/>
      <c r="D568" s="59"/>
      <c r="E568" s="59"/>
      <c r="F568" s="1"/>
      <c r="G568" s="59"/>
      <c r="H568" s="59"/>
      <c r="I568" s="59"/>
      <c r="J568" s="59"/>
      <c r="K568" s="59"/>
      <c r="L568" s="59"/>
      <c r="M568" s="5"/>
      <c r="N568" s="59"/>
      <c r="O568" s="6"/>
      <c r="P568" s="7"/>
      <c r="S568" s="61"/>
      <c r="T568" s="61"/>
      <c r="U568" s="61"/>
      <c r="V568" s="61"/>
      <c r="W568" s="61"/>
      <c r="X568" s="61"/>
      <c r="Y568" s="61"/>
      <c r="Z568" s="4"/>
      <c r="AA568" s="61"/>
      <c r="AB568" s="6"/>
      <c r="AC568" s="7"/>
    </row>
    <row r="569" spans="1:29" s="32" customFormat="1">
      <c r="A569" s="1"/>
      <c r="B569" s="59"/>
      <c r="C569" s="59"/>
      <c r="D569" s="59"/>
      <c r="E569" s="59"/>
      <c r="F569" s="1"/>
      <c r="G569" s="59"/>
      <c r="H569" s="59"/>
      <c r="I569" s="59"/>
      <c r="J569" s="59"/>
      <c r="K569" s="59"/>
      <c r="L569" s="59"/>
      <c r="M569" s="5"/>
      <c r="N569" s="59"/>
      <c r="O569" s="6"/>
      <c r="P569" s="7"/>
      <c r="S569" s="61"/>
      <c r="T569" s="61"/>
      <c r="U569" s="61"/>
      <c r="V569" s="61"/>
      <c r="W569" s="61"/>
      <c r="X569" s="61"/>
      <c r="Y569" s="61"/>
      <c r="Z569" s="4"/>
      <c r="AA569" s="61"/>
      <c r="AB569" s="6"/>
      <c r="AC569" s="7"/>
    </row>
    <row r="570" spans="1:29" s="32" customFormat="1">
      <c r="A570" s="1"/>
      <c r="B570" s="59"/>
      <c r="C570" s="59"/>
      <c r="D570" s="59"/>
      <c r="E570" s="59"/>
      <c r="F570" s="1"/>
      <c r="G570" s="59"/>
      <c r="H570" s="59"/>
      <c r="I570" s="59"/>
      <c r="J570" s="59"/>
      <c r="K570" s="59"/>
      <c r="L570" s="59"/>
      <c r="M570" s="5"/>
      <c r="N570" s="59"/>
      <c r="O570" s="6"/>
      <c r="P570" s="7"/>
      <c r="S570" s="61"/>
      <c r="T570" s="61"/>
      <c r="U570" s="61"/>
      <c r="V570" s="61"/>
      <c r="W570" s="61"/>
      <c r="X570" s="61"/>
      <c r="Y570" s="61"/>
      <c r="Z570" s="4"/>
      <c r="AA570" s="61"/>
      <c r="AB570" s="6"/>
      <c r="AC570" s="7"/>
    </row>
    <row r="571" spans="1:29" s="32" customFormat="1">
      <c r="A571" s="1"/>
      <c r="B571" s="59"/>
      <c r="C571" s="59"/>
      <c r="D571" s="59"/>
      <c r="E571" s="59"/>
      <c r="F571" s="1"/>
      <c r="G571" s="59"/>
      <c r="H571" s="59"/>
      <c r="I571" s="59"/>
      <c r="J571" s="59"/>
      <c r="K571" s="59"/>
      <c r="L571" s="59"/>
      <c r="M571" s="5"/>
      <c r="N571" s="59"/>
      <c r="O571" s="6"/>
      <c r="P571" s="7"/>
      <c r="S571" s="61"/>
      <c r="T571" s="61"/>
      <c r="U571" s="61"/>
      <c r="V571" s="61"/>
      <c r="W571" s="61"/>
      <c r="X571" s="61"/>
      <c r="Y571" s="61"/>
      <c r="Z571" s="4"/>
      <c r="AA571" s="61"/>
      <c r="AB571" s="6"/>
      <c r="AC571" s="7"/>
    </row>
    <row r="572" spans="1:29" s="32" customFormat="1">
      <c r="A572" s="1"/>
      <c r="B572" s="59"/>
      <c r="C572" s="59"/>
      <c r="D572" s="59"/>
      <c r="E572" s="59"/>
      <c r="F572" s="1"/>
      <c r="G572" s="59"/>
      <c r="H572" s="59"/>
      <c r="I572" s="59"/>
      <c r="J572" s="59"/>
      <c r="K572" s="59"/>
      <c r="L572" s="59"/>
      <c r="M572" s="5"/>
      <c r="N572" s="59"/>
      <c r="O572" s="6"/>
      <c r="P572" s="7"/>
      <c r="S572" s="61"/>
      <c r="T572" s="61"/>
      <c r="U572" s="61"/>
      <c r="V572" s="61"/>
      <c r="W572" s="61"/>
      <c r="X572" s="61"/>
      <c r="Y572" s="61"/>
      <c r="Z572" s="4"/>
      <c r="AA572" s="61"/>
      <c r="AB572" s="6"/>
      <c r="AC572" s="7"/>
    </row>
    <row r="573" spans="1:29" s="32" customFormat="1">
      <c r="A573" s="1"/>
      <c r="B573" s="59"/>
      <c r="C573" s="59"/>
      <c r="D573" s="59"/>
      <c r="E573" s="59"/>
      <c r="F573" s="1"/>
      <c r="G573" s="59"/>
      <c r="H573" s="59"/>
      <c r="I573" s="59"/>
      <c r="J573" s="59"/>
      <c r="K573" s="59"/>
      <c r="L573" s="59"/>
      <c r="M573" s="5"/>
      <c r="N573" s="59"/>
      <c r="O573" s="6"/>
      <c r="P573" s="7"/>
      <c r="S573" s="61"/>
      <c r="T573" s="61"/>
      <c r="U573" s="61"/>
      <c r="V573" s="61"/>
      <c r="W573" s="61"/>
      <c r="X573" s="61"/>
      <c r="Y573" s="61"/>
      <c r="Z573" s="4"/>
      <c r="AA573" s="61"/>
      <c r="AB573" s="6"/>
      <c r="AC573" s="7"/>
    </row>
    <row r="574" spans="1:29" s="32" customFormat="1">
      <c r="A574" s="1"/>
      <c r="B574" s="59"/>
      <c r="C574" s="59"/>
      <c r="D574" s="59"/>
      <c r="E574" s="59"/>
      <c r="F574" s="1"/>
      <c r="G574" s="59"/>
      <c r="H574" s="59"/>
      <c r="I574" s="59"/>
      <c r="J574" s="59"/>
      <c r="K574" s="59"/>
      <c r="L574" s="59"/>
      <c r="M574" s="5"/>
      <c r="N574" s="59"/>
      <c r="O574" s="6"/>
      <c r="P574" s="7"/>
      <c r="S574" s="61"/>
      <c r="T574" s="61"/>
      <c r="U574" s="61"/>
      <c r="V574" s="61"/>
      <c r="W574" s="61"/>
      <c r="X574" s="61"/>
      <c r="Y574" s="61"/>
      <c r="Z574" s="4"/>
      <c r="AA574" s="61"/>
      <c r="AB574" s="6"/>
      <c r="AC574" s="7"/>
    </row>
    <row r="575" spans="1:29" s="32" customFormat="1">
      <c r="A575" s="1"/>
      <c r="B575" s="59"/>
      <c r="C575" s="59"/>
      <c r="D575" s="59"/>
      <c r="E575" s="59"/>
      <c r="F575" s="1"/>
      <c r="G575" s="59"/>
      <c r="H575" s="59"/>
      <c r="I575" s="59"/>
      <c r="J575" s="59"/>
      <c r="K575" s="59"/>
      <c r="L575" s="59"/>
      <c r="M575" s="5"/>
      <c r="N575" s="59"/>
      <c r="O575" s="6"/>
      <c r="P575" s="7"/>
      <c r="S575" s="61"/>
      <c r="T575" s="61"/>
      <c r="U575" s="61"/>
      <c r="V575" s="61"/>
      <c r="W575" s="61"/>
      <c r="X575" s="61"/>
      <c r="Y575" s="61"/>
      <c r="Z575" s="4"/>
      <c r="AA575" s="61"/>
      <c r="AB575" s="6"/>
      <c r="AC575" s="7"/>
    </row>
    <row r="576" spans="1:29" s="32" customFormat="1">
      <c r="A576" s="1"/>
      <c r="B576" s="59"/>
      <c r="C576" s="59"/>
      <c r="D576" s="59"/>
      <c r="E576" s="59"/>
      <c r="F576" s="1"/>
      <c r="G576" s="59"/>
      <c r="H576" s="59"/>
      <c r="I576" s="59"/>
      <c r="J576" s="59"/>
      <c r="K576" s="59"/>
      <c r="L576" s="59"/>
      <c r="M576" s="5"/>
      <c r="N576" s="59"/>
      <c r="O576" s="6"/>
      <c r="P576" s="7"/>
      <c r="S576" s="61"/>
      <c r="T576" s="61"/>
      <c r="U576" s="61"/>
      <c r="V576" s="61"/>
      <c r="W576" s="61"/>
      <c r="X576" s="61"/>
      <c r="Y576" s="61"/>
      <c r="Z576" s="4"/>
      <c r="AA576" s="61"/>
      <c r="AB576" s="6"/>
      <c r="AC576" s="7"/>
    </row>
    <row r="577" spans="1:29" s="32" customFormat="1">
      <c r="A577" s="1"/>
      <c r="B577" s="59"/>
      <c r="C577" s="59"/>
      <c r="D577" s="59"/>
      <c r="E577" s="59"/>
      <c r="F577" s="1"/>
      <c r="G577" s="59"/>
      <c r="H577" s="59"/>
      <c r="I577" s="59"/>
      <c r="J577" s="59"/>
      <c r="K577" s="59"/>
      <c r="L577" s="59"/>
      <c r="M577" s="5"/>
      <c r="N577" s="59"/>
      <c r="O577" s="6"/>
      <c r="P577" s="7"/>
      <c r="S577" s="61"/>
      <c r="T577" s="61"/>
      <c r="U577" s="61"/>
      <c r="V577" s="61"/>
      <c r="W577" s="61"/>
      <c r="X577" s="61"/>
      <c r="Y577" s="61"/>
      <c r="Z577" s="4"/>
      <c r="AA577" s="61"/>
      <c r="AB577" s="6"/>
      <c r="AC577" s="7"/>
    </row>
    <row r="578" spans="1:29" s="32" customFormat="1">
      <c r="A578" s="1"/>
      <c r="B578" s="59"/>
      <c r="C578" s="59"/>
      <c r="D578" s="59"/>
      <c r="E578" s="59"/>
      <c r="F578" s="1"/>
      <c r="G578" s="59"/>
      <c r="H578" s="59"/>
      <c r="I578" s="59"/>
      <c r="J578" s="59"/>
      <c r="K578" s="59"/>
      <c r="L578" s="59"/>
      <c r="M578" s="5"/>
      <c r="N578" s="59"/>
      <c r="O578" s="6"/>
      <c r="P578" s="7"/>
      <c r="S578" s="61"/>
      <c r="T578" s="61"/>
      <c r="U578" s="61"/>
      <c r="V578" s="61"/>
      <c r="W578" s="61"/>
      <c r="X578" s="61"/>
      <c r="Y578" s="61"/>
      <c r="Z578" s="4"/>
      <c r="AA578" s="61"/>
      <c r="AB578" s="6"/>
      <c r="AC578" s="7"/>
    </row>
    <row r="579" spans="1:29" s="32" customFormat="1">
      <c r="A579" s="1"/>
      <c r="B579" s="59"/>
      <c r="C579" s="59"/>
      <c r="D579" s="59"/>
      <c r="E579" s="59"/>
      <c r="F579" s="1"/>
      <c r="G579" s="59"/>
      <c r="H579" s="59"/>
      <c r="I579" s="59"/>
      <c r="J579" s="59"/>
      <c r="K579" s="59"/>
      <c r="L579" s="59"/>
      <c r="M579" s="5"/>
      <c r="N579" s="59"/>
      <c r="O579" s="6"/>
      <c r="P579" s="7"/>
      <c r="S579" s="61"/>
      <c r="T579" s="61"/>
      <c r="U579" s="61"/>
      <c r="V579" s="61"/>
      <c r="W579" s="61"/>
      <c r="X579" s="61"/>
      <c r="Y579" s="61"/>
      <c r="Z579" s="4"/>
      <c r="AA579" s="61"/>
      <c r="AB579" s="6"/>
      <c r="AC579" s="7"/>
    </row>
    <row r="580" spans="1:29" s="32" customFormat="1">
      <c r="A580" s="1"/>
      <c r="B580" s="59"/>
      <c r="C580" s="59"/>
      <c r="D580" s="59"/>
      <c r="E580" s="59"/>
      <c r="F580" s="1"/>
      <c r="G580" s="59"/>
      <c r="H580" s="59"/>
      <c r="I580" s="59"/>
      <c r="J580" s="59"/>
      <c r="K580" s="59"/>
      <c r="L580" s="59"/>
      <c r="M580" s="5"/>
      <c r="N580" s="59"/>
      <c r="O580" s="6"/>
      <c r="P580" s="7"/>
      <c r="S580" s="61"/>
      <c r="T580" s="61"/>
      <c r="U580" s="61"/>
      <c r="V580" s="61"/>
      <c r="W580" s="61"/>
      <c r="X580" s="61"/>
      <c r="Y580" s="61"/>
      <c r="Z580" s="4"/>
      <c r="AA580" s="61"/>
      <c r="AB580" s="6"/>
      <c r="AC580" s="7"/>
    </row>
    <row r="581" spans="1:29" s="32" customFormat="1">
      <c r="A581" s="1"/>
      <c r="B581" s="59"/>
      <c r="C581" s="59"/>
      <c r="D581" s="59"/>
      <c r="E581" s="59"/>
      <c r="F581" s="1"/>
      <c r="G581" s="59"/>
      <c r="H581" s="59"/>
      <c r="I581" s="59"/>
      <c r="J581" s="59"/>
      <c r="K581" s="59"/>
      <c r="L581" s="59"/>
      <c r="M581" s="5"/>
      <c r="N581" s="59"/>
      <c r="O581" s="6"/>
      <c r="P581" s="7"/>
      <c r="S581" s="61"/>
      <c r="T581" s="61"/>
      <c r="U581" s="61"/>
      <c r="V581" s="61"/>
      <c r="W581" s="61"/>
      <c r="X581" s="61"/>
      <c r="Y581" s="61"/>
      <c r="Z581" s="4"/>
      <c r="AA581" s="61"/>
      <c r="AB581" s="6"/>
      <c r="AC581" s="7"/>
    </row>
    <row r="582" spans="1:29" s="32" customFormat="1">
      <c r="A582" s="1"/>
      <c r="B582" s="59"/>
      <c r="C582" s="59"/>
      <c r="D582" s="59"/>
      <c r="E582" s="59"/>
      <c r="F582" s="1"/>
      <c r="G582" s="59"/>
      <c r="H582" s="59"/>
      <c r="I582" s="59"/>
      <c r="J582" s="59"/>
      <c r="K582" s="59"/>
      <c r="L582" s="59"/>
      <c r="M582" s="5"/>
      <c r="N582" s="59"/>
      <c r="O582" s="6"/>
      <c r="P582" s="7"/>
      <c r="S582" s="61"/>
      <c r="T582" s="61"/>
      <c r="U582" s="61"/>
      <c r="V582" s="61"/>
      <c r="W582" s="61"/>
      <c r="X582" s="61"/>
      <c r="Y582" s="61"/>
      <c r="Z582" s="4"/>
      <c r="AA582" s="61"/>
      <c r="AB582" s="6"/>
      <c r="AC582" s="7"/>
    </row>
    <row r="583" spans="1:29" s="32" customFormat="1">
      <c r="A583" s="1"/>
      <c r="B583" s="59"/>
      <c r="C583" s="59"/>
      <c r="D583" s="59"/>
      <c r="E583" s="59"/>
      <c r="F583" s="1"/>
      <c r="G583" s="59"/>
      <c r="H583" s="59"/>
      <c r="I583" s="59"/>
      <c r="J583" s="59"/>
      <c r="K583" s="59"/>
      <c r="L583" s="59"/>
      <c r="M583" s="5"/>
      <c r="N583" s="59"/>
      <c r="O583" s="6"/>
      <c r="P583" s="7"/>
      <c r="S583" s="61"/>
      <c r="T583" s="61"/>
      <c r="U583" s="61"/>
      <c r="V583" s="61"/>
      <c r="W583" s="61"/>
      <c r="X583" s="61"/>
      <c r="Y583" s="61"/>
      <c r="Z583" s="4"/>
      <c r="AA583" s="61"/>
      <c r="AB583" s="6"/>
      <c r="AC583" s="7"/>
    </row>
    <row r="584" spans="1:29">
      <c r="S584" s="61"/>
      <c r="T584" s="61"/>
      <c r="U584" s="61"/>
      <c r="V584" s="61"/>
      <c r="W584" s="61"/>
      <c r="X584" s="61"/>
      <c r="Y584" s="61"/>
      <c r="Z584" s="4"/>
      <c r="AA584" s="61"/>
      <c r="AB584" s="6"/>
      <c r="AC584" s="7"/>
    </row>
    <row r="585" spans="1:29">
      <c r="S585" s="61"/>
      <c r="T585" s="61"/>
      <c r="U585" s="61"/>
      <c r="V585" s="61"/>
      <c r="W585" s="61"/>
      <c r="X585" s="61"/>
      <c r="Y585" s="61"/>
      <c r="Z585" s="4"/>
      <c r="AA585" s="61"/>
      <c r="AB585" s="6"/>
      <c r="AC585" s="7"/>
    </row>
    <row r="586" spans="1:29">
      <c r="S586" s="61"/>
      <c r="T586" s="61"/>
      <c r="U586" s="61"/>
      <c r="V586" s="61"/>
      <c r="W586" s="61"/>
      <c r="X586" s="61"/>
      <c r="Y586" s="61"/>
      <c r="Z586" s="4"/>
      <c r="AA586" s="61"/>
      <c r="AB586" s="6"/>
      <c r="AC586" s="7"/>
    </row>
    <row r="587" spans="1:29">
      <c r="S587" s="61"/>
      <c r="T587" s="61"/>
      <c r="U587" s="61"/>
      <c r="V587" s="61"/>
      <c r="W587" s="61"/>
      <c r="X587" s="61"/>
      <c r="Y587" s="61"/>
      <c r="Z587" s="4"/>
      <c r="AA587" s="61"/>
      <c r="AB587" s="6"/>
      <c r="AC587" s="7"/>
    </row>
    <row r="588" spans="1:29">
      <c r="S588" s="61"/>
      <c r="T588" s="61"/>
      <c r="U588" s="61"/>
      <c r="V588" s="61"/>
      <c r="W588" s="61"/>
      <c r="X588" s="61"/>
      <c r="Y588" s="61"/>
      <c r="Z588" s="4"/>
      <c r="AA588" s="61"/>
      <c r="AB588" s="6"/>
      <c r="AC588" s="7"/>
    </row>
    <row r="589" spans="1:29">
      <c r="S589" s="61"/>
      <c r="T589" s="61"/>
      <c r="U589" s="61"/>
      <c r="V589" s="61"/>
      <c r="W589" s="61"/>
      <c r="X589" s="61"/>
      <c r="Y589" s="61"/>
      <c r="Z589" s="4"/>
      <c r="AA589" s="61"/>
      <c r="AB589" s="6"/>
      <c r="AC589" s="7"/>
    </row>
    <row r="590" spans="1:29">
      <c r="S590" s="61"/>
      <c r="T590" s="61"/>
      <c r="U590" s="61"/>
      <c r="V590" s="61"/>
      <c r="W590" s="61"/>
      <c r="X590" s="61"/>
      <c r="Y590" s="61"/>
      <c r="Z590" s="4"/>
      <c r="AA590" s="61"/>
      <c r="AB590" s="6"/>
      <c r="AC590" s="7"/>
    </row>
    <row r="591" spans="1:29">
      <c r="S591" s="61"/>
      <c r="T591" s="61"/>
      <c r="U591" s="61"/>
      <c r="V591" s="61"/>
      <c r="W591" s="61"/>
      <c r="X591" s="61"/>
      <c r="Y591" s="61"/>
      <c r="Z591" s="4"/>
      <c r="AA591" s="61"/>
      <c r="AB591" s="6"/>
      <c r="AC591" s="7"/>
    </row>
    <row r="592" spans="1:29">
      <c r="S592" s="61"/>
      <c r="T592" s="61"/>
      <c r="U592" s="61"/>
      <c r="V592" s="61"/>
      <c r="W592" s="61"/>
      <c r="X592" s="61"/>
      <c r="Y592" s="61"/>
      <c r="Z592" s="4"/>
      <c r="AA592" s="61"/>
      <c r="AB592" s="6"/>
      <c r="AC592" s="7"/>
    </row>
    <row r="593" spans="19:29">
      <c r="S593" s="61"/>
      <c r="T593" s="61"/>
      <c r="U593" s="61"/>
      <c r="V593" s="61"/>
      <c r="W593" s="61"/>
      <c r="X593" s="61"/>
      <c r="Y593" s="61"/>
      <c r="Z593" s="4"/>
      <c r="AA593" s="61"/>
      <c r="AB593" s="6"/>
      <c r="AC593" s="7"/>
    </row>
    <row r="594" spans="19:29">
      <c r="S594" s="61"/>
      <c r="T594" s="61"/>
      <c r="U594" s="61"/>
      <c r="V594" s="61"/>
      <c r="W594" s="61"/>
      <c r="X594" s="61"/>
      <c r="Y594" s="61"/>
      <c r="Z594" s="4"/>
      <c r="AA594" s="61"/>
      <c r="AB594" s="6"/>
      <c r="AC594" s="7"/>
    </row>
    <row r="595" spans="19:29">
      <c r="S595" s="61"/>
      <c r="T595" s="61"/>
      <c r="U595" s="61"/>
      <c r="V595" s="61"/>
      <c r="W595" s="61"/>
      <c r="X595" s="61"/>
      <c r="Y595" s="61"/>
      <c r="Z595" s="4"/>
      <c r="AA595" s="61"/>
      <c r="AB595" s="6"/>
      <c r="AC595" s="7"/>
    </row>
    <row r="596" spans="19:29">
      <c r="S596" s="61"/>
      <c r="T596" s="61"/>
      <c r="U596" s="61"/>
      <c r="V596" s="61"/>
      <c r="W596" s="61"/>
      <c r="X596" s="61"/>
      <c r="Y596" s="61"/>
      <c r="Z596" s="4"/>
      <c r="AA596" s="61"/>
      <c r="AB596" s="6"/>
      <c r="AC596" s="7"/>
    </row>
    <row r="597" spans="19:29">
      <c r="S597" s="61"/>
      <c r="T597" s="61"/>
      <c r="U597" s="61"/>
      <c r="V597" s="61"/>
      <c r="W597" s="61"/>
      <c r="X597" s="61"/>
      <c r="Y597" s="61"/>
      <c r="Z597" s="4"/>
      <c r="AA597" s="61"/>
      <c r="AB597" s="6"/>
      <c r="AC597" s="7"/>
    </row>
    <row r="598" spans="19:29">
      <c r="S598" s="61"/>
      <c r="T598" s="61"/>
      <c r="U598" s="61"/>
      <c r="V598" s="61"/>
      <c r="W598" s="61"/>
      <c r="X598" s="61"/>
      <c r="Y598" s="61"/>
      <c r="Z598" s="4"/>
      <c r="AA598" s="61"/>
      <c r="AB598" s="6"/>
      <c r="AC598" s="7"/>
    </row>
    <row r="599" spans="19:29">
      <c r="S599" s="61"/>
      <c r="T599" s="61"/>
      <c r="U599" s="61"/>
      <c r="V599" s="61"/>
      <c r="W599" s="61"/>
      <c r="X599" s="61"/>
      <c r="Y599" s="61"/>
      <c r="Z599" s="4"/>
      <c r="AA599" s="61"/>
      <c r="AB599" s="6"/>
      <c r="AC599" s="7"/>
    </row>
    <row r="600" spans="19:29">
      <c r="S600" s="61"/>
      <c r="T600" s="61"/>
      <c r="U600" s="61"/>
      <c r="V600" s="61"/>
      <c r="W600" s="61"/>
      <c r="X600" s="61"/>
      <c r="Y600" s="61"/>
      <c r="Z600" s="4"/>
      <c r="AA600" s="61"/>
      <c r="AB600" s="6"/>
      <c r="AC600" s="7"/>
    </row>
    <row r="601" spans="19:29">
      <c r="S601" s="61"/>
      <c r="T601" s="61"/>
      <c r="U601" s="61"/>
      <c r="V601" s="61"/>
      <c r="W601" s="61"/>
      <c r="X601" s="61"/>
      <c r="Y601" s="61"/>
      <c r="Z601" s="4"/>
      <c r="AA601" s="61"/>
      <c r="AB601" s="6"/>
      <c r="AC601" s="7"/>
    </row>
    <row r="602" spans="19:29">
      <c r="S602" s="61"/>
      <c r="T602" s="61"/>
      <c r="U602" s="61"/>
      <c r="V602" s="61"/>
      <c r="W602" s="61"/>
      <c r="X602" s="61"/>
      <c r="Y602" s="61"/>
      <c r="Z602" s="4"/>
      <c r="AA602" s="61"/>
      <c r="AB602" s="6"/>
      <c r="AC602" s="7"/>
    </row>
    <row r="603" spans="19:29">
      <c r="S603" s="61"/>
      <c r="T603" s="61"/>
      <c r="U603" s="61"/>
      <c r="V603" s="61"/>
      <c r="W603" s="61"/>
      <c r="X603" s="61"/>
      <c r="Y603" s="61"/>
      <c r="Z603" s="4"/>
      <c r="AA603" s="61"/>
      <c r="AB603" s="6"/>
      <c r="AC603" s="7"/>
    </row>
    <row r="604" spans="19:29">
      <c r="S604" s="61"/>
      <c r="T604" s="61"/>
      <c r="U604" s="61"/>
      <c r="V604" s="61"/>
      <c r="W604" s="61"/>
      <c r="X604" s="61"/>
      <c r="Y604" s="61"/>
      <c r="Z604" s="4"/>
      <c r="AA604" s="61"/>
      <c r="AB604" s="6"/>
      <c r="AC604" s="7"/>
    </row>
    <row r="605" spans="19:29">
      <c r="S605" s="61"/>
      <c r="T605" s="61"/>
      <c r="U605" s="61"/>
      <c r="V605" s="61"/>
      <c r="W605" s="61"/>
      <c r="X605" s="61"/>
      <c r="Y605" s="61"/>
      <c r="Z605" s="4"/>
      <c r="AA605" s="61"/>
      <c r="AB605" s="6"/>
      <c r="AC605" s="7"/>
    </row>
    <row r="606" spans="19:29">
      <c r="S606" s="61"/>
      <c r="T606" s="61"/>
      <c r="U606" s="61"/>
      <c r="V606" s="61"/>
      <c r="W606" s="61"/>
      <c r="X606" s="61"/>
      <c r="Y606" s="61"/>
      <c r="Z606" s="4"/>
      <c r="AA606" s="61"/>
      <c r="AB606" s="6"/>
      <c r="AC606" s="7"/>
    </row>
    <row r="607" spans="19:29">
      <c r="S607" s="61"/>
      <c r="T607" s="61"/>
      <c r="U607" s="61"/>
      <c r="V607" s="61"/>
      <c r="W607" s="61"/>
      <c r="X607" s="61"/>
      <c r="Y607" s="61"/>
      <c r="Z607" s="4"/>
      <c r="AA607" s="61"/>
      <c r="AB607" s="6"/>
      <c r="AC607" s="7"/>
    </row>
    <row r="608" spans="19:29">
      <c r="S608" s="61"/>
      <c r="T608" s="61"/>
      <c r="U608" s="61"/>
      <c r="V608" s="61"/>
      <c r="W608" s="61"/>
      <c r="X608" s="61"/>
      <c r="Y608" s="61"/>
      <c r="Z608" s="4"/>
      <c r="AA608" s="61"/>
      <c r="AB608" s="6"/>
      <c r="AC608" s="7"/>
    </row>
    <row r="609" spans="19:29">
      <c r="S609" s="61"/>
      <c r="T609" s="61"/>
      <c r="U609" s="61"/>
      <c r="V609" s="61"/>
      <c r="W609" s="61"/>
      <c r="X609" s="61"/>
      <c r="Y609" s="61"/>
      <c r="Z609" s="4"/>
      <c r="AA609" s="61"/>
      <c r="AB609" s="6"/>
      <c r="AC609" s="7"/>
    </row>
    <row r="610" spans="19:29">
      <c r="S610" s="61"/>
      <c r="T610" s="61"/>
      <c r="U610" s="61"/>
      <c r="V610" s="61"/>
      <c r="W610" s="61"/>
      <c r="X610" s="61"/>
      <c r="Y610" s="61"/>
      <c r="Z610" s="4"/>
      <c r="AA610" s="61"/>
      <c r="AB610" s="6"/>
      <c r="AC610" s="7"/>
    </row>
    <row r="611" spans="19:29">
      <c r="S611" s="61"/>
      <c r="T611" s="61"/>
      <c r="U611" s="61"/>
      <c r="V611" s="61"/>
      <c r="W611" s="61"/>
      <c r="X611" s="61"/>
      <c r="Y611" s="61"/>
      <c r="Z611" s="4"/>
      <c r="AA611" s="61"/>
      <c r="AB611" s="6"/>
      <c r="AC611" s="7"/>
    </row>
    <row r="612" spans="19:29">
      <c r="S612" s="61"/>
      <c r="T612" s="61"/>
      <c r="U612" s="61"/>
      <c r="V612" s="61"/>
      <c r="W612" s="61"/>
      <c r="X612" s="61"/>
      <c r="Y612" s="61"/>
      <c r="Z612" s="4"/>
      <c r="AA612" s="61"/>
      <c r="AB612" s="6"/>
      <c r="AC612" s="7"/>
    </row>
    <row r="613" spans="19:29">
      <c r="S613" s="61"/>
      <c r="T613" s="61"/>
      <c r="U613" s="61"/>
      <c r="V613" s="61"/>
      <c r="W613" s="61"/>
      <c r="X613" s="61"/>
      <c r="Y613" s="61"/>
      <c r="Z613" s="4"/>
      <c r="AA613" s="61"/>
      <c r="AB613" s="6"/>
      <c r="AC613" s="7"/>
    </row>
    <row r="614" spans="19:29">
      <c r="S614" s="61"/>
      <c r="T614" s="61"/>
      <c r="U614" s="61"/>
      <c r="V614" s="61"/>
      <c r="W614" s="61"/>
      <c r="X614" s="61"/>
      <c r="Y614" s="61"/>
      <c r="Z614" s="4"/>
      <c r="AA614" s="61"/>
      <c r="AB614" s="6"/>
      <c r="AC614" s="7"/>
    </row>
    <row r="615" spans="19:29">
      <c r="S615" s="61"/>
      <c r="T615" s="61"/>
      <c r="U615" s="61"/>
      <c r="V615" s="61"/>
      <c r="W615" s="61"/>
      <c r="X615" s="61"/>
      <c r="Y615" s="61"/>
      <c r="Z615" s="4"/>
      <c r="AA615" s="61"/>
      <c r="AB615" s="6"/>
      <c r="AC615" s="7"/>
    </row>
    <row r="616" spans="19:29">
      <c r="S616" s="61"/>
      <c r="T616" s="61"/>
      <c r="U616" s="61"/>
      <c r="V616" s="61"/>
      <c r="W616" s="61"/>
      <c r="X616" s="61"/>
      <c r="Y616" s="61"/>
      <c r="Z616" s="4"/>
      <c r="AA616" s="61"/>
      <c r="AB616" s="6"/>
      <c r="AC616" s="7"/>
    </row>
    <row r="617" spans="19:29">
      <c r="S617" s="61"/>
      <c r="T617" s="61"/>
      <c r="U617" s="61"/>
      <c r="V617" s="61"/>
      <c r="W617" s="61"/>
      <c r="X617" s="61"/>
      <c r="Y617" s="61"/>
      <c r="Z617" s="4"/>
      <c r="AA617" s="61"/>
      <c r="AB617" s="6"/>
      <c r="AC617" s="7"/>
    </row>
    <row r="618" spans="19:29">
      <c r="S618" s="61"/>
      <c r="T618" s="61"/>
      <c r="U618" s="61"/>
      <c r="V618" s="61"/>
      <c r="W618" s="61"/>
      <c r="X618" s="61"/>
      <c r="Y618" s="61"/>
      <c r="Z618" s="4"/>
      <c r="AA618" s="61"/>
      <c r="AB618" s="6"/>
      <c r="AC618" s="7"/>
    </row>
    <row r="619" spans="19:29">
      <c r="S619" s="61"/>
      <c r="T619" s="61"/>
      <c r="U619" s="61"/>
      <c r="V619" s="61"/>
      <c r="W619" s="61"/>
      <c r="X619" s="61"/>
      <c r="Y619" s="61"/>
      <c r="Z619" s="4"/>
      <c r="AA619" s="61"/>
      <c r="AB619" s="6"/>
      <c r="AC619" s="7"/>
    </row>
    <row r="620" spans="19:29">
      <c r="S620" s="61"/>
      <c r="T620" s="61"/>
      <c r="U620" s="61"/>
      <c r="V620" s="61"/>
      <c r="W620" s="61"/>
      <c r="X620" s="61"/>
      <c r="Y620" s="61"/>
      <c r="Z620" s="4"/>
      <c r="AA620" s="61"/>
      <c r="AB620" s="6"/>
      <c r="AC620" s="7"/>
    </row>
    <row r="621" spans="19:29">
      <c r="S621" s="61"/>
      <c r="T621" s="61"/>
      <c r="U621" s="61"/>
      <c r="V621" s="61"/>
      <c r="W621" s="61"/>
      <c r="X621" s="61"/>
      <c r="Y621" s="61"/>
      <c r="Z621" s="4"/>
      <c r="AA621" s="61"/>
      <c r="AB621" s="6"/>
      <c r="AC621" s="7"/>
    </row>
    <row r="622" spans="19:29">
      <c r="S622" s="61"/>
      <c r="T622" s="61"/>
      <c r="U622" s="61"/>
      <c r="V622" s="61"/>
      <c r="W622" s="61"/>
      <c r="X622" s="61"/>
      <c r="Y622" s="61"/>
      <c r="Z622" s="4"/>
      <c r="AA622" s="61"/>
      <c r="AB622" s="6"/>
      <c r="AC622" s="7"/>
    </row>
    <row r="623" spans="19:29">
      <c r="S623" s="61"/>
      <c r="T623" s="61"/>
      <c r="U623" s="61"/>
      <c r="V623" s="61"/>
      <c r="W623" s="61"/>
      <c r="X623" s="61"/>
      <c r="Y623" s="61"/>
      <c r="Z623" s="4"/>
      <c r="AA623" s="61"/>
      <c r="AB623" s="6"/>
      <c r="AC623" s="7"/>
    </row>
    <row r="624" spans="19:29">
      <c r="S624" s="61"/>
      <c r="T624" s="61"/>
      <c r="U624" s="61"/>
      <c r="V624" s="61"/>
      <c r="W624" s="61"/>
      <c r="X624" s="61"/>
      <c r="Y624" s="61"/>
      <c r="Z624" s="4"/>
      <c r="AA624" s="61"/>
      <c r="AB624" s="6"/>
      <c r="AC624" s="7"/>
    </row>
    <row r="625" spans="19:29">
      <c r="S625" s="61"/>
      <c r="T625" s="61"/>
      <c r="U625" s="61"/>
      <c r="V625" s="61"/>
      <c r="W625" s="61"/>
      <c r="X625" s="61"/>
      <c r="Y625" s="61"/>
      <c r="Z625" s="4"/>
      <c r="AA625" s="61"/>
      <c r="AB625" s="6"/>
      <c r="AC625" s="7"/>
    </row>
    <row r="626" spans="19:29">
      <c r="S626" s="61"/>
      <c r="T626" s="61"/>
      <c r="U626" s="61"/>
      <c r="V626" s="61"/>
      <c r="W626" s="61"/>
      <c r="X626" s="61"/>
      <c r="Y626" s="61"/>
      <c r="Z626" s="4"/>
      <c r="AA626" s="61"/>
      <c r="AB626" s="6"/>
      <c r="AC626" s="7"/>
    </row>
    <row r="627" spans="19:29">
      <c r="S627" s="61"/>
      <c r="T627" s="61"/>
      <c r="U627" s="61"/>
      <c r="V627" s="61"/>
      <c r="W627" s="61"/>
      <c r="X627" s="61"/>
      <c r="Y627" s="61"/>
      <c r="Z627" s="4"/>
      <c r="AA627" s="61"/>
      <c r="AB627" s="6"/>
      <c r="AC627" s="7"/>
    </row>
    <row r="628" spans="19:29">
      <c r="S628" s="61"/>
      <c r="T628" s="61"/>
      <c r="U628" s="61"/>
      <c r="V628" s="61"/>
      <c r="W628" s="61"/>
      <c r="X628" s="61"/>
      <c r="Y628" s="61"/>
      <c r="Z628" s="4"/>
      <c r="AA628" s="61"/>
      <c r="AB628" s="6"/>
      <c r="AC628" s="7"/>
    </row>
    <row r="629" spans="19:29">
      <c r="S629" s="61"/>
      <c r="T629" s="61"/>
      <c r="U629" s="61"/>
      <c r="V629" s="61"/>
      <c r="W629" s="61"/>
      <c r="X629" s="61"/>
      <c r="Y629" s="61"/>
      <c r="Z629" s="4"/>
      <c r="AA629" s="61"/>
      <c r="AB629" s="6"/>
      <c r="AC629" s="7"/>
    </row>
    <row r="630" spans="19:29">
      <c r="S630" s="61"/>
      <c r="T630" s="61"/>
      <c r="U630" s="61"/>
      <c r="V630" s="61"/>
      <c r="W630" s="61"/>
      <c r="X630" s="61"/>
      <c r="Y630" s="61"/>
      <c r="Z630" s="4"/>
      <c r="AA630" s="61"/>
      <c r="AB630" s="6"/>
      <c r="AC630" s="7"/>
    </row>
    <row r="631" spans="19:29">
      <c r="S631" s="61"/>
      <c r="T631" s="61"/>
      <c r="U631" s="61"/>
      <c r="V631" s="61"/>
      <c r="W631" s="61"/>
      <c r="X631" s="61"/>
      <c r="Y631" s="61"/>
      <c r="Z631" s="4"/>
      <c r="AA631" s="61"/>
      <c r="AB631" s="6"/>
      <c r="AC631" s="7"/>
    </row>
    <row r="632" spans="19:29">
      <c r="S632" s="61"/>
      <c r="T632" s="61"/>
      <c r="U632" s="61"/>
      <c r="V632" s="61"/>
      <c r="W632" s="61"/>
      <c r="X632" s="61"/>
      <c r="Y632" s="61"/>
      <c r="Z632" s="4"/>
      <c r="AA632" s="61"/>
      <c r="AB632" s="6"/>
      <c r="AC632" s="7"/>
    </row>
    <row r="633" spans="19:29">
      <c r="S633" s="61"/>
      <c r="T633" s="61"/>
      <c r="U633" s="61"/>
      <c r="V633" s="61"/>
      <c r="W633" s="61"/>
      <c r="X633" s="61"/>
      <c r="Y633" s="61"/>
      <c r="Z633" s="4"/>
      <c r="AA633" s="61"/>
      <c r="AB633" s="6"/>
      <c r="AC633" s="7"/>
    </row>
    <row r="634" spans="19:29">
      <c r="S634" s="61"/>
      <c r="T634" s="61"/>
      <c r="U634" s="61"/>
      <c r="V634" s="61"/>
      <c r="W634" s="61"/>
      <c r="X634" s="61"/>
      <c r="Y634" s="61"/>
      <c r="Z634" s="4"/>
      <c r="AA634" s="61"/>
      <c r="AB634" s="6"/>
      <c r="AC634" s="7"/>
    </row>
    <row r="635" spans="19:29">
      <c r="S635" s="61"/>
      <c r="T635" s="61"/>
      <c r="U635" s="61"/>
      <c r="V635" s="61"/>
      <c r="W635" s="61"/>
      <c r="X635" s="61"/>
      <c r="Y635" s="61"/>
      <c r="Z635" s="4"/>
      <c r="AA635" s="61"/>
      <c r="AB635" s="6"/>
      <c r="AC635" s="7"/>
    </row>
  </sheetData>
  <autoFilter ref="A5:Q137"/>
  <pageMargins left="0.7" right="0.7" top="0.75" bottom="0.75" header="0.3" footer="0.3"/>
  <pageSetup orientation="portrait" r:id="rId1"/>
  <ignoredErrors>
    <ignoredError sqref="B28:B3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ColWidth="8.85546875" defaultRowHeight="12.75"/>
  <cols>
    <col min="1" max="1" width="22.5703125" style="9" bestFit="1" customWidth="1"/>
    <col min="2" max="2" width="20" style="45" bestFit="1" customWidth="1"/>
    <col min="3" max="3" width="8.85546875" style="9"/>
    <col min="4" max="4" width="12.5703125" style="9" bestFit="1" customWidth="1"/>
    <col min="5" max="16384" width="8.85546875" style="9"/>
  </cols>
  <sheetData>
    <row r="1" spans="1:13" s="31" customFormat="1" ht="14.45" customHeight="1">
      <c r="A1" s="49" t="s">
        <v>673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1"/>
      <c r="M1" s="30"/>
    </row>
    <row r="2" spans="1:13" s="31" customFormat="1" ht="14.45" customHeight="1">
      <c r="A2" s="49" t="s">
        <v>711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32"/>
    </row>
    <row r="3" spans="1:13" s="31" customFormat="1" ht="14.45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32"/>
    </row>
    <row r="4" spans="1:13" s="31" customFormat="1" ht="14.45" customHeight="1">
      <c r="A4" s="50"/>
      <c r="B4" s="21"/>
      <c r="C4" s="21"/>
      <c r="D4" s="21"/>
      <c r="E4" s="21"/>
      <c r="F4" s="21"/>
      <c r="G4" s="21"/>
      <c r="H4" s="21"/>
      <c r="I4" s="21"/>
      <c r="J4" s="32"/>
    </row>
    <row r="5" spans="1:13">
      <c r="A5" s="93" t="s">
        <v>666</v>
      </c>
      <c r="B5" s="45" t="s">
        <v>668</v>
      </c>
      <c r="D5" s="49" t="s">
        <v>670</v>
      </c>
    </row>
    <row r="6" spans="1:13">
      <c r="A6" s="94" t="s">
        <v>655</v>
      </c>
      <c r="B6" s="45">
        <v>8545000</v>
      </c>
      <c r="D6" s="45">
        <v>8545000</v>
      </c>
      <c r="E6" s="45">
        <f>D6-GETPIVOTDATA("Maturity Amount",$A$5,"Issuer","SPBC")</f>
        <v>0</v>
      </c>
    </row>
    <row r="7" spans="1:13">
      <c r="A7" s="95" t="s">
        <v>62</v>
      </c>
      <c r="B7" s="45">
        <v>5185000</v>
      </c>
      <c r="D7" s="45"/>
    </row>
    <row r="8" spans="1:13">
      <c r="A8" s="95" t="s">
        <v>47</v>
      </c>
      <c r="B8" s="45">
        <v>3360000</v>
      </c>
      <c r="D8" s="45"/>
    </row>
    <row r="9" spans="1:13">
      <c r="A9" s="95" t="s">
        <v>672</v>
      </c>
      <c r="D9" s="45"/>
    </row>
    <row r="10" spans="1:13">
      <c r="A10" s="94" t="s">
        <v>656</v>
      </c>
      <c r="B10" s="45">
        <v>765190000</v>
      </c>
      <c r="D10" s="45">
        <v>765190000</v>
      </c>
      <c r="E10" s="45">
        <f>D10-GETPIVOTDATA("Maturity Amount",$A$5,"Issuer","TAK")</f>
        <v>0</v>
      </c>
    </row>
    <row r="11" spans="1:13">
      <c r="A11" s="95" t="s">
        <v>71</v>
      </c>
      <c r="B11" s="45">
        <v>130630000</v>
      </c>
      <c r="D11" s="45"/>
    </row>
    <row r="12" spans="1:13">
      <c r="A12" s="95" t="s">
        <v>72</v>
      </c>
      <c r="B12" s="45">
        <v>28825000</v>
      </c>
    </row>
    <row r="13" spans="1:13">
      <c r="A13" s="95" t="s">
        <v>73</v>
      </c>
      <c r="B13" s="45">
        <v>49450000</v>
      </c>
    </row>
    <row r="14" spans="1:13">
      <c r="A14" s="95" t="s">
        <v>74</v>
      </c>
      <c r="B14" s="45">
        <v>42810000</v>
      </c>
    </row>
    <row r="15" spans="1:13">
      <c r="A15" s="95" t="s">
        <v>75</v>
      </c>
      <c r="B15" s="45">
        <v>130990000</v>
      </c>
    </row>
    <row r="16" spans="1:13">
      <c r="A16" s="95" t="s">
        <v>76</v>
      </c>
      <c r="B16" s="45">
        <v>29065000</v>
      </c>
    </row>
    <row r="17" spans="1:2">
      <c r="A17" s="95" t="s">
        <v>77</v>
      </c>
      <c r="B17" s="45">
        <v>25130000</v>
      </c>
    </row>
    <row r="18" spans="1:2">
      <c r="A18" s="95" t="s">
        <v>78</v>
      </c>
      <c r="B18" s="45">
        <v>127320000</v>
      </c>
    </row>
    <row r="19" spans="1:2">
      <c r="A19" s="95" t="s">
        <v>79</v>
      </c>
      <c r="B19" s="45">
        <v>13580000</v>
      </c>
    </row>
    <row r="20" spans="1:2">
      <c r="A20" s="95" t="s">
        <v>80</v>
      </c>
      <c r="B20" s="45">
        <v>83035000</v>
      </c>
    </row>
    <row r="21" spans="1:2">
      <c r="A21" s="95" t="s">
        <v>81</v>
      </c>
      <c r="B21" s="45">
        <v>56875000</v>
      </c>
    </row>
    <row r="22" spans="1:2">
      <c r="A22" s="95" t="s">
        <v>82</v>
      </c>
      <c r="B22" s="45">
        <v>47480000</v>
      </c>
    </row>
    <row r="23" spans="1:2">
      <c r="A23" s="95" t="s">
        <v>672</v>
      </c>
    </row>
    <row r="24" spans="1:2">
      <c r="A24" s="94" t="s">
        <v>667</v>
      </c>
      <c r="B24" s="45">
        <v>773735000</v>
      </c>
    </row>
    <row r="25" spans="1:2" ht="15">
      <c r="A25"/>
      <c r="B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5"/>
  <sheetViews>
    <sheetView zoomScale="90" zoomScaleNormal="90" workbookViewId="0">
      <pane xSplit="3" ySplit="5" topLeftCell="T6" activePane="bottomRight" state="frozen"/>
      <selection pane="topRight" activeCell="D1" sqref="D1"/>
      <selection pane="bottomLeft" activeCell="A6" sqref="A6"/>
      <selection pane="bottomRight" activeCell="B33" sqref="B33"/>
    </sheetView>
  </sheetViews>
  <sheetFormatPr defaultColWidth="8.85546875" defaultRowHeight="12.75" outlineLevelRow="1"/>
  <cols>
    <col min="1" max="1" width="15.85546875" style="9" customWidth="1"/>
    <col min="2" max="5" width="10.85546875" style="16" customWidth="1"/>
    <col min="6" max="6" width="10.85546875" style="45" customWidth="1"/>
    <col min="7" max="12" width="10.85546875" style="16" customWidth="1"/>
    <col min="13" max="13" width="10.85546875" style="33" customWidth="1"/>
    <col min="14" max="14" width="10.85546875" style="16" customWidth="1"/>
    <col min="15" max="15" width="10.85546875" style="35" customWidth="1"/>
    <col min="16" max="16" width="10.85546875" style="36" customWidth="1"/>
    <col min="17" max="18" width="10.85546875" style="32" customWidth="1"/>
    <col min="19" max="25" width="10.85546875" style="16" customWidth="1"/>
    <col min="26" max="26" width="10.85546875" style="33" customWidth="1"/>
    <col min="27" max="27" width="10.85546875" style="16" customWidth="1"/>
    <col min="28" max="28" width="10.85546875" style="35" customWidth="1"/>
    <col min="29" max="29" width="10.85546875" style="36" customWidth="1"/>
    <col min="30" max="31" width="10.85546875" style="32" customWidth="1"/>
    <col min="32" max="16384" width="8.85546875" style="31"/>
  </cols>
  <sheetData>
    <row r="1" spans="1:31" ht="15" customHeight="1">
      <c r="A1" s="49" t="s">
        <v>674</v>
      </c>
      <c r="B1" s="18"/>
      <c r="C1" s="18"/>
      <c r="D1" s="18"/>
      <c r="E1" s="18"/>
      <c r="F1" s="18"/>
      <c r="G1" s="19"/>
      <c r="H1" s="49" t="s">
        <v>674</v>
      </c>
      <c r="I1" s="19"/>
      <c r="J1" s="19"/>
      <c r="K1" s="19"/>
      <c r="L1" s="19"/>
      <c r="M1" s="19"/>
      <c r="N1" s="19"/>
      <c r="O1" s="19"/>
      <c r="P1" s="21"/>
      <c r="Q1" s="30"/>
      <c r="R1" s="49" t="s">
        <v>674</v>
      </c>
      <c r="T1" s="49"/>
      <c r="U1" s="49"/>
      <c r="V1" s="19"/>
      <c r="W1" s="19"/>
      <c r="X1" s="19"/>
      <c r="Y1" s="19"/>
      <c r="Z1" s="19"/>
      <c r="AA1" s="19"/>
      <c r="AB1" s="19"/>
      <c r="AC1" s="21"/>
      <c r="AD1" s="30"/>
    </row>
    <row r="2" spans="1:31" ht="15" customHeight="1">
      <c r="A2" s="49" t="s">
        <v>694</v>
      </c>
      <c r="B2" s="20"/>
      <c r="C2" s="20"/>
      <c r="D2" s="47"/>
      <c r="E2" s="20"/>
      <c r="F2" s="22"/>
      <c r="G2" s="20"/>
      <c r="H2" s="49" t="s">
        <v>88</v>
      </c>
      <c r="I2" s="21"/>
      <c r="J2" s="21"/>
      <c r="K2" s="21"/>
      <c r="L2" s="21"/>
      <c r="M2" s="21"/>
      <c r="N2" s="21"/>
      <c r="O2" s="21"/>
      <c r="P2" s="21"/>
      <c r="R2" s="49" t="s">
        <v>703</v>
      </c>
      <c r="T2" s="49"/>
      <c r="U2" s="49"/>
      <c r="V2" s="21"/>
      <c r="W2" s="21"/>
      <c r="X2" s="21"/>
      <c r="Y2" s="21"/>
      <c r="Z2" s="21"/>
      <c r="AA2" s="21"/>
      <c r="AB2" s="21"/>
      <c r="AC2" s="21"/>
    </row>
    <row r="3" spans="1:31" ht="15" customHeight="1">
      <c r="A3" s="49"/>
      <c r="B3" s="20"/>
      <c r="C3" s="20"/>
      <c r="D3" s="20"/>
      <c r="E3" s="20"/>
      <c r="F3" s="48"/>
      <c r="G3" s="21"/>
      <c r="H3" s="21"/>
      <c r="I3" s="21"/>
      <c r="J3" s="21"/>
      <c r="K3" s="21"/>
      <c r="L3" s="21"/>
      <c r="M3" s="21"/>
      <c r="N3" s="21"/>
      <c r="O3" s="21"/>
      <c r="P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31" ht="15" customHeight="1">
      <c r="A4" s="50"/>
      <c r="B4" s="20"/>
      <c r="C4" s="20"/>
      <c r="D4" s="20"/>
      <c r="E4" s="20"/>
      <c r="F4" s="48"/>
      <c r="G4" s="21"/>
      <c r="H4" s="21"/>
      <c r="I4" s="21"/>
      <c r="J4" s="21"/>
      <c r="K4" s="21"/>
      <c r="L4" s="21"/>
      <c r="M4" s="21"/>
      <c r="N4" s="21"/>
      <c r="O4" s="21"/>
      <c r="P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31" s="8" customFormat="1" ht="38.25">
      <c r="A5" s="130" t="s">
        <v>669</v>
      </c>
      <c r="B5" s="131" t="s">
        <v>27</v>
      </c>
      <c r="C5" s="131" t="s">
        <v>40</v>
      </c>
      <c r="D5" s="132" t="s">
        <v>41</v>
      </c>
      <c r="E5" s="132" t="s">
        <v>38</v>
      </c>
      <c r="F5" s="133" t="s">
        <v>39</v>
      </c>
      <c r="G5" s="132" t="s">
        <v>20</v>
      </c>
      <c r="H5" s="64" t="s">
        <v>693</v>
      </c>
      <c r="I5" s="64" t="s">
        <v>42</v>
      </c>
      <c r="J5" s="64" t="s">
        <v>43</v>
      </c>
      <c r="K5" s="64" t="s">
        <v>44</v>
      </c>
      <c r="L5" s="65" t="s">
        <v>445</v>
      </c>
      <c r="M5" s="66" t="s">
        <v>444</v>
      </c>
      <c r="N5" s="66" t="s">
        <v>446</v>
      </c>
      <c r="O5" s="66" t="s">
        <v>440</v>
      </c>
      <c r="P5" s="128" t="s">
        <v>45</v>
      </c>
      <c r="Q5" s="129" t="s">
        <v>46</v>
      </c>
      <c r="R5" s="113" t="s">
        <v>706</v>
      </c>
      <c r="S5" s="85" t="s">
        <v>704</v>
      </c>
      <c r="T5" s="85" t="s">
        <v>705</v>
      </c>
      <c r="U5" s="85" t="s">
        <v>701</v>
      </c>
      <c r="V5" s="85" t="s">
        <v>42</v>
      </c>
      <c r="W5" s="85" t="s">
        <v>43</v>
      </c>
      <c r="X5" s="85" t="s">
        <v>44</v>
      </c>
      <c r="Y5" s="86" t="s">
        <v>445</v>
      </c>
      <c r="Z5" s="87" t="s">
        <v>444</v>
      </c>
      <c r="AA5" s="87" t="s">
        <v>446</v>
      </c>
      <c r="AB5" s="87" t="s">
        <v>440</v>
      </c>
      <c r="AC5" s="125" t="s">
        <v>45</v>
      </c>
      <c r="AD5" s="126" t="s">
        <v>46</v>
      </c>
      <c r="AE5" s="127" t="s">
        <v>707</v>
      </c>
    </row>
    <row r="6" spans="1:31" s="32" customFormat="1" ht="13.35" customHeight="1">
      <c r="A6" s="80" t="s">
        <v>68</v>
      </c>
      <c r="B6" s="37"/>
      <c r="C6" s="37"/>
      <c r="D6" s="38"/>
      <c r="E6" s="38"/>
      <c r="F6" s="39"/>
      <c r="G6" s="38"/>
      <c r="H6" s="38"/>
      <c r="I6" s="38"/>
      <c r="J6" s="38"/>
      <c r="K6" s="38"/>
      <c r="L6" s="40"/>
      <c r="M6" s="41"/>
      <c r="N6" s="38"/>
      <c r="O6" s="43"/>
      <c r="P6" s="44"/>
      <c r="Q6" s="44"/>
      <c r="R6" s="44"/>
      <c r="S6" s="38"/>
      <c r="T6" s="38"/>
      <c r="U6" s="38"/>
      <c r="V6" s="38"/>
      <c r="W6" s="38"/>
      <c r="X6" s="38"/>
      <c r="Y6" s="40"/>
      <c r="Z6" s="41"/>
      <c r="AA6" s="38"/>
      <c r="AB6" s="43"/>
      <c r="AC6" s="44"/>
      <c r="AD6" s="44"/>
      <c r="AE6" s="44"/>
    </row>
    <row r="7" spans="1:31" s="32" customFormat="1" ht="13.35" customHeight="1" outlineLevel="1">
      <c r="A7" s="96" t="s">
        <v>68</v>
      </c>
      <c r="B7" s="11" t="s">
        <v>639</v>
      </c>
      <c r="C7" s="78" t="s">
        <v>65</v>
      </c>
      <c r="D7" s="73">
        <v>0.04</v>
      </c>
      <c r="E7" s="74">
        <v>45536</v>
      </c>
      <c r="F7" s="79">
        <v>380000</v>
      </c>
      <c r="G7" s="75">
        <v>45170</v>
      </c>
      <c r="H7" s="69">
        <f>IF(OR(($G7=("Non Callable")),$G7=("Make Whole"),Inputs!$S$6&gt;E7),"Non Callable",MAX(Inputs!$S$6,G7))</f>
        <v>45266</v>
      </c>
      <c r="I7" s="70">
        <f>IF(OR(H7="Non Callable",H7=E7),"NA",DAYS360(H7,E7)/360)</f>
        <v>0.73611111111111116</v>
      </c>
      <c r="J7" s="67">
        <f>IF($I7="NA","NA",VLOOKUP(ROUNDUP(I7,0),Inputs!$N$6:$P$26,3,TRUE))</f>
        <v>0.05</v>
      </c>
      <c r="K7" s="3">
        <f>IF($I7="NA","NA",VLOOKUP(ROUNDUP(I7,0),Inputs!$N$6:$O$26,2))</f>
        <v>3.0800000000000001E-2</v>
      </c>
      <c r="L7" s="3">
        <f>IF($I7="NA","NA",ROUNDDOWN(-PV(K7/2,I7*2,(F7*D7)/2,F7)/F7,5))</f>
        <v>1.00664</v>
      </c>
      <c r="M7" s="5">
        <f>IF($I7="NA","NA",F7/L7)</f>
        <v>377493.44353492808</v>
      </c>
      <c r="N7" s="5">
        <f>IF($I7="NA","NA",F7-M7)</f>
        <v>2506.556465071917</v>
      </c>
      <c r="O7" s="5">
        <f>IF($I7= "NA","NA",(F7-N7)*Inputs!$S$7)</f>
        <v>3774.9344353492811</v>
      </c>
      <c r="P7" s="123">
        <f>IF($I7= "NA","NA",N7-O7)</f>
        <v>-1268.3779702773641</v>
      </c>
      <c r="Q7" s="124">
        <f>IF($I7= "NA","NA",P7/F7)</f>
        <v>-3.3378367638878001E-3</v>
      </c>
      <c r="R7" s="7" t="str">
        <f>IF(H7&gt;G7,"NO","YES")</f>
        <v>NO</v>
      </c>
      <c r="S7" s="69" t="str">
        <f>IF(OR(($G7=("Non Callable")),$G7=("Make Whole"),Inputs!$S$6&gt;E7,R7="No"),"NA",Inputs!$S$6)</f>
        <v>NA</v>
      </c>
      <c r="T7" s="70">
        <f t="shared" ref="T7:T23" si="0">IF(S7&lt;=G7,IF(OR(S7="NA",S7=G7),"NA",DAYS360(S7,G7)/360),0)</f>
        <v>0</v>
      </c>
      <c r="U7" s="67" t="str">
        <f>IF(S7="NA","NA",IF(T7&gt;0,T7*(Inputs!$S$11*12),0))</f>
        <v>NA</v>
      </c>
      <c r="V7" s="70">
        <f>IF(OR(H7="Non Callable",H7=E7),"NA",DAYS360(H7,E7)/360)</f>
        <v>0.73611111111111116</v>
      </c>
      <c r="W7" s="67">
        <f>IF($V7="NA","NA",VLOOKUP(ROUNDUP(V7,0),Inputs!$N$6:$P$26,3,TRUE))</f>
        <v>0.05</v>
      </c>
      <c r="X7" s="3" t="str">
        <f>IF($U7="NA","NA",VLOOKUP(ROUNDUP(V7,0),Inputs!$N$6:$O$26,2)+U7)</f>
        <v>NA</v>
      </c>
      <c r="Y7" s="3" t="str">
        <f>IF($U7="NA","NA",ROUNDDOWN(-PV(X7/2,V7*2,(F7*D7)/2,F7)/F7,5))</f>
        <v>NA</v>
      </c>
      <c r="Z7" s="5" t="str">
        <f>IF($U7="NA","NA",F7/Y7)</f>
        <v>NA</v>
      </c>
      <c r="AA7" s="5" t="str">
        <f>IF($U7="NA","NA",F7-Z7)</f>
        <v>NA</v>
      </c>
      <c r="AB7" s="5" t="str">
        <f>IF($U7= "NA","NA",(F7-AA7)*Inputs!$S$7)</f>
        <v>NA</v>
      </c>
      <c r="AC7" s="123" t="str">
        <f>IF($U7= "NA","NA",AA7-AB7)</f>
        <v>NA</v>
      </c>
      <c r="AD7" s="124" t="str">
        <f>IF($U7= "NA","NA",AC7/F7)</f>
        <v>NA</v>
      </c>
      <c r="AE7" s="123" t="str">
        <f>IF(OR($P7="NA",R7="NO"),"",IF(P7&gt;0,P7-AC7,""))</f>
        <v/>
      </c>
    </row>
    <row r="8" spans="1:31" s="32" customFormat="1" ht="13.35" customHeight="1" outlineLevel="1">
      <c r="A8" s="96" t="s">
        <v>68</v>
      </c>
      <c r="B8" s="11" t="s">
        <v>640</v>
      </c>
      <c r="C8" s="78" t="s">
        <v>65</v>
      </c>
      <c r="D8" s="73">
        <v>0.04</v>
      </c>
      <c r="E8" s="74">
        <v>45901</v>
      </c>
      <c r="F8" s="79">
        <v>3250000</v>
      </c>
      <c r="G8" s="75">
        <v>45170</v>
      </c>
      <c r="H8" s="69">
        <f>IF(OR(($G8=("Non Callable")),$G8=("Make Whole"),Inputs!$S$6&gt;E8),"Non Callable",MAX(Inputs!$S$6,G8))</f>
        <v>45266</v>
      </c>
      <c r="I8" s="70">
        <f t="shared" ref="I8:I22" si="1">IF(OR(H8="Non Callable",H8=E8),"NA",DAYS360(H8,E8)/360)</f>
        <v>1.7361111111111112</v>
      </c>
      <c r="J8" s="67">
        <f>IF($I8="NA","NA",VLOOKUP(ROUNDUP(I8,0),Inputs!$N$6:$P$26,3,TRUE))</f>
        <v>0.05</v>
      </c>
      <c r="K8" s="3">
        <f>IF($I8="NA","NA",VLOOKUP(ROUNDUP(I8,0),Inputs!$N$6:$O$26,2))</f>
        <v>2.93E-2</v>
      </c>
      <c r="L8" s="3">
        <f t="shared" ref="L8:L22" si="2">IF($I8="NA","NA",ROUNDDOWN(-PV(K8/2,I8*2,(F8*D8)/2,F8)/F8,5))</f>
        <v>1.0179800000000001</v>
      </c>
      <c r="M8" s="5">
        <f t="shared" ref="M8:M22" si="3">IF($I8="NA","NA",F8/L8)</f>
        <v>3192597.1040688418</v>
      </c>
      <c r="N8" s="5">
        <f t="shared" ref="N8:N22" si="4">IF($I8="NA","NA",F8-M8)</f>
        <v>57402.895931158215</v>
      </c>
      <c r="O8" s="5">
        <f>IF($I8= "NA","NA",(F8-N8)*Inputs!$S$7)</f>
        <v>31925.971040688419</v>
      </c>
      <c r="P8" s="123">
        <f t="shared" ref="P8:P22" si="5">IF($I8= "NA","NA",N8-O8)</f>
        <v>25476.924890469796</v>
      </c>
      <c r="Q8" s="124">
        <f t="shared" ref="Q8:Q22" si="6">IF($I8= "NA","NA",P8/F8)</f>
        <v>7.8390538124522447E-3</v>
      </c>
      <c r="R8" s="7" t="str">
        <f t="shared" ref="R8:R24" si="7">IF(H8&gt;G8,"NO","YES")</f>
        <v>NO</v>
      </c>
      <c r="S8" s="69" t="str">
        <f>IF(OR(($G8=("Non Callable")),$G8=("Make Whole"),Inputs!$S$6&gt;E8,R8="No"),"NA",Inputs!$S$6)</f>
        <v>NA</v>
      </c>
      <c r="T8" s="70">
        <f t="shared" si="0"/>
        <v>0</v>
      </c>
      <c r="U8" s="67" t="str">
        <f>IF(S8="NA","NA",IF(T8&gt;0,T8*(Inputs!$S$11*12),0))</f>
        <v>NA</v>
      </c>
      <c r="V8" s="70">
        <f t="shared" ref="V8:V24" si="8">IF(OR(H8="Non Callable",H8=E8),"NA",DAYS360(H8,E8)/360)</f>
        <v>1.7361111111111112</v>
      </c>
      <c r="W8" s="67">
        <f>IF($V8="NA","NA",VLOOKUP(ROUNDUP(V8,0),Inputs!$N$6:$P$26,3,TRUE))</f>
        <v>0.05</v>
      </c>
      <c r="X8" s="3" t="str">
        <f>IF($U8="NA","NA",VLOOKUP(ROUNDUP(V8,0),Inputs!$N$6:$O$26,2)+U8)</f>
        <v>NA</v>
      </c>
      <c r="Y8" s="3" t="str">
        <f t="shared" ref="Y8:Y24" si="9">IF($U8="NA","NA",ROUNDDOWN(-PV(X8/2,V8*2,(F8*D8)/2,F8)/F8,5))</f>
        <v>NA</v>
      </c>
      <c r="Z8" s="5" t="str">
        <f t="shared" ref="Z8:Z24" si="10">IF($U8="NA","NA",F8/Y8)</f>
        <v>NA</v>
      </c>
      <c r="AA8" s="5" t="str">
        <f t="shared" ref="AA8:AA24" si="11">IF($U8="NA","NA",F8-Z8)</f>
        <v>NA</v>
      </c>
      <c r="AB8" s="5" t="str">
        <f>IF($U8= "NA","NA",(F8-AA8)*Inputs!$S$7)</f>
        <v>NA</v>
      </c>
      <c r="AC8" s="123" t="str">
        <f t="shared" ref="AC8:AC24" si="12">IF($U8= "NA","NA",AA8-AB8)</f>
        <v>NA</v>
      </c>
      <c r="AD8" s="124" t="str">
        <f t="shared" ref="AD8:AD24" si="13">IF($U8= "NA","NA",AC8/F8)</f>
        <v>NA</v>
      </c>
      <c r="AE8" s="123" t="str">
        <f t="shared" ref="AE8:AE24" si="14">IF(OR($P8="NA",R8="NO"),"",IF(P8&gt;0,P8-AC8,""))</f>
        <v/>
      </c>
    </row>
    <row r="9" spans="1:31" s="32" customFormat="1" ht="13.35" customHeight="1" outlineLevel="1">
      <c r="A9" s="96" t="s">
        <v>68</v>
      </c>
      <c r="B9" s="11" t="s">
        <v>641</v>
      </c>
      <c r="C9" s="78" t="s">
        <v>65</v>
      </c>
      <c r="D9" s="73">
        <v>5.2499999999999998E-2</v>
      </c>
      <c r="E9" s="74">
        <v>45536</v>
      </c>
      <c r="F9" s="79">
        <v>26615000</v>
      </c>
      <c r="G9" s="75">
        <v>45170</v>
      </c>
      <c r="H9" s="69">
        <f>IF(OR(($G9=("Non Callable")),$G9=("Make Whole"),Inputs!$S$6&gt;E9),"Non Callable",MAX(Inputs!$S$6,G9))</f>
        <v>45266</v>
      </c>
      <c r="I9" s="70">
        <f t="shared" si="1"/>
        <v>0.73611111111111116</v>
      </c>
      <c r="J9" s="67">
        <f>IF($I9="NA","NA",VLOOKUP(ROUNDUP(I9,0),Inputs!$N$6:$P$26,3,TRUE))</f>
        <v>0.05</v>
      </c>
      <c r="K9" s="3">
        <f>IF($I9="NA","NA",VLOOKUP(ROUNDUP(I9,0),Inputs!$N$6:$O$26,2))</f>
        <v>3.0800000000000001E-2</v>
      </c>
      <c r="L9" s="3">
        <f t="shared" si="2"/>
        <v>1.0156700000000001</v>
      </c>
      <c r="M9" s="5">
        <f t="shared" si="3"/>
        <v>26204377.406047236</v>
      </c>
      <c r="N9" s="5">
        <f t="shared" si="4"/>
        <v>410622.59395276383</v>
      </c>
      <c r="O9" s="5">
        <f>IF($I9= "NA","NA",(F9-N9)*Inputs!$S$7)</f>
        <v>262043.77406047238</v>
      </c>
      <c r="P9" s="123">
        <f t="shared" si="5"/>
        <v>148578.81989229145</v>
      </c>
      <c r="Q9" s="124">
        <f t="shared" si="6"/>
        <v>5.5825218821075129E-3</v>
      </c>
      <c r="R9" s="7" t="str">
        <f t="shared" si="7"/>
        <v>NO</v>
      </c>
      <c r="S9" s="69" t="str">
        <f>IF(OR(($G9=("Non Callable")),$G9=("Make Whole"),Inputs!$S$6&gt;E9,R9="No"),"NA",Inputs!$S$6)</f>
        <v>NA</v>
      </c>
      <c r="T9" s="70">
        <f t="shared" si="0"/>
        <v>0</v>
      </c>
      <c r="U9" s="67" t="str">
        <f>IF(S9="NA","NA",IF(T9&gt;0,T9*(Inputs!$S$11*12),0))</f>
        <v>NA</v>
      </c>
      <c r="V9" s="70">
        <f t="shared" si="8"/>
        <v>0.73611111111111116</v>
      </c>
      <c r="W9" s="67">
        <f>IF($V9="NA","NA",VLOOKUP(ROUNDUP(V9,0),Inputs!$N$6:$P$26,3,TRUE))</f>
        <v>0.05</v>
      </c>
      <c r="X9" s="3" t="str">
        <f>IF($U9="NA","NA",VLOOKUP(ROUNDUP(V9,0),Inputs!$N$6:$O$26,2)+U9)</f>
        <v>NA</v>
      </c>
      <c r="Y9" s="3" t="str">
        <f t="shared" si="9"/>
        <v>NA</v>
      </c>
      <c r="Z9" s="5" t="str">
        <f t="shared" si="10"/>
        <v>NA</v>
      </c>
      <c r="AA9" s="5" t="str">
        <f t="shared" si="11"/>
        <v>NA</v>
      </c>
      <c r="AB9" s="5" t="str">
        <f>IF($U9= "NA","NA",(F9-AA9)*Inputs!$S$7)</f>
        <v>NA</v>
      </c>
      <c r="AC9" s="123" t="str">
        <f t="shared" si="12"/>
        <v>NA</v>
      </c>
      <c r="AD9" s="124" t="str">
        <f t="shared" si="13"/>
        <v>NA</v>
      </c>
      <c r="AE9" s="123" t="str">
        <f t="shared" si="14"/>
        <v/>
      </c>
    </row>
    <row r="10" spans="1:31" s="32" customFormat="1" ht="13.35" customHeight="1" outlineLevel="1">
      <c r="A10" s="96" t="s">
        <v>68</v>
      </c>
      <c r="B10" s="11" t="s">
        <v>642</v>
      </c>
      <c r="C10" s="78" t="s">
        <v>65</v>
      </c>
      <c r="D10" s="73">
        <v>5.2499999999999998E-2</v>
      </c>
      <c r="E10" s="74">
        <v>45901</v>
      </c>
      <c r="F10" s="79">
        <v>25160000</v>
      </c>
      <c r="G10" s="75">
        <v>45170</v>
      </c>
      <c r="H10" s="69">
        <f>IF(OR(($G10=("Non Callable")),$G10=("Make Whole"),Inputs!$S$6&gt;E10),"Non Callable",MAX(Inputs!$S$6,G10))</f>
        <v>45266</v>
      </c>
      <c r="I10" s="70">
        <f t="shared" si="1"/>
        <v>1.7361111111111112</v>
      </c>
      <c r="J10" s="67">
        <f>IF($I10="NA","NA",VLOOKUP(ROUNDUP(I10,0),Inputs!$N$6:$P$26,3,TRUE))</f>
        <v>0.05</v>
      </c>
      <c r="K10" s="3">
        <f>IF($I10="NA","NA",VLOOKUP(ROUNDUP(I10,0),Inputs!$N$6:$O$26,2))</f>
        <v>2.93E-2</v>
      </c>
      <c r="L10" s="3">
        <f t="shared" si="2"/>
        <v>1.0389900000000001</v>
      </c>
      <c r="M10" s="5">
        <f t="shared" si="3"/>
        <v>24215824.983878572</v>
      </c>
      <c r="N10" s="5">
        <f t="shared" si="4"/>
        <v>944175.01612142846</v>
      </c>
      <c r="O10" s="5">
        <f>IF($I10= "NA","NA",(F10-N10)*Inputs!$S$7)</f>
        <v>242158.24983878573</v>
      </c>
      <c r="P10" s="123">
        <f t="shared" si="5"/>
        <v>702016.76628264273</v>
      </c>
      <c r="Q10" s="124">
        <f t="shared" si="6"/>
        <v>2.7902097229039854E-2</v>
      </c>
      <c r="R10" s="7" t="str">
        <f t="shared" si="7"/>
        <v>NO</v>
      </c>
      <c r="S10" s="69" t="str">
        <f>IF(OR(($G10=("Non Callable")),$G10=("Make Whole"),Inputs!$S$6&gt;E10,R10="No"),"NA",Inputs!$S$6)</f>
        <v>NA</v>
      </c>
      <c r="T10" s="70">
        <f t="shared" si="0"/>
        <v>0</v>
      </c>
      <c r="U10" s="67" t="str">
        <f>IF(S10="NA","NA",IF(T10&gt;0,T10*(Inputs!$S$11*12),0))</f>
        <v>NA</v>
      </c>
      <c r="V10" s="70">
        <f t="shared" si="8"/>
        <v>1.7361111111111112</v>
      </c>
      <c r="W10" s="67">
        <f>IF($V10="NA","NA",VLOOKUP(ROUNDUP(V10,0),Inputs!$N$6:$P$26,3,TRUE))</f>
        <v>0.05</v>
      </c>
      <c r="X10" s="3" t="str">
        <f>IF($U10="NA","NA",VLOOKUP(ROUNDUP(V10,0),Inputs!$N$6:$O$26,2)+U10)</f>
        <v>NA</v>
      </c>
      <c r="Y10" s="3" t="str">
        <f t="shared" si="9"/>
        <v>NA</v>
      </c>
      <c r="Z10" s="5" t="str">
        <f t="shared" si="10"/>
        <v>NA</v>
      </c>
      <c r="AA10" s="5" t="str">
        <f t="shared" si="11"/>
        <v>NA</v>
      </c>
      <c r="AB10" s="5" t="str">
        <f>IF($U10= "NA","NA",(F10-AA10)*Inputs!$S$7)</f>
        <v>NA</v>
      </c>
      <c r="AC10" s="123" t="str">
        <f t="shared" si="12"/>
        <v>NA</v>
      </c>
      <c r="AD10" s="124" t="str">
        <f t="shared" si="13"/>
        <v>NA</v>
      </c>
      <c r="AE10" s="123" t="str">
        <f t="shared" si="14"/>
        <v/>
      </c>
    </row>
    <row r="11" spans="1:31" s="32" customFormat="1" ht="13.35" customHeight="1" outlineLevel="1">
      <c r="A11" s="96" t="s">
        <v>68</v>
      </c>
      <c r="B11" s="11" t="s">
        <v>643</v>
      </c>
      <c r="C11" s="78" t="s">
        <v>66</v>
      </c>
      <c r="D11" s="73">
        <v>3.2500000000000001E-2</v>
      </c>
      <c r="E11" s="74">
        <v>45536</v>
      </c>
      <c r="F11" s="79">
        <v>6765000</v>
      </c>
      <c r="G11" s="78" t="s">
        <v>2</v>
      </c>
      <c r="H11" s="69" t="str">
        <f>IF(OR(($G11=("Non Callable")),$G11=("Make Whole"),Inputs!$S$6&gt;E11),"Non Callable",MAX(Inputs!$S$6,G11))</f>
        <v>Non Callable</v>
      </c>
      <c r="I11" s="70" t="str">
        <f t="shared" si="1"/>
        <v>NA</v>
      </c>
      <c r="J11" s="67" t="str">
        <f>IF($I11="NA","NA",VLOOKUP(ROUNDUP(I11,0),Inputs!$N$6:$P$26,3,TRUE))</f>
        <v>NA</v>
      </c>
      <c r="K11" s="3" t="str">
        <f>IF($I11="NA","NA",VLOOKUP(ROUNDUP(I11,0),Inputs!$N$6:$O$26,2))</f>
        <v>NA</v>
      </c>
      <c r="L11" s="3" t="str">
        <f t="shared" si="2"/>
        <v>NA</v>
      </c>
      <c r="M11" s="5" t="str">
        <f t="shared" si="3"/>
        <v>NA</v>
      </c>
      <c r="N11" s="5" t="str">
        <f t="shared" si="4"/>
        <v>NA</v>
      </c>
      <c r="O11" s="5" t="str">
        <f>IF($I11= "NA","NA",(F11-N11)*Inputs!$S$7)</f>
        <v>NA</v>
      </c>
      <c r="P11" s="123" t="str">
        <f t="shared" si="5"/>
        <v>NA</v>
      </c>
      <c r="Q11" s="124" t="str">
        <f t="shared" si="6"/>
        <v>NA</v>
      </c>
      <c r="R11" s="7" t="str">
        <f t="shared" si="7"/>
        <v>YES</v>
      </c>
      <c r="S11" s="69" t="str">
        <f>IF(OR(($G11=("Non Callable")),$G11=("Make Whole"),Inputs!$S$6&gt;E11,R11="No"),"NA",Inputs!$S$6)</f>
        <v>NA</v>
      </c>
      <c r="T11" s="70" t="str">
        <f t="shared" si="0"/>
        <v>NA</v>
      </c>
      <c r="U11" s="67" t="str">
        <f>IF(S11="NA","NA",IF(T11&gt;0,T11*(Inputs!$S$11*12),0))</f>
        <v>NA</v>
      </c>
      <c r="V11" s="70" t="str">
        <f t="shared" si="8"/>
        <v>NA</v>
      </c>
      <c r="W11" s="67" t="str">
        <f>IF($V11="NA","NA",VLOOKUP(ROUNDUP(V11,0),Inputs!$N$6:$P$26,3,TRUE))</f>
        <v>NA</v>
      </c>
      <c r="X11" s="3" t="str">
        <f>IF($U11="NA","NA",VLOOKUP(ROUNDUP(V11,0),Inputs!$N$6:$O$26,2)+U11)</f>
        <v>NA</v>
      </c>
      <c r="Y11" s="3" t="str">
        <f t="shared" si="9"/>
        <v>NA</v>
      </c>
      <c r="Z11" s="5" t="str">
        <f t="shared" si="10"/>
        <v>NA</v>
      </c>
      <c r="AA11" s="5" t="str">
        <f t="shared" si="11"/>
        <v>NA</v>
      </c>
      <c r="AB11" s="5" t="str">
        <f>IF($U11= "NA","NA",(F11-AA11)*Inputs!$S$7)</f>
        <v>NA</v>
      </c>
      <c r="AC11" s="123" t="str">
        <f t="shared" si="12"/>
        <v>NA</v>
      </c>
      <c r="AD11" s="124" t="str">
        <f t="shared" si="13"/>
        <v>NA</v>
      </c>
      <c r="AE11" s="123" t="str">
        <f t="shared" si="14"/>
        <v/>
      </c>
    </row>
    <row r="12" spans="1:31" s="32" customFormat="1" ht="13.35" customHeight="1" outlineLevel="1">
      <c r="A12" s="96" t="s">
        <v>68</v>
      </c>
      <c r="B12" s="11" t="s">
        <v>644</v>
      </c>
      <c r="C12" s="78" t="s">
        <v>66</v>
      </c>
      <c r="D12" s="73">
        <v>3.5000000000000003E-2</v>
      </c>
      <c r="E12" s="74">
        <v>45901</v>
      </c>
      <c r="F12" s="79">
        <v>5800000</v>
      </c>
      <c r="G12" s="75">
        <v>45536</v>
      </c>
      <c r="H12" s="69">
        <f>IF(OR(($G12=("Non Callable")),$G12=("Make Whole"),Inputs!$S$6&gt;E12),"Non Callable",MAX(Inputs!$S$6,G12))</f>
        <v>45536</v>
      </c>
      <c r="I12" s="70">
        <f t="shared" si="1"/>
        <v>1</v>
      </c>
      <c r="J12" s="67">
        <f>IF($I12="NA","NA",VLOOKUP(ROUNDUP(I12,0),Inputs!$N$6:$P$26,3,TRUE))</f>
        <v>0.05</v>
      </c>
      <c r="K12" s="3">
        <f>IF($I12="NA","NA",VLOOKUP(ROUNDUP(I12,0),Inputs!$N$6:$O$26,2))</f>
        <v>3.0800000000000001E-2</v>
      </c>
      <c r="L12" s="3">
        <f t="shared" si="2"/>
        <v>1.0041</v>
      </c>
      <c r="M12" s="5">
        <f t="shared" si="3"/>
        <v>5776317.0998904491</v>
      </c>
      <c r="N12" s="5">
        <f t="shared" si="4"/>
        <v>23682.900109550916</v>
      </c>
      <c r="O12" s="5">
        <f>IF($I12= "NA","NA",(F12-N12)*Inputs!$S$7)</f>
        <v>57763.17099890449</v>
      </c>
      <c r="P12" s="123">
        <f t="shared" si="5"/>
        <v>-34080.270889353575</v>
      </c>
      <c r="Q12" s="124">
        <f t="shared" si="6"/>
        <v>-5.8759087740264783E-3</v>
      </c>
      <c r="R12" s="7" t="str">
        <f t="shared" si="7"/>
        <v>YES</v>
      </c>
      <c r="S12" s="69">
        <f>IF(OR(($G12=("Non Callable")),$G12=("Make Whole"),Inputs!$S$6&gt;E12,R12="No"),"NA",Inputs!$S$6)</f>
        <v>45266</v>
      </c>
      <c r="T12" s="70">
        <f t="shared" si="0"/>
        <v>0.73611111111111116</v>
      </c>
      <c r="U12" s="67">
        <f>IF(S12="NA","NA",IF(T12&gt;0,T12*(Inputs!$S$11*12),0))</f>
        <v>3.5333333333333341E-3</v>
      </c>
      <c r="V12" s="70">
        <f t="shared" si="8"/>
        <v>1</v>
      </c>
      <c r="W12" s="67">
        <f>IF($V12="NA","NA",VLOOKUP(ROUNDUP(V12,0),Inputs!$N$6:$P$26,3,TRUE))</f>
        <v>0.05</v>
      </c>
      <c r="X12" s="3">
        <f>IF($U12="NA","NA",VLOOKUP(ROUNDUP(V12,0),Inputs!$N$6:$O$26,2)+U12)</f>
        <v>3.4333333333333334E-2</v>
      </c>
      <c r="Y12" s="3">
        <f t="shared" si="9"/>
        <v>1.00064</v>
      </c>
      <c r="Z12" s="5">
        <f t="shared" si="10"/>
        <v>5796290.3741605375</v>
      </c>
      <c r="AA12" s="5">
        <f t="shared" si="11"/>
        <v>3709.6258394625038</v>
      </c>
      <c r="AB12" s="5">
        <f>IF($U12= "NA","NA",(F12-AA12)*Inputs!$S$7)</f>
        <v>57962.903741605376</v>
      </c>
      <c r="AC12" s="123">
        <f t="shared" si="12"/>
        <v>-54253.277902142872</v>
      </c>
      <c r="AD12" s="124">
        <f t="shared" si="13"/>
        <v>-9.3540134314039434E-3</v>
      </c>
      <c r="AE12" s="123" t="str">
        <f t="shared" si="14"/>
        <v/>
      </c>
    </row>
    <row r="13" spans="1:31" s="32" customFormat="1" ht="13.35" customHeight="1" outlineLevel="1">
      <c r="A13" s="96" t="s">
        <v>68</v>
      </c>
      <c r="B13" s="11" t="s">
        <v>645</v>
      </c>
      <c r="C13" s="78" t="s">
        <v>66</v>
      </c>
      <c r="D13" s="73">
        <v>3.7499999999999999E-2</v>
      </c>
      <c r="E13" s="74">
        <v>46266</v>
      </c>
      <c r="F13" s="79">
        <v>6780000</v>
      </c>
      <c r="G13" s="75">
        <v>45536</v>
      </c>
      <c r="H13" s="69">
        <f>IF(OR(($G13=("Non Callable")),$G13=("Make Whole"),Inputs!$S$6&gt;E13),"Non Callable",MAX(Inputs!$S$6,G13))</f>
        <v>45536</v>
      </c>
      <c r="I13" s="70">
        <f t="shared" si="1"/>
        <v>2</v>
      </c>
      <c r="J13" s="67">
        <f>IF($I13="NA","NA",VLOOKUP(ROUNDUP(I13,0),Inputs!$N$6:$P$26,3,TRUE))</f>
        <v>0.05</v>
      </c>
      <c r="K13" s="3">
        <f>IF($I13="NA","NA",VLOOKUP(ROUNDUP(I13,0),Inputs!$N$6:$O$26,2))</f>
        <v>2.93E-2</v>
      </c>
      <c r="L13" s="3">
        <f t="shared" si="2"/>
        <v>1.0158100000000001</v>
      </c>
      <c r="M13" s="5">
        <f t="shared" si="3"/>
        <v>6674476.5261220103</v>
      </c>
      <c r="N13" s="5">
        <f t="shared" si="4"/>
        <v>105523.47387798969</v>
      </c>
      <c r="O13" s="5">
        <f>IF($I13= "NA","NA",(F13-N13)*Inputs!$S$7)</f>
        <v>66744.765261220105</v>
      </c>
      <c r="P13" s="123">
        <f t="shared" si="5"/>
        <v>38778.708616769582</v>
      </c>
      <c r="Q13" s="124">
        <f t="shared" si="6"/>
        <v>5.7195735422963983E-3</v>
      </c>
      <c r="R13" s="7" t="str">
        <f t="shared" si="7"/>
        <v>YES</v>
      </c>
      <c r="S13" s="69">
        <f>IF(OR(($G13=("Non Callable")),$G13=("Make Whole"),Inputs!$S$6&gt;E13,R13="No"),"NA",Inputs!$S$6)</f>
        <v>45266</v>
      </c>
      <c r="T13" s="70">
        <f t="shared" si="0"/>
        <v>0.73611111111111116</v>
      </c>
      <c r="U13" s="67">
        <f>IF(S13="NA","NA",IF(T13&gt;0,T13*(Inputs!$S$11*12),0))</f>
        <v>3.5333333333333341E-3</v>
      </c>
      <c r="V13" s="70">
        <f t="shared" si="8"/>
        <v>2</v>
      </c>
      <c r="W13" s="67">
        <f>IF($V13="NA","NA",VLOOKUP(ROUNDUP(V13,0),Inputs!$N$6:$P$26,3,TRUE))</f>
        <v>0.05</v>
      </c>
      <c r="X13" s="3">
        <f>IF($U13="NA","NA",VLOOKUP(ROUNDUP(V13,0),Inputs!$N$6:$O$26,2)+U13)</f>
        <v>3.2833333333333332E-2</v>
      </c>
      <c r="Y13" s="3">
        <f t="shared" si="9"/>
        <v>1.0089600000000001</v>
      </c>
      <c r="Z13" s="5">
        <f t="shared" si="10"/>
        <v>6719790.6755470978</v>
      </c>
      <c r="AA13" s="5">
        <f t="shared" si="11"/>
        <v>60209.32445290219</v>
      </c>
      <c r="AB13" s="5">
        <f>IF($U13= "NA","NA",(F13-AA13)*Inputs!$S$7)</f>
        <v>67197.906755470976</v>
      </c>
      <c r="AC13" s="123">
        <f t="shared" si="12"/>
        <v>-6988.582302568786</v>
      </c>
      <c r="AD13" s="124">
        <f t="shared" si="13"/>
        <v>-1.0307643514113254E-3</v>
      </c>
      <c r="AE13" s="123">
        <f t="shared" si="14"/>
        <v>45767.290919338368</v>
      </c>
    </row>
    <row r="14" spans="1:31" s="32" customFormat="1" ht="13.35" customHeight="1" outlineLevel="1">
      <c r="A14" s="96" t="s">
        <v>68</v>
      </c>
      <c r="B14" s="11" t="s">
        <v>646</v>
      </c>
      <c r="C14" s="78" t="s">
        <v>66</v>
      </c>
      <c r="D14" s="73">
        <v>0.05</v>
      </c>
      <c r="E14" s="74">
        <v>45536</v>
      </c>
      <c r="F14" s="79">
        <v>18240000</v>
      </c>
      <c r="G14" s="11" t="s">
        <v>2</v>
      </c>
      <c r="H14" s="69" t="str">
        <f>IF(OR(($G14=("Non Callable")),$G14=("Make Whole"),Inputs!$S$6&gt;E14),"Non Callable",MAX(Inputs!$S$6,G14))</f>
        <v>Non Callable</v>
      </c>
      <c r="I14" s="70" t="str">
        <f t="shared" si="1"/>
        <v>NA</v>
      </c>
      <c r="J14" s="67" t="str">
        <f>IF($I14="NA","NA",VLOOKUP(ROUNDUP(I14,0),Inputs!$N$6:$P$26,3,TRUE))</f>
        <v>NA</v>
      </c>
      <c r="K14" s="3" t="str">
        <f>IF($I14="NA","NA",VLOOKUP(ROUNDUP(I14,0),Inputs!$N$6:$O$26,2))</f>
        <v>NA</v>
      </c>
      <c r="L14" s="3" t="str">
        <f t="shared" si="2"/>
        <v>NA</v>
      </c>
      <c r="M14" s="5" t="str">
        <f t="shared" si="3"/>
        <v>NA</v>
      </c>
      <c r="N14" s="5" t="str">
        <f t="shared" si="4"/>
        <v>NA</v>
      </c>
      <c r="O14" s="5" t="str">
        <f>IF($I14= "NA","NA",(F14-N14)*Inputs!$S$7)</f>
        <v>NA</v>
      </c>
      <c r="P14" s="123" t="str">
        <f t="shared" si="5"/>
        <v>NA</v>
      </c>
      <c r="Q14" s="124" t="str">
        <f t="shared" si="6"/>
        <v>NA</v>
      </c>
      <c r="R14" s="7" t="str">
        <f t="shared" si="7"/>
        <v>YES</v>
      </c>
      <c r="S14" s="69" t="str">
        <f>IF(OR(($G14=("Non Callable")),$G14=("Make Whole"),Inputs!$S$6&gt;E14,R14="No"),"NA",Inputs!$S$6)</f>
        <v>NA</v>
      </c>
      <c r="T14" s="70" t="str">
        <f t="shared" si="0"/>
        <v>NA</v>
      </c>
      <c r="U14" s="67" t="str">
        <f>IF(S14="NA","NA",IF(T14&gt;0,T14*(Inputs!$S$11*12),0))</f>
        <v>NA</v>
      </c>
      <c r="V14" s="70" t="str">
        <f t="shared" si="8"/>
        <v>NA</v>
      </c>
      <c r="W14" s="67" t="str">
        <f>IF($V14="NA","NA",VLOOKUP(ROUNDUP(V14,0),Inputs!$N$6:$P$26,3,TRUE))</f>
        <v>NA</v>
      </c>
      <c r="X14" s="3" t="str">
        <f>IF($U14="NA","NA",VLOOKUP(ROUNDUP(V14,0),Inputs!$N$6:$O$26,2)+U14)</f>
        <v>NA</v>
      </c>
      <c r="Y14" s="3" t="str">
        <f t="shared" si="9"/>
        <v>NA</v>
      </c>
      <c r="Z14" s="5" t="str">
        <f t="shared" si="10"/>
        <v>NA</v>
      </c>
      <c r="AA14" s="5" t="str">
        <f t="shared" si="11"/>
        <v>NA</v>
      </c>
      <c r="AB14" s="5" t="str">
        <f>IF($U14= "NA","NA",(F14-AA14)*Inputs!$S$7)</f>
        <v>NA</v>
      </c>
      <c r="AC14" s="123" t="str">
        <f t="shared" si="12"/>
        <v>NA</v>
      </c>
      <c r="AD14" s="124" t="str">
        <f t="shared" si="13"/>
        <v>NA</v>
      </c>
      <c r="AE14" s="123" t="str">
        <f t="shared" si="14"/>
        <v/>
      </c>
    </row>
    <row r="15" spans="1:31" s="32" customFormat="1" ht="13.35" customHeight="1" outlineLevel="1">
      <c r="A15" s="96" t="s">
        <v>68</v>
      </c>
      <c r="B15" s="11" t="s">
        <v>647</v>
      </c>
      <c r="C15" s="78" t="s">
        <v>66</v>
      </c>
      <c r="D15" s="73">
        <v>0.05</v>
      </c>
      <c r="E15" s="74">
        <v>45901</v>
      </c>
      <c r="F15" s="79">
        <v>20330000</v>
      </c>
      <c r="G15" s="75">
        <v>45536</v>
      </c>
      <c r="H15" s="69">
        <f>IF(OR(($G15=("Non Callable")),$G15=("Make Whole"),Inputs!$S$6&gt;E15),"Non Callable",MAX(Inputs!$S$6,G15))</f>
        <v>45536</v>
      </c>
      <c r="I15" s="70">
        <f t="shared" si="1"/>
        <v>1</v>
      </c>
      <c r="J15" s="67">
        <f>IF($I15="NA","NA",VLOOKUP(ROUNDUP(I15,0),Inputs!$N$6:$P$26,3,TRUE))</f>
        <v>0.05</v>
      </c>
      <c r="K15" s="3">
        <f>IF($I15="NA","NA",VLOOKUP(ROUNDUP(I15,0),Inputs!$N$6:$O$26,2))</f>
        <v>3.0800000000000001E-2</v>
      </c>
      <c r="L15" s="3">
        <f t="shared" si="2"/>
        <v>1.0187600000000001</v>
      </c>
      <c r="M15" s="5">
        <f t="shared" si="3"/>
        <v>19955632.337351289</v>
      </c>
      <c r="N15" s="5">
        <f t="shared" si="4"/>
        <v>374367.66264871135</v>
      </c>
      <c r="O15" s="5">
        <f>IF($I15= "NA","NA",(F15-N15)*Inputs!$S$7)</f>
        <v>199556.32337351289</v>
      </c>
      <c r="P15" s="123">
        <f t="shared" si="5"/>
        <v>174811.33927519846</v>
      </c>
      <c r="Q15" s="124">
        <f t="shared" si="6"/>
        <v>8.598688601829732E-3</v>
      </c>
      <c r="R15" s="7" t="str">
        <f t="shared" si="7"/>
        <v>YES</v>
      </c>
      <c r="S15" s="69">
        <f>IF(OR(($G15=("Non Callable")),$G15=("Make Whole"),Inputs!$S$6&gt;E15,R15="No"),"NA",Inputs!$S$6)</f>
        <v>45266</v>
      </c>
      <c r="T15" s="70">
        <f t="shared" si="0"/>
        <v>0.73611111111111116</v>
      </c>
      <c r="U15" s="67">
        <f>IF(S15="NA","NA",IF(T15&gt;0,T15*(Inputs!$S$11*12),0))</f>
        <v>3.5333333333333341E-3</v>
      </c>
      <c r="V15" s="70">
        <f t="shared" si="8"/>
        <v>1</v>
      </c>
      <c r="W15" s="67">
        <f>IF($V15="NA","NA",VLOOKUP(ROUNDUP(V15,0),Inputs!$N$6:$P$26,3,TRUE))</f>
        <v>0.05</v>
      </c>
      <c r="X15" s="3">
        <f>IF($U15="NA","NA",VLOOKUP(ROUNDUP(V15,0),Inputs!$N$6:$O$26,2)+U15)</f>
        <v>3.4333333333333334E-2</v>
      </c>
      <c r="Y15" s="3">
        <f t="shared" si="9"/>
        <v>1.0152699999999999</v>
      </c>
      <c r="Z15" s="5">
        <f t="shared" si="10"/>
        <v>20024230.007781185</v>
      </c>
      <c r="AA15" s="5">
        <f t="shared" si="11"/>
        <v>305769.99221881479</v>
      </c>
      <c r="AB15" s="5">
        <f>IF($U15= "NA","NA",(F15-AA15)*Inputs!$S$7)</f>
        <v>200242.30007781184</v>
      </c>
      <c r="AC15" s="123">
        <f t="shared" si="12"/>
        <v>105527.69214100295</v>
      </c>
      <c r="AD15" s="124">
        <f t="shared" si="13"/>
        <v>5.1907374393016696E-3</v>
      </c>
      <c r="AE15" s="123">
        <f t="shared" si="14"/>
        <v>69283.647134195518</v>
      </c>
    </row>
    <row r="16" spans="1:31" s="32" customFormat="1" ht="13.35" customHeight="1" outlineLevel="1">
      <c r="A16" s="96" t="s">
        <v>68</v>
      </c>
      <c r="B16" s="11" t="s">
        <v>648</v>
      </c>
      <c r="C16" s="78" t="s">
        <v>66</v>
      </c>
      <c r="D16" s="73">
        <v>0.05</v>
      </c>
      <c r="E16" s="74">
        <v>46266</v>
      </c>
      <c r="F16" s="79">
        <v>50435000</v>
      </c>
      <c r="G16" s="75">
        <v>45536</v>
      </c>
      <c r="H16" s="69">
        <f>IF(OR(($G16=("Non Callable")),$G16=("Make Whole"),Inputs!$S$6&gt;E16),"Non Callable",MAX(Inputs!$S$6,G16))</f>
        <v>45536</v>
      </c>
      <c r="I16" s="70">
        <f t="shared" si="1"/>
        <v>2</v>
      </c>
      <c r="J16" s="67">
        <f>IF($I16="NA","NA",VLOOKUP(ROUNDUP(I16,0),Inputs!$N$6:$P$26,3,TRUE))</f>
        <v>0.05</v>
      </c>
      <c r="K16" s="3">
        <f>IF($I16="NA","NA",VLOOKUP(ROUNDUP(I16,0),Inputs!$N$6:$O$26,2))</f>
        <v>2.93E-2</v>
      </c>
      <c r="L16" s="3">
        <f t="shared" si="2"/>
        <v>1.03992</v>
      </c>
      <c r="M16" s="5">
        <f t="shared" si="3"/>
        <v>48498922.994076468</v>
      </c>
      <c r="N16" s="5">
        <f t="shared" si="4"/>
        <v>1936077.0059235319</v>
      </c>
      <c r="O16" s="5">
        <f>IF($I16= "NA","NA",(F16-N16)*Inputs!$S$7)</f>
        <v>484989.22994076466</v>
      </c>
      <c r="P16" s="123">
        <f t="shared" si="5"/>
        <v>1451087.7759827673</v>
      </c>
      <c r="Q16" s="124">
        <f t="shared" si="6"/>
        <v>2.8771443957227468E-2</v>
      </c>
      <c r="R16" s="7" t="str">
        <f t="shared" si="7"/>
        <v>YES</v>
      </c>
      <c r="S16" s="69">
        <f>IF(OR(($G16=("Non Callable")),$G16=("Make Whole"),Inputs!$S$6&gt;E16,R16="No"),"NA",Inputs!$S$6)</f>
        <v>45266</v>
      </c>
      <c r="T16" s="70">
        <f t="shared" si="0"/>
        <v>0.73611111111111116</v>
      </c>
      <c r="U16" s="67">
        <f>IF(S16="NA","NA",IF(T16&gt;0,T16*(Inputs!$S$11*12),0))</f>
        <v>3.5333333333333341E-3</v>
      </c>
      <c r="V16" s="70">
        <f t="shared" si="8"/>
        <v>2</v>
      </c>
      <c r="W16" s="67">
        <f>IF($V16="NA","NA",VLOOKUP(ROUNDUP(V16,0),Inputs!$N$6:$P$26,3,TRUE))</f>
        <v>0.05</v>
      </c>
      <c r="X16" s="3">
        <f>IF($U16="NA","NA",VLOOKUP(ROUNDUP(V16,0),Inputs!$N$6:$O$26,2)+U16)</f>
        <v>3.2833333333333332E-2</v>
      </c>
      <c r="Y16" s="3">
        <f t="shared" si="9"/>
        <v>1.0329600000000001</v>
      </c>
      <c r="Z16" s="5">
        <f t="shared" si="10"/>
        <v>48825704.77075588</v>
      </c>
      <c r="AA16" s="5">
        <f t="shared" si="11"/>
        <v>1609295.2292441204</v>
      </c>
      <c r="AB16" s="5">
        <f>IF($U16= "NA","NA",(F16-AA16)*Inputs!$S$7)</f>
        <v>488257.04770755878</v>
      </c>
      <c r="AC16" s="123">
        <f t="shared" si="12"/>
        <v>1121038.1815365616</v>
      </c>
      <c r="AD16" s="124">
        <f t="shared" si="13"/>
        <v>2.2227385377943127E-2</v>
      </c>
      <c r="AE16" s="123">
        <f t="shared" si="14"/>
        <v>330049.59444620577</v>
      </c>
    </row>
    <row r="17" spans="1:31" s="32" customFormat="1" ht="13.35" customHeight="1" outlineLevel="1">
      <c r="A17" s="96" t="s">
        <v>68</v>
      </c>
      <c r="B17" s="11" t="s">
        <v>649</v>
      </c>
      <c r="C17" s="78" t="s">
        <v>67</v>
      </c>
      <c r="D17" s="73">
        <v>0.05</v>
      </c>
      <c r="E17" s="74">
        <v>45536</v>
      </c>
      <c r="F17" s="79">
        <v>7800000</v>
      </c>
      <c r="G17" s="78" t="s">
        <v>2</v>
      </c>
      <c r="H17" s="69" t="str">
        <f>IF(OR(($G17=("Non Callable")),$G17=("Make Whole"),Inputs!$S$6&gt;E17),"Non Callable",MAX(Inputs!$S$6,G17))</f>
        <v>Non Callable</v>
      </c>
      <c r="I17" s="70" t="str">
        <f t="shared" si="1"/>
        <v>NA</v>
      </c>
      <c r="J17" s="67" t="str">
        <f>IF($I17="NA","NA",VLOOKUP(ROUNDUP(I17,0),Inputs!$N$6:$P$26,3,TRUE))</f>
        <v>NA</v>
      </c>
      <c r="K17" s="3" t="str">
        <f>IF($I17="NA","NA",VLOOKUP(ROUNDUP(I17,0),Inputs!$N$6:$O$26,2))</f>
        <v>NA</v>
      </c>
      <c r="L17" s="3" t="str">
        <f t="shared" si="2"/>
        <v>NA</v>
      </c>
      <c r="M17" s="5" t="str">
        <f t="shared" si="3"/>
        <v>NA</v>
      </c>
      <c r="N17" s="5" t="str">
        <f t="shared" si="4"/>
        <v>NA</v>
      </c>
      <c r="O17" s="5" t="str">
        <f>IF($I17= "NA","NA",(F17-N17)*Inputs!$S$7)</f>
        <v>NA</v>
      </c>
      <c r="P17" s="123" t="str">
        <f t="shared" si="5"/>
        <v>NA</v>
      </c>
      <c r="Q17" s="124" t="str">
        <f t="shared" si="6"/>
        <v>NA</v>
      </c>
      <c r="R17" s="7" t="str">
        <f t="shared" si="7"/>
        <v>YES</v>
      </c>
      <c r="S17" s="69" t="str">
        <f>IF(OR(($G17=("Non Callable")),$G17=("Make Whole"),Inputs!$S$6&gt;E17,R17="No"),"NA",Inputs!$S$6)</f>
        <v>NA</v>
      </c>
      <c r="T17" s="70" t="str">
        <f t="shared" si="0"/>
        <v>NA</v>
      </c>
      <c r="U17" s="67" t="str">
        <f>IF(S17="NA","NA",IF(T17&gt;0,T17*(Inputs!$S$11*12),0))</f>
        <v>NA</v>
      </c>
      <c r="V17" s="70" t="str">
        <f t="shared" si="8"/>
        <v>NA</v>
      </c>
      <c r="W17" s="67" t="str">
        <f>IF($V17="NA","NA",VLOOKUP(ROUNDUP(V17,0),Inputs!$N$6:$P$26,3,TRUE))</f>
        <v>NA</v>
      </c>
      <c r="X17" s="3" t="str">
        <f>IF($U17="NA","NA",VLOOKUP(ROUNDUP(V17,0),Inputs!$N$6:$O$26,2)+U17)</f>
        <v>NA</v>
      </c>
      <c r="Y17" s="3" t="str">
        <f t="shared" si="9"/>
        <v>NA</v>
      </c>
      <c r="Z17" s="5" t="str">
        <f t="shared" si="10"/>
        <v>NA</v>
      </c>
      <c r="AA17" s="5" t="str">
        <f t="shared" si="11"/>
        <v>NA</v>
      </c>
      <c r="AB17" s="5" t="str">
        <f>IF($U17= "NA","NA",(F17-AA17)*Inputs!$S$7)</f>
        <v>NA</v>
      </c>
      <c r="AC17" s="123" t="str">
        <f t="shared" si="12"/>
        <v>NA</v>
      </c>
      <c r="AD17" s="124" t="str">
        <f t="shared" si="13"/>
        <v>NA</v>
      </c>
      <c r="AE17" s="123" t="str">
        <f t="shared" si="14"/>
        <v/>
      </c>
    </row>
    <row r="18" spans="1:31" s="32" customFormat="1" ht="13.35" customHeight="1" outlineLevel="1">
      <c r="A18" s="96" t="s">
        <v>68</v>
      </c>
      <c r="B18" s="11" t="s">
        <v>650</v>
      </c>
      <c r="C18" s="78" t="s">
        <v>67</v>
      </c>
      <c r="D18" s="73">
        <v>0.05</v>
      </c>
      <c r="E18" s="74">
        <v>45901</v>
      </c>
      <c r="F18" s="79">
        <v>8250000</v>
      </c>
      <c r="G18" s="78" t="s">
        <v>2</v>
      </c>
      <c r="H18" s="69" t="str">
        <f>IF(OR(($G18=("Non Callable")),$G18=("Make Whole"),Inputs!$S$6&gt;E18),"Non Callable",MAX(Inputs!$S$6,G18))</f>
        <v>Non Callable</v>
      </c>
      <c r="I18" s="70" t="str">
        <f t="shared" si="1"/>
        <v>NA</v>
      </c>
      <c r="J18" s="67" t="str">
        <f>IF($I18="NA","NA",VLOOKUP(ROUNDUP(I18,0),Inputs!$N$6:$P$26,3,TRUE))</f>
        <v>NA</v>
      </c>
      <c r="K18" s="3" t="str">
        <f>IF($I18="NA","NA",VLOOKUP(ROUNDUP(I18,0),Inputs!$N$6:$O$26,2))</f>
        <v>NA</v>
      </c>
      <c r="L18" s="3" t="str">
        <f t="shared" si="2"/>
        <v>NA</v>
      </c>
      <c r="M18" s="5" t="str">
        <f t="shared" si="3"/>
        <v>NA</v>
      </c>
      <c r="N18" s="5" t="str">
        <f t="shared" si="4"/>
        <v>NA</v>
      </c>
      <c r="O18" s="5" t="str">
        <f>IF($I18= "NA","NA",(F18-N18)*Inputs!$S$7)</f>
        <v>NA</v>
      </c>
      <c r="P18" s="123" t="str">
        <f t="shared" si="5"/>
        <v>NA</v>
      </c>
      <c r="Q18" s="124" t="str">
        <f t="shared" si="6"/>
        <v>NA</v>
      </c>
      <c r="R18" s="7" t="str">
        <f t="shared" si="7"/>
        <v>YES</v>
      </c>
      <c r="S18" s="69" t="str">
        <f>IF(OR(($G18=("Non Callable")),$G18=("Make Whole"),Inputs!$S$6&gt;E18,R18="No"),"NA",Inputs!$S$6)</f>
        <v>NA</v>
      </c>
      <c r="T18" s="70" t="str">
        <f t="shared" si="0"/>
        <v>NA</v>
      </c>
      <c r="U18" s="67" t="str">
        <f>IF(S18="NA","NA",IF(T18&gt;0,T18*(Inputs!$S$11*12),0))</f>
        <v>NA</v>
      </c>
      <c r="V18" s="70" t="str">
        <f t="shared" si="8"/>
        <v>NA</v>
      </c>
      <c r="W18" s="67" t="str">
        <f>IF($V18="NA","NA",VLOOKUP(ROUNDUP(V18,0),Inputs!$N$6:$P$26,3,TRUE))</f>
        <v>NA</v>
      </c>
      <c r="X18" s="3" t="str">
        <f>IF($U18="NA","NA",VLOOKUP(ROUNDUP(V18,0),Inputs!$N$6:$O$26,2)+U18)</f>
        <v>NA</v>
      </c>
      <c r="Y18" s="3" t="str">
        <f t="shared" si="9"/>
        <v>NA</v>
      </c>
      <c r="Z18" s="5" t="str">
        <f t="shared" si="10"/>
        <v>NA</v>
      </c>
      <c r="AA18" s="5" t="str">
        <f t="shared" si="11"/>
        <v>NA</v>
      </c>
      <c r="AB18" s="5" t="str">
        <f>IF($U18= "NA","NA",(F18-AA18)*Inputs!$S$7)</f>
        <v>NA</v>
      </c>
      <c r="AC18" s="123" t="str">
        <f t="shared" si="12"/>
        <v>NA</v>
      </c>
      <c r="AD18" s="124" t="str">
        <f t="shared" si="13"/>
        <v>NA</v>
      </c>
      <c r="AE18" s="123" t="str">
        <f t="shared" si="14"/>
        <v/>
      </c>
    </row>
    <row r="19" spans="1:31" s="32" customFormat="1" ht="13.35" customHeight="1" outlineLevel="1">
      <c r="A19" s="96" t="s">
        <v>68</v>
      </c>
      <c r="B19" s="11" t="s">
        <v>651</v>
      </c>
      <c r="C19" s="78" t="s">
        <v>67</v>
      </c>
      <c r="D19" s="73">
        <v>0.05</v>
      </c>
      <c r="E19" s="74">
        <v>46266</v>
      </c>
      <c r="F19" s="79">
        <v>10720000</v>
      </c>
      <c r="G19" s="75">
        <v>45901</v>
      </c>
      <c r="H19" s="69">
        <f>IF(OR(($G19=("Non Callable")),$G19=("Make Whole"),Inputs!$S$6&gt;E19),"Non Callable",MAX(Inputs!$S$6,G19))</f>
        <v>45901</v>
      </c>
      <c r="I19" s="70">
        <f t="shared" si="1"/>
        <v>1</v>
      </c>
      <c r="J19" s="67">
        <f>IF($I19="NA","NA",VLOOKUP(ROUNDUP(I19,0),Inputs!$N$6:$P$26,3,TRUE))</f>
        <v>0.05</v>
      </c>
      <c r="K19" s="3">
        <f>IF($I19="NA","NA",VLOOKUP(ROUNDUP(I19,0),Inputs!$N$6:$O$26,2))</f>
        <v>3.0800000000000001E-2</v>
      </c>
      <c r="L19" s="3">
        <f t="shared" si="2"/>
        <v>1.0187600000000001</v>
      </c>
      <c r="M19" s="5">
        <f t="shared" si="3"/>
        <v>10522596.097216222</v>
      </c>
      <c r="N19" s="5">
        <f t="shared" si="4"/>
        <v>197403.90278377756</v>
      </c>
      <c r="O19" s="5">
        <f>IF($I19= "NA","NA",(F19-N19)*Inputs!$S$7)</f>
        <v>105225.96097216223</v>
      </c>
      <c r="P19" s="123">
        <f t="shared" si="5"/>
        <v>92177.941811615339</v>
      </c>
      <c r="Q19" s="124">
        <f t="shared" si="6"/>
        <v>8.5986886018297893E-3</v>
      </c>
      <c r="R19" s="7" t="str">
        <f t="shared" si="7"/>
        <v>YES</v>
      </c>
      <c r="S19" s="69">
        <f>IF(OR(($G19=("Non Callable")),$G19=("Make Whole"),Inputs!$S$6&gt;E19,R19="No"),"NA",Inputs!$S$6)</f>
        <v>45266</v>
      </c>
      <c r="T19" s="70">
        <f t="shared" si="0"/>
        <v>1.7361111111111112</v>
      </c>
      <c r="U19" s="67">
        <f>IF(S19="NA","NA",IF(T19&gt;0,T19*(Inputs!$S$11*12),0))</f>
        <v>8.333333333333335E-3</v>
      </c>
      <c r="V19" s="70">
        <f t="shared" si="8"/>
        <v>1</v>
      </c>
      <c r="W19" s="67">
        <f>IF($V19="NA","NA",VLOOKUP(ROUNDUP(V19,0),Inputs!$N$6:$P$26,3,TRUE))</f>
        <v>0.05</v>
      </c>
      <c r="X19" s="3">
        <f>IF($U19="NA","NA",VLOOKUP(ROUNDUP(V19,0),Inputs!$N$6:$O$26,2)+U19)</f>
        <v>3.9133333333333339E-2</v>
      </c>
      <c r="Y19" s="3">
        <f t="shared" si="9"/>
        <v>1.0105500000000001</v>
      </c>
      <c r="Z19" s="5">
        <f t="shared" si="10"/>
        <v>10608084.706348028</v>
      </c>
      <c r="AA19" s="5">
        <f t="shared" si="11"/>
        <v>111915.29365197197</v>
      </c>
      <c r="AB19" s="5">
        <f>IF($U19= "NA","NA",(F19-AA19)*Inputs!$S$7)</f>
        <v>106080.84706348028</v>
      </c>
      <c r="AC19" s="123">
        <f t="shared" si="12"/>
        <v>5834.4465884916863</v>
      </c>
      <c r="AD19" s="124">
        <f t="shared" si="13"/>
        <v>5.442580772846722E-4</v>
      </c>
      <c r="AE19" s="123">
        <f t="shared" si="14"/>
        <v>86343.495223123653</v>
      </c>
    </row>
    <row r="20" spans="1:31" s="32" customFormat="1" ht="13.35" customHeight="1" outlineLevel="1">
      <c r="A20" s="96" t="s">
        <v>68</v>
      </c>
      <c r="B20" s="11" t="s">
        <v>652</v>
      </c>
      <c r="C20" s="78" t="s">
        <v>67</v>
      </c>
      <c r="D20" s="73">
        <v>0.05</v>
      </c>
      <c r="E20" s="74">
        <v>46631</v>
      </c>
      <c r="F20" s="79">
        <v>11260000</v>
      </c>
      <c r="G20" s="75">
        <v>45901</v>
      </c>
      <c r="H20" s="69">
        <f>IF(OR(($G20=("Non Callable")),$G20=("Make Whole"),Inputs!$S$6&gt;E20),"Non Callable",MAX(Inputs!$S$6,G20))</f>
        <v>45901</v>
      </c>
      <c r="I20" s="70">
        <f t="shared" si="1"/>
        <v>2</v>
      </c>
      <c r="J20" s="67">
        <f>IF($I20="NA","NA",VLOOKUP(ROUNDUP(I20,0),Inputs!$N$6:$P$26,3,TRUE))</f>
        <v>0.05</v>
      </c>
      <c r="K20" s="3">
        <f>IF($I20="NA","NA",VLOOKUP(ROUNDUP(I20,0),Inputs!$N$6:$O$26,2))</f>
        <v>2.93E-2</v>
      </c>
      <c r="L20" s="3">
        <f t="shared" si="2"/>
        <v>1.03992</v>
      </c>
      <c r="M20" s="5">
        <f t="shared" si="3"/>
        <v>10827755.981229326</v>
      </c>
      <c r="N20" s="5">
        <f t="shared" si="4"/>
        <v>432244.01877067424</v>
      </c>
      <c r="O20" s="5">
        <f>IF($I20= "NA","NA",(F20-N20)*Inputs!$S$7)</f>
        <v>108277.55981229326</v>
      </c>
      <c r="P20" s="123">
        <f t="shared" si="5"/>
        <v>323966.45895838097</v>
      </c>
      <c r="Q20" s="124">
        <f t="shared" si="6"/>
        <v>2.877144395722744E-2</v>
      </c>
      <c r="R20" s="7" t="str">
        <f t="shared" si="7"/>
        <v>YES</v>
      </c>
      <c r="S20" s="69">
        <f>IF(OR(($G20=("Non Callable")),$G20=("Make Whole"),Inputs!$S$6&gt;E20,R20="No"),"NA",Inputs!$S$6)</f>
        <v>45266</v>
      </c>
      <c r="T20" s="70">
        <f t="shared" si="0"/>
        <v>1.7361111111111112</v>
      </c>
      <c r="U20" s="67">
        <f>IF(S20="NA","NA",IF(T20&gt;0,T20*(Inputs!$S$11*12),0))</f>
        <v>8.333333333333335E-3</v>
      </c>
      <c r="V20" s="70">
        <f t="shared" si="8"/>
        <v>2</v>
      </c>
      <c r="W20" s="67">
        <f>IF($V20="NA","NA",VLOOKUP(ROUNDUP(V20,0),Inputs!$N$6:$P$26,3,TRUE))</f>
        <v>0.05</v>
      </c>
      <c r="X20" s="3">
        <f>IF($U20="NA","NA",VLOOKUP(ROUNDUP(V20,0),Inputs!$N$6:$O$26,2)+U20)</f>
        <v>3.7633333333333338E-2</v>
      </c>
      <c r="Y20" s="3">
        <f t="shared" si="9"/>
        <v>1.0236099999999999</v>
      </c>
      <c r="Z20" s="5">
        <f t="shared" si="10"/>
        <v>11000283.311026661</v>
      </c>
      <c r="AA20" s="5">
        <f t="shared" si="11"/>
        <v>259716.68897333927</v>
      </c>
      <c r="AB20" s="5">
        <f>IF($U20= "NA","NA",(F20-AA20)*Inputs!$S$7)</f>
        <v>110002.83311026661</v>
      </c>
      <c r="AC20" s="123">
        <f t="shared" si="12"/>
        <v>149713.85586307268</v>
      </c>
      <c r="AD20" s="124">
        <f t="shared" si="13"/>
        <v>1.3296079561551747E-2</v>
      </c>
      <c r="AE20" s="123">
        <f t="shared" si="14"/>
        <v>174252.6030953083</v>
      </c>
    </row>
    <row r="21" spans="1:31" s="32" customFormat="1" ht="13.35" customHeight="1" outlineLevel="1">
      <c r="A21" s="96" t="s">
        <v>68</v>
      </c>
      <c r="B21" s="11" t="s">
        <v>653</v>
      </c>
      <c r="C21" s="78" t="s">
        <v>67</v>
      </c>
      <c r="D21" s="73">
        <v>0.03</v>
      </c>
      <c r="E21" s="74">
        <v>45536</v>
      </c>
      <c r="F21" s="79">
        <v>2000000</v>
      </c>
      <c r="G21" s="78" t="s">
        <v>2</v>
      </c>
      <c r="H21" s="69" t="str">
        <f>IF(OR(($G21=("Non Callable")),$G21=("Make Whole"),Inputs!$S$6&gt;E21),"Non Callable",MAX(Inputs!$S$6,G21))</f>
        <v>Non Callable</v>
      </c>
      <c r="I21" s="70" t="str">
        <f t="shared" si="1"/>
        <v>NA</v>
      </c>
      <c r="J21" s="67" t="str">
        <f>IF($I21="NA","NA",VLOOKUP(ROUNDUP(I21,0),Inputs!$N$6:$P$26,3,TRUE))</f>
        <v>NA</v>
      </c>
      <c r="K21" s="3" t="str">
        <f>IF($I21="NA","NA",VLOOKUP(ROUNDUP(I21,0),Inputs!$N$6:$O$26,2))</f>
        <v>NA</v>
      </c>
      <c r="L21" s="3" t="str">
        <f t="shared" si="2"/>
        <v>NA</v>
      </c>
      <c r="M21" s="5" t="str">
        <f t="shared" si="3"/>
        <v>NA</v>
      </c>
      <c r="N21" s="5" t="str">
        <f t="shared" si="4"/>
        <v>NA</v>
      </c>
      <c r="O21" s="5" t="str">
        <f>IF($I21= "NA","NA",(F21-N21)*Inputs!$S$7)</f>
        <v>NA</v>
      </c>
      <c r="P21" s="123" t="str">
        <f t="shared" si="5"/>
        <v>NA</v>
      </c>
      <c r="Q21" s="124" t="str">
        <f t="shared" si="6"/>
        <v>NA</v>
      </c>
      <c r="R21" s="7" t="str">
        <f t="shared" si="7"/>
        <v>YES</v>
      </c>
      <c r="S21" s="69" t="str">
        <f>IF(OR(($G21=("Non Callable")),$G21=("Make Whole"),Inputs!$S$6&gt;E21,R21="No"),"NA",Inputs!$S$6)</f>
        <v>NA</v>
      </c>
      <c r="T21" s="70" t="str">
        <f t="shared" si="0"/>
        <v>NA</v>
      </c>
      <c r="U21" s="67" t="str">
        <f>IF(S21="NA","NA",IF(T21&gt;0,T21*(Inputs!$S$11*12),0))</f>
        <v>NA</v>
      </c>
      <c r="V21" s="70" t="str">
        <f t="shared" si="8"/>
        <v>NA</v>
      </c>
      <c r="W21" s="67" t="str">
        <f>IF($V21="NA","NA",VLOOKUP(ROUNDUP(V21,0),Inputs!$N$6:$P$26,3,TRUE))</f>
        <v>NA</v>
      </c>
      <c r="X21" s="3" t="str">
        <f>IF($U21="NA","NA",VLOOKUP(ROUNDUP(V21,0),Inputs!$N$6:$O$26,2)+U21)</f>
        <v>NA</v>
      </c>
      <c r="Y21" s="3" t="str">
        <f t="shared" si="9"/>
        <v>NA</v>
      </c>
      <c r="Z21" s="5" t="str">
        <f t="shared" si="10"/>
        <v>NA</v>
      </c>
      <c r="AA21" s="5" t="str">
        <f t="shared" si="11"/>
        <v>NA</v>
      </c>
      <c r="AB21" s="5" t="str">
        <f>IF($U21= "NA","NA",(F21-AA21)*Inputs!$S$7)</f>
        <v>NA</v>
      </c>
      <c r="AC21" s="123" t="str">
        <f t="shared" si="12"/>
        <v>NA</v>
      </c>
      <c r="AD21" s="124" t="str">
        <f t="shared" si="13"/>
        <v>NA</v>
      </c>
      <c r="AE21" s="123" t="str">
        <f t="shared" si="14"/>
        <v/>
      </c>
    </row>
    <row r="22" spans="1:31" s="32" customFormat="1" ht="13.35" customHeight="1" outlineLevel="1">
      <c r="A22" s="96" t="s">
        <v>68</v>
      </c>
      <c r="B22" s="11" t="s">
        <v>654</v>
      </c>
      <c r="C22" s="78" t="s">
        <v>67</v>
      </c>
      <c r="D22" s="73">
        <v>0.03</v>
      </c>
      <c r="E22" s="74">
        <v>45901</v>
      </c>
      <c r="F22" s="79">
        <v>2000000</v>
      </c>
      <c r="G22" s="78" t="s">
        <v>2</v>
      </c>
      <c r="H22" s="69" t="str">
        <f>IF(OR(($G22=("Non Callable")),$G22=("Make Whole"),Inputs!$S$6&gt;E22),"Non Callable",MAX(Inputs!$S$6,G22))</f>
        <v>Non Callable</v>
      </c>
      <c r="I22" s="70" t="str">
        <f t="shared" si="1"/>
        <v>NA</v>
      </c>
      <c r="J22" s="67" t="str">
        <f>IF($I22="NA","NA",VLOOKUP(ROUNDUP(I22,0),Inputs!$N$6:$P$26,3,TRUE))</f>
        <v>NA</v>
      </c>
      <c r="K22" s="3" t="str">
        <f>IF($I22="NA","NA",VLOOKUP(ROUNDUP(I22,0),Inputs!$N$6:$O$26,2))</f>
        <v>NA</v>
      </c>
      <c r="L22" s="3" t="str">
        <f t="shared" si="2"/>
        <v>NA</v>
      </c>
      <c r="M22" s="5" t="str">
        <f t="shared" si="3"/>
        <v>NA</v>
      </c>
      <c r="N22" s="5" t="str">
        <f t="shared" si="4"/>
        <v>NA</v>
      </c>
      <c r="O22" s="5" t="str">
        <f>IF($I22= "NA","NA",(F22-N22)*Inputs!$S$7)</f>
        <v>NA</v>
      </c>
      <c r="P22" s="123" t="str">
        <f t="shared" si="5"/>
        <v>NA</v>
      </c>
      <c r="Q22" s="124" t="str">
        <f t="shared" si="6"/>
        <v>NA</v>
      </c>
      <c r="R22" s="7" t="str">
        <f t="shared" si="7"/>
        <v>YES</v>
      </c>
      <c r="S22" s="69" t="str">
        <f>IF(OR(($G22=("Non Callable")),$G22=("Make Whole"),Inputs!$S$6&gt;E22,R22="No"),"NA",Inputs!$S$6)</f>
        <v>NA</v>
      </c>
      <c r="T22" s="70" t="str">
        <f t="shared" si="0"/>
        <v>NA</v>
      </c>
      <c r="U22" s="67" t="str">
        <f>IF(S22="NA","NA",IF(T22&gt;0,T22*(Inputs!$S$11*12),0))</f>
        <v>NA</v>
      </c>
      <c r="V22" s="70" t="str">
        <f t="shared" si="8"/>
        <v>NA</v>
      </c>
      <c r="W22" s="67" t="str">
        <f>IF($V22="NA","NA",VLOOKUP(ROUNDUP(V22,0),Inputs!$N$6:$P$26,3,TRUE))</f>
        <v>NA</v>
      </c>
      <c r="X22" s="3" t="str">
        <f>IF($U22="NA","NA",VLOOKUP(ROUNDUP(V22,0),Inputs!$N$6:$O$26,2)+U22)</f>
        <v>NA</v>
      </c>
      <c r="Y22" s="3" t="str">
        <f t="shared" si="9"/>
        <v>NA</v>
      </c>
      <c r="Z22" s="5" t="str">
        <f t="shared" si="10"/>
        <v>NA</v>
      </c>
      <c r="AA22" s="5" t="str">
        <f t="shared" si="11"/>
        <v>NA</v>
      </c>
      <c r="AB22" s="5" t="str">
        <f>IF($U22= "NA","NA",(F22-AA22)*Inputs!$S$7)</f>
        <v>NA</v>
      </c>
      <c r="AC22" s="123" t="str">
        <f t="shared" si="12"/>
        <v>NA</v>
      </c>
      <c r="AD22" s="124" t="str">
        <f t="shared" si="13"/>
        <v>NA</v>
      </c>
      <c r="AE22" s="123" t="str">
        <f t="shared" si="14"/>
        <v/>
      </c>
    </row>
    <row r="23" spans="1:31" s="32" customFormat="1" ht="13.35" customHeight="1" outlineLevel="1">
      <c r="A23" s="96" t="s">
        <v>68</v>
      </c>
      <c r="B23" s="11" t="s">
        <v>664</v>
      </c>
      <c r="C23" s="78" t="s">
        <v>663</v>
      </c>
      <c r="D23" s="73">
        <v>3.2500000000000001E-2</v>
      </c>
      <c r="E23" s="74">
        <v>45901</v>
      </c>
      <c r="F23" s="79">
        <v>26745000</v>
      </c>
      <c r="G23" s="78" t="s">
        <v>2</v>
      </c>
      <c r="H23" s="69" t="str">
        <f>IF(OR(($G23=("Non Callable")),$G23=("Make Whole"),Inputs!$S$6&gt;E23),"Non Callable",MAX(Inputs!$S$6,G23))</f>
        <v>Non Callable</v>
      </c>
      <c r="I23" s="70" t="str">
        <f t="shared" ref="I23:I24" si="15">IF(OR(H23="Non Callable",H23=E23),"NA",DAYS360(H23,E23)/360)</f>
        <v>NA</v>
      </c>
      <c r="J23" s="67" t="str">
        <f>IF($I23="NA","NA",VLOOKUP(ROUNDUP(I23,0),Inputs!$N$6:$P$26,3,TRUE))</f>
        <v>NA</v>
      </c>
      <c r="K23" s="3" t="str">
        <f>IF($I23="NA","NA",VLOOKUP(ROUNDUP(I23,0),Inputs!$N$6:$O$26,2))</f>
        <v>NA</v>
      </c>
      <c r="L23" s="3" t="str">
        <f t="shared" ref="L23:L24" si="16">IF($I23="NA","NA",ROUNDDOWN(-PV(K23/2,I23*2,(F23*D23)/2,F23)/F23,5))</f>
        <v>NA</v>
      </c>
      <c r="M23" s="5" t="str">
        <f t="shared" ref="M23:M24" si="17">IF($I23="NA","NA",F23/L23)</f>
        <v>NA</v>
      </c>
      <c r="N23" s="5" t="str">
        <f t="shared" ref="N23:N24" si="18">IF($I23="NA","NA",F23-M23)</f>
        <v>NA</v>
      </c>
      <c r="O23" s="5" t="str">
        <f>IF($I23= "NA","NA",(F23-N23)*Inputs!$S$7)</f>
        <v>NA</v>
      </c>
      <c r="P23" s="123" t="str">
        <f t="shared" ref="P23:P24" si="19">IF($I23= "NA","NA",N23-O23)</f>
        <v>NA</v>
      </c>
      <c r="Q23" s="124" t="str">
        <f t="shared" ref="Q23:Q24" si="20">IF($I23= "NA","NA",P23/F23)</f>
        <v>NA</v>
      </c>
      <c r="R23" s="7" t="str">
        <f t="shared" si="7"/>
        <v>YES</v>
      </c>
      <c r="S23" s="69" t="str">
        <f>IF(OR(($G23=("Non Callable")),$G23=("Make Whole"),Inputs!$S$6&gt;E23,R23="No"),"NA",Inputs!$S$6)</f>
        <v>NA</v>
      </c>
      <c r="T23" s="70" t="str">
        <f t="shared" si="0"/>
        <v>NA</v>
      </c>
      <c r="U23" s="67" t="str">
        <f>IF(S23="NA","NA",IF(T23&gt;0,T23*(Inputs!$S$11*12),0))</f>
        <v>NA</v>
      </c>
      <c r="V23" s="70" t="str">
        <f t="shared" si="8"/>
        <v>NA</v>
      </c>
      <c r="W23" s="67" t="str">
        <f>IF($V23="NA","NA",VLOOKUP(ROUNDUP(V23,0),Inputs!$N$6:$P$26,3,TRUE))</f>
        <v>NA</v>
      </c>
      <c r="X23" s="3" t="str">
        <f>IF($U23="NA","NA",VLOOKUP(ROUNDUP(V23,0),Inputs!$N$6:$O$26,2)+U23)</f>
        <v>NA</v>
      </c>
      <c r="Y23" s="3" t="str">
        <f t="shared" si="9"/>
        <v>NA</v>
      </c>
      <c r="Z23" s="5" t="str">
        <f t="shared" si="10"/>
        <v>NA</v>
      </c>
      <c r="AA23" s="5" t="str">
        <f t="shared" si="11"/>
        <v>NA</v>
      </c>
      <c r="AB23" s="5" t="str">
        <f>IF($U23= "NA","NA",(F23-AA23)*Inputs!$S$7)</f>
        <v>NA</v>
      </c>
      <c r="AC23" s="123" t="str">
        <f t="shared" si="12"/>
        <v>NA</v>
      </c>
      <c r="AD23" s="124" t="str">
        <f t="shared" si="13"/>
        <v>NA</v>
      </c>
      <c r="AE23" s="123" t="str">
        <f t="shared" si="14"/>
        <v/>
      </c>
    </row>
    <row r="24" spans="1:31" s="32" customFormat="1" ht="13.35" customHeight="1" outlineLevel="1">
      <c r="A24" s="96" t="s">
        <v>68</v>
      </c>
      <c r="B24" s="11" t="s">
        <v>665</v>
      </c>
      <c r="C24" s="78" t="s">
        <v>663</v>
      </c>
      <c r="D24" s="73">
        <v>3.15E-2</v>
      </c>
      <c r="E24" s="74">
        <v>46266</v>
      </c>
      <c r="F24" s="79">
        <v>28095000</v>
      </c>
      <c r="G24" s="78" t="s">
        <v>2</v>
      </c>
      <c r="H24" s="69" t="str">
        <f>IF(OR(($G24=("Non Callable")),$G24=("Make Whole"),Inputs!$S$6&gt;E24),"Non Callable",MAX(Inputs!$S$6,G24))</f>
        <v>Non Callable</v>
      </c>
      <c r="I24" s="70" t="str">
        <f t="shared" si="15"/>
        <v>NA</v>
      </c>
      <c r="J24" s="67" t="str">
        <f>IF($I24="NA","NA",VLOOKUP(ROUNDUP(I24,0),Inputs!$N$6:$P$26,3,TRUE))</f>
        <v>NA</v>
      </c>
      <c r="K24" s="3" t="str">
        <f>IF($I24="NA","NA",VLOOKUP(ROUNDUP(I24,0),Inputs!$N$6:$O$26,2))</f>
        <v>NA</v>
      </c>
      <c r="L24" s="3" t="str">
        <f t="shared" si="16"/>
        <v>NA</v>
      </c>
      <c r="M24" s="5" t="str">
        <f t="shared" si="17"/>
        <v>NA</v>
      </c>
      <c r="N24" s="5" t="str">
        <f t="shared" si="18"/>
        <v>NA</v>
      </c>
      <c r="O24" s="5" t="str">
        <f>IF($I24= "NA","NA",(F24-N24)*Inputs!$S$7)</f>
        <v>NA</v>
      </c>
      <c r="P24" s="123" t="str">
        <f t="shared" si="19"/>
        <v>NA</v>
      </c>
      <c r="Q24" s="124" t="str">
        <f t="shared" si="20"/>
        <v>NA</v>
      </c>
      <c r="R24" s="7" t="str">
        <f t="shared" si="7"/>
        <v>YES</v>
      </c>
      <c r="S24" s="69" t="str">
        <f>IF(OR(($G24=("Non Callable")),$G24=("Make Whole"),Inputs!$S$6&gt;E24,R24="No"),"NA",Inputs!$S$6)</f>
        <v>NA</v>
      </c>
      <c r="T24" s="70" t="str">
        <f t="shared" ref="T24" si="21">IF(S24&lt;=G24,IF(OR(S24="NA",S24=G24),"NA",DAYS360(S24,G24)/360),0)</f>
        <v>NA</v>
      </c>
      <c r="U24" s="67" t="str">
        <f>IF(S24="NA","NA",IF(T24&gt;0,T24*(Inputs!$S$11*12),0))</f>
        <v>NA</v>
      </c>
      <c r="V24" s="70" t="str">
        <f t="shared" si="8"/>
        <v>NA</v>
      </c>
      <c r="W24" s="67" t="str">
        <f>IF($V24="NA","NA",VLOOKUP(ROUNDUP(V24,0),Inputs!$N$6:$P$26,3,TRUE))</f>
        <v>NA</v>
      </c>
      <c r="X24" s="3" t="str">
        <f>IF($U24="NA","NA",VLOOKUP(ROUNDUP(V24,0),Inputs!$N$6:$O$26,2)+U24)</f>
        <v>NA</v>
      </c>
      <c r="Y24" s="3" t="str">
        <f t="shared" si="9"/>
        <v>NA</v>
      </c>
      <c r="Z24" s="5" t="str">
        <f t="shared" si="10"/>
        <v>NA</v>
      </c>
      <c r="AA24" s="5" t="str">
        <f t="shared" si="11"/>
        <v>NA</v>
      </c>
      <c r="AB24" s="5" t="str">
        <f>IF($U24= "NA","NA",(F24-AA24)*Inputs!$S$7)</f>
        <v>NA</v>
      </c>
      <c r="AC24" s="123" t="str">
        <f t="shared" si="12"/>
        <v>NA</v>
      </c>
      <c r="AD24" s="124" t="str">
        <f t="shared" si="13"/>
        <v>NA</v>
      </c>
      <c r="AE24" s="123" t="str">
        <f t="shared" si="14"/>
        <v/>
      </c>
    </row>
    <row r="25" spans="1:31" s="32" customFormat="1" ht="13.35" customHeight="1">
      <c r="A25" s="1"/>
      <c r="B25" s="59"/>
      <c r="C25" s="59"/>
      <c r="D25" s="59"/>
      <c r="E25" s="59"/>
      <c r="F25" s="58"/>
      <c r="G25" s="59"/>
      <c r="H25" s="59"/>
      <c r="I25" s="59"/>
      <c r="J25" s="59"/>
      <c r="K25" s="59"/>
      <c r="L25" s="59"/>
      <c r="M25" s="4"/>
      <c r="N25" s="59"/>
      <c r="O25" s="6"/>
      <c r="P25" s="7"/>
      <c r="S25" s="61"/>
      <c r="T25" s="61"/>
      <c r="U25" s="61"/>
      <c r="V25" s="61"/>
      <c r="W25" s="61"/>
      <c r="X25" s="61"/>
      <c r="Y25" s="61"/>
      <c r="Z25" s="4"/>
      <c r="AA25" s="61"/>
      <c r="AB25" s="6"/>
      <c r="AC25" s="7"/>
    </row>
    <row r="26" spans="1:31" s="32" customFormat="1" ht="13.35" customHeight="1">
      <c r="A26" s="1"/>
      <c r="B26" s="59"/>
      <c r="C26" s="59"/>
      <c r="D26" s="59"/>
      <c r="E26" s="59"/>
      <c r="F26" s="58"/>
      <c r="G26" s="59"/>
      <c r="H26" s="59"/>
      <c r="I26" s="59"/>
      <c r="J26" s="59"/>
      <c r="K26" s="59"/>
      <c r="L26" s="59"/>
      <c r="M26" s="4"/>
      <c r="N26" s="59"/>
      <c r="O26" s="6"/>
      <c r="P26" s="7"/>
      <c r="S26" s="61"/>
      <c r="T26" s="61"/>
      <c r="U26" s="61"/>
      <c r="V26" s="61"/>
      <c r="W26" s="61"/>
      <c r="X26" s="61"/>
      <c r="Y26" s="61"/>
      <c r="Z26" s="4"/>
      <c r="AA26" s="61"/>
      <c r="AB26" s="6"/>
      <c r="AC26" s="7"/>
    </row>
    <row r="27" spans="1:31" s="32" customFormat="1" ht="13.35" customHeight="1">
      <c r="A27" s="1"/>
      <c r="B27" s="59"/>
      <c r="C27" s="59"/>
      <c r="D27" s="59"/>
      <c r="E27" s="59"/>
      <c r="F27" s="58"/>
      <c r="G27" s="59"/>
      <c r="H27" s="59"/>
      <c r="I27" s="59"/>
      <c r="J27" s="59"/>
      <c r="K27" s="59"/>
      <c r="L27" s="59"/>
      <c r="M27" s="4"/>
      <c r="N27" s="59"/>
      <c r="O27" s="6"/>
      <c r="P27" s="7"/>
      <c r="S27" s="61"/>
      <c r="T27" s="61"/>
      <c r="U27" s="61"/>
      <c r="V27" s="61"/>
      <c r="W27" s="61"/>
      <c r="X27" s="61"/>
      <c r="Y27" s="61"/>
      <c r="Z27" s="4"/>
      <c r="AA27" s="61"/>
      <c r="AB27" s="6"/>
      <c r="AC27" s="7"/>
    </row>
    <row r="28" spans="1:31" s="32" customFormat="1" ht="13.35" customHeight="1">
      <c r="A28" s="1"/>
      <c r="B28" s="59"/>
      <c r="C28" s="59"/>
      <c r="D28" s="59"/>
      <c r="E28" s="59"/>
      <c r="F28" s="58"/>
      <c r="G28" s="59"/>
      <c r="H28" s="59"/>
      <c r="I28" s="59"/>
      <c r="J28" s="59"/>
      <c r="K28" s="59"/>
      <c r="L28" s="59"/>
      <c r="M28" s="4"/>
      <c r="N28" s="59"/>
      <c r="O28" s="6"/>
      <c r="P28" s="7"/>
      <c r="S28" s="61"/>
      <c r="T28" s="61"/>
      <c r="U28" s="61"/>
      <c r="V28" s="61"/>
      <c r="W28" s="61"/>
      <c r="X28" s="61"/>
      <c r="Y28" s="61"/>
      <c r="Z28" s="4"/>
      <c r="AA28" s="61"/>
      <c r="AB28" s="6"/>
      <c r="AC28" s="7"/>
    </row>
    <row r="29" spans="1:31" s="32" customFormat="1" ht="13.35" customHeight="1">
      <c r="A29" s="1"/>
      <c r="B29" s="59"/>
      <c r="C29" s="59"/>
      <c r="D29" s="59"/>
      <c r="E29" s="59"/>
      <c r="F29" s="58"/>
      <c r="G29" s="59"/>
      <c r="H29" s="59"/>
      <c r="I29" s="59"/>
      <c r="J29" s="59"/>
      <c r="K29" s="59"/>
      <c r="L29" s="59"/>
      <c r="M29" s="4"/>
      <c r="N29" s="59"/>
      <c r="O29" s="6"/>
      <c r="P29" s="7"/>
      <c r="S29" s="61"/>
      <c r="T29" s="61"/>
      <c r="U29" s="61"/>
      <c r="V29" s="61"/>
      <c r="W29" s="61"/>
      <c r="X29" s="61"/>
      <c r="Y29" s="61"/>
      <c r="Z29" s="4"/>
      <c r="AA29" s="61"/>
      <c r="AB29" s="6"/>
      <c r="AC29" s="7"/>
    </row>
    <row r="30" spans="1:31" s="32" customFormat="1" ht="13.35" customHeight="1">
      <c r="A30" s="1"/>
      <c r="B30" s="59"/>
      <c r="C30" s="59"/>
      <c r="D30" s="59"/>
      <c r="E30" s="59"/>
      <c r="F30" s="58"/>
      <c r="G30" s="59"/>
      <c r="H30" s="59"/>
      <c r="I30" s="59"/>
      <c r="J30" s="59"/>
      <c r="K30" s="59"/>
      <c r="L30" s="59"/>
      <c r="M30" s="4"/>
      <c r="N30" s="59"/>
      <c r="O30" s="6"/>
      <c r="P30" s="7"/>
      <c r="S30" s="61"/>
      <c r="T30" s="61"/>
      <c r="U30" s="61"/>
      <c r="V30" s="61"/>
      <c r="W30" s="61"/>
      <c r="X30" s="61"/>
      <c r="Y30" s="61"/>
      <c r="Z30" s="4"/>
      <c r="AA30" s="61"/>
      <c r="AB30" s="6"/>
      <c r="AC30" s="7"/>
    </row>
    <row r="31" spans="1:31" s="32" customFormat="1" ht="13.35" customHeight="1">
      <c r="A31" s="1"/>
      <c r="B31" s="59"/>
      <c r="C31" s="59"/>
      <c r="D31" s="59"/>
      <c r="E31" s="59"/>
      <c r="F31" s="58"/>
      <c r="G31" s="59"/>
      <c r="H31" s="59"/>
      <c r="I31" s="59"/>
      <c r="J31" s="59"/>
      <c r="K31" s="59"/>
      <c r="L31" s="59"/>
      <c r="M31" s="4"/>
      <c r="N31" s="59"/>
      <c r="O31" s="6"/>
      <c r="P31" s="7"/>
      <c r="S31" s="61"/>
      <c r="T31" s="61"/>
      <c r="U31" s="61"/>
      <c r="V31" s="61"/>
      <c r="W31" s="61"/>
      <c r="X31" s="61"/>
      <c r="Y31" s="61"/>
      <c r="Z31" s="4"/>
      <c r="AA31" s="61"/>
      <c r="AB31" s="6"/>
      <c r="AC31" s="7"/>
    </row>
    <row r="32" spans="1:31" s="32" customFormat="1" ht="13.35" customHeight="1">
      <c r="A32" s="1"/>
      <c r="B32" s="59"/>
      <c r="C32" s="59"/>
      <c r="D32" s="59"/>
      <c r="E32" s="59"/>
      <c r="F32" s="58"/>
      <c r="G32" s="59"/>
      <c r="H32" s="59"/>
      <c r="I32" s="59"/>
      <c r="J32" s="59"/>
      <c r="K32" s="59"/>
      <c r="L32" s="59"/>
      <c r="M32" s="4"/>
      <c r="N32" s="59"/>
      <c r="O32" s="6"/>
      <c r="P32" s="7"/>
      <c r="S32" s="61"/>
      <c r="T32" s="61"/>
      <c r="U32" s="61"/>
      <c r="V32" s="61"/>
      <c r="W32" s="61"/>
      <c r="X32" s="61"/>
      <c r="Y32" s="61"/>
      <c r="Z32" s="4"/>
      <c r="AA32" s="61"/>
      <c r="AB32" s="6"/>
      <c r="AC32" s="7"/>
    </row>
    <row r="33" spans="1:29" s="32" customFormat="1" ht="13.35" customHeight="1">
      <c r="A33" s="1"/>
      <c r="B33" s="59"/>
      <c r="C33" s="59"/>
      <c r="D33" s="59"/>
      <c r="E33" s="59"/>
      <c r="F33" s="58"/>
      <c r="G33" s="59"/>
      <c r="H33" s="59"/>
      <c r="I33" s="59"/>
      <c r="J33" s="59"/>
      <c r="K33" s="59"/>
      <c r="L33" s="59"/>
      <c r="M33" s="4"/>
      <c r="N33" s="59"/>
      <c r="O33" s="6"/>
      <c r="P33" s="7"/>
      <c r="S33" s="61"/>
      <c r="T33" s="61"/>
      <c r="U33" s="61"/>
      <c r="V33" s="61"/>
      <c r="W33" s="61"/>
      <c r="X33" s="61"/>
      <c r="Y33" s="61"/>
      <c r="Z33" s="4"/>
      <c r="AA33" s="61"/>
      <c r="AB33" s="6"/>
      <c r="AC33" s="7"/>
    </row>
    <row r="34" spans="1:29" s="32" customFormat="1" ht="13.35" customHeight="1">
      <c r="A34" s="1"/>
      <c r="B34" s="59"/>
      <c r="C34" s="59"/>
      <c r="D34" s="59"/>
      <c r="E34" s="59"/>
      <c r="F34" s="58"/>
      <c r="G34" s="59"/>
      <c r="H34" s="59"/>
      <c r="I34" s="59"/>
      <c r="J34" s="59"/>
      <c r="K34" s="59"/>
      <c r="L34" s="59"/>
      <c r="M34" s="4"/>
      <c r="N34" s="59"/>
      <c r="O34" s="6"/>
      <c r="P34" s="7"/>
      <c r="S34" s="61"/>
      <c r="T34" s="61"/>
      <c r="U34" s="61"/>
      <c r="V34" s="61"/>
      <c r="W34" s="61"/>
      <c r="X34" s="61"/>
      <c r="Y34" s="61"/>
      <c r="Z34" s="4"/>
      <c r="AA34" s="61"/>
      <c r="AB34" s="6"/>
      <c r="AC34" s="7"/>
    </row>
    <row r="35" spans="1:29" s="32" customFormat="1" ht="13.35" customHeight="1">
      <c r="A35" s="1"/>
      <c r="B35" s="59"/>
      <c r="C35" s="59"/>
      <c r="D35" s="59"/>
      <c r="E35" s="59"/>
      <c r="F35" s="58"/>
      <c r="G35" s="59"/>
      <c r="H35" s="59"/>
      <c r="I35" s="59"/>
      <c r="J35" s="59"/>
      <c r="K35" s="59"/>
      <c r="L35" s="59"/>
      <c r="M35" s="4"/>
      <c r="N35" s="59"/>
      <c r="O35" s="6"/>
      <c r="P35" s="7"/>
      <c r="S35" s="61"/>
      <c r="T35" s="61"/>
      <c r="U35" s="61"/>
      <c r="V35" s="61"/>
      <c r="W35" s="61"/>
      <c r="X35" s="61"/>
      <c r="Y35" s="61"/>
      <c r="Z35" s="4"/>
      <c r="AA35" s="61"/>
      <c r="AB35" s="6"/>
      <c r="AC35" s="7"/>
    </row>
    <row r="36" spans="1:29" s="32" customFormat="1" ht="13.35" customHeight="1">
      <c r="A36" s="1"/>
      <c r="B36" s="59"/>
      <c r="C36" s="59"/>
      <c r="D36" s="59"/>
      <c r="E36" s="59"/>
      <c r="F36" s="58"/>
      <c r="G36" s="59"/>
      <c r="H36" s="59"/>
      <c r="I36" s="59"/>
      <c r="J36" s="59"/>
      <c r="K36" s="59"/>
      <c r="L36" s="59"/>
      <c r="M36" s="4"/>
      <c r="N36" s="59"/>
      <c r="O36" s="6"/>
      <c r="P36" s="7"/>
      <c r="S36" s="61"/>
      <c r="T36" s="61"/>
      <c r="U36" s="61"/>
      <c r="V36" s="61"/>
      <c r="W36" s="61"/>
      <c r="X36" s="61"/>
      <c r="Y36" s="61"/>
      <c r="Z36" s="4"/>
      <c r="AA36" s="61"/>
      <c r="AB36" s="6"/>
      <c r="AC36" s="7"/>
    </row>
    <row r="37" spans="1:29" s="32" customFormat="1" ht="13.35" customHeight="1">
      <c r="A37" s="1"/>
      <c r="B37" s="59"/>
      <c r="C37" s="59"/>
      <c r="D37" s="59"/>
      <c r="E37" s="59"/>
      <c r="F37" s="58"/>
      <c r="G37" s="59"/>
      <c r="H37" s="59"/>
      <c r="I37" s="59"/>
      <c r="J37" s="59"/>
      <c r="K37" s="59"/>
      <c r="L37" s="59"/>
      <c r="M37" s="4"/>
      <c r="N37" s="59"/>
      <c r="O37" s="6"/>
      <c r="P37" s="7"/>
      <c r="S37" s="61"/>
      <c r="T37" s="61"/>
      <c r="U37" s="61"/>
      <c r="V37" s="61"/>
      <c r="W37" s="61"/>
      <c r="X37" s="61"/>
      <c r="Y37" s="61"/>
      <c r="Z37" s="4"/>
      <c r="AA37" s="61"/>
      <c r="AB37" s="6"/>
      <c r="AC37" s="7"/>
    </row>
    <row r="38" spans="1:29" s="32" customFormat="1" ht="13.35" customHeight="1">
      <c r="A38" s="1"/>
      <c r="B38" s="59"/>
      <c r="C38" s="59"/>
      <c r="D38" s="59"/>
      <c r="E38" s="59"/>
      <c r="F38" s="58"/>
      <c r="G38" s="59"/>
      <c r="H38" s="59"/>
      <c r="I38" s="59"/>
      <c r="J38" s="59"/>
      <c r="K38" s="59"/>
      <c r="L38" s="59"/>
      <c r="M38" s="4"/>
      <c r="N38" s="59"/>
      <c r="O38" s="6"/>
      <c r="P38" s="7"/>
      <c r="S38" s="61"/>
      <c r="T38" s="61"/>
      <c r="U38" s="61"/>
      <c r="V38" s="61"/>
      <c r="W38" s="61"/>
      <c r="X38" s="61"/>
      <c r="Y38" s="61"/>
      <c r="Z38" s="4"/>
      <c r="AA38" s="61"/>
      <c r="AB38" s="6"/>
      <c r="AC38" s="7"/>
    </row>
    <row r="39" spans="1:29" s="32" customFormat="1" ht="13.35" customHeight="1">
      <c r="A39" s="1"/>
      <c r="B39" s="59"/>
      <c r="C39" s="59"/>
      <c r="D39" s="59"/>
      <c r="E39" s="59"/>
      <c r="F39" s="58"/>
      <c r="G39" s="59"/>
      <c r="H39" s="59"/>
      <c r="I39" s="59"/>
      <c r="J39" s="59"/>
      <c r="K39" s="59"/>
      <c r="L39" s="59"/>
      <c r="M39" s="4"/>
      <c r="N39" s="59"/>
      <c r="O39" s="6"/>
      <c r="P39" s="7"/>
      <c r="S39" s="61"/>
      <c r="T39" s="61"/>
      <c r="U39" s="61"/>
      <c r="V39" s="61"/>
      <c r="W39" s="61"/>
      <c r="X39" s="61"/>
      <c r="Y39" s="61"/>
      <c r="Z39" s="4"/>
      <c r="AA39" s="61"/>
      <c r="AB39" s="6"/>
      <c r="AC39" s="7"/>
    </row>
    <row r="40" spans="1:29" s="32" customFormat="1" ht="13.35" customHeight="1">
      <c r="A40" s="1"/>
      <c r="B40" s="59"/>
      <c r="C40" s="59"/>
      <c r="D40" s="59"/>
      <c r="E40" s="59"/>
      <c r="F40" s="58"/>
      <c r="G40" s="59"/>
      <c r="H40" s="59"/>
      <c r="I40" s="59"/>
      <c r="J40" s="59"/>
      <c r="K40" s="59"/>
      <c r="L40" s="59"/>
      <c r="M40" s="4"/>
      <c r="N40" s="59"/>
      <c r="O40" s="6"/>
      <c r="P40" s="7"/>
      <c r="S40" s="61"/>
      <c r="T40" s="61"/>
      <c r="U40" s="61"/>
      <c r="V40" s="61"/>
      <c r="W40" s="61"/>
      <c r="X40" s="61"/>
      <c r="Y40" s="61"/>
      <c r="Z40" s="4"/>
      <c r="AA40" s="61"/>
      <c r="AB40" s="6"/>
      <c r="AC40" s="7"/>
    </row>
    <row r="41" spans="1:29" s="32" customFormat="1" ht="13.35" customHeight="1">
      <c r="A41" s="1"/>
      <c r="B41" s="59"/>
      <c r="C41" s="59"/>
      <c r="D41" s="59"/>
      <c r="E41" s="59"/>
      <c r="F41" s="58"/>
      <c r="G41" s="59"/>
      <c r="H41" s="59"/>
      <c r="I41" s="59"/>
      <c r="J41" s="59"/>
      <c r="K41" s="59"/>
      <c r="L41" s="59"/>
      <c r="M41" s="4"/>
      <c r="N41" s="59"/>
      <c r="O41" s="6"/>
      <c r="P41" s="7"/>
      <c r="S41" s="61"/>
      <c r="T41" s="61"/>
      <c r="U41" s="61"/>
      <c r="V41" s="61"/>
      <c r="W41" s="61"/>
      <c r="X41" s="61"/>
      <c r="Y41" s="61"/>
      <c r="Z41" s="4"/>
      <c r="AA41" s="61"/>
      <c r="AB41" s="6"/>
      <c r="AC41" s="7"/>
    </row>
    <row r="42" spans="1:29" s="32" customFormat="1" ht="13.35" customHeight="1">
      <c r="A42" s="1"/>
      <c r="B42" s="59"/>
      <c r="C42" s="59"/>
      <c r="D42" s="59"/>
      <c r="E42" s="59"/>
      <c r="F42" s="58"/>
      <c r="G42" s="59"/>
      <c r="H42" s="59"/>
      <c r="I42" s="59"/>
      <c r="J42" s="59"/>
      <c r="K42" s="59"/>
      <c r="L42" s="59"/>
      <c r="M42" s="4"/>
      <c r="N42" s="59"/>
      <c r="O42" s="6"/>
      <c r="P42" s="7"/>
      <c r="S42" s="61"/>
      <c r="T42" s="61"/>
      <c r="U42" s="61"/>
      <c r="V42" s="61"/>
      <c r="W42" s="61"/>
      <c r="X42" s="61"/>
      <c r="Y42" s="61"/>
      <c r="Z42" s="4"/>
      <c r="AA42" s="61"/>
      <c r="AB42" s="6"/>
      <c r="AC42" s="7"/>
    </row>
    <row r="43" spans="1:29" s="32" customFormat="1" ht="13.35" customHeight="1">
      <c r="A43" s="1"/>
      <c r="B43" s="59"/>
      <c r="C43" s="59"/>
      <c r="D43" s="59"/>
      <c r="E43" s="59"/>
      <c r="F43" s="58"/>
      <c r="G43" s="59"/>
      <c r="H43" s="59"/>
      <c r="I43" s="59"/>
      <c r="J43" s="59"/>
      <c r="K43" s="59"/>
      <c r="L43" s="59"/>
      <c r="M43" s="4"/>
      <c r="N43" s="59"/>
      <c r="O43" s="6"/>
      <c r="P43" s="7"/>
      <c r="S43" s="61"/>
      <c r="T43" s="61"/>
      <c r="U43" s="61"/>
      <c r="V43" s="61"/>
      <c r="W43" s="61"/>
      <c r="X43" s="61"/>
      <c r="Y43" s="61"/>
      <c r="Z43" s="4"/>
      <c r="AA43" s="61"/>
      <c r="AB43" s="6"/>
      <c r="AC43" s="7"/>
    </row>
    <row r="44" spans="1:29" s="32" customFormat="1" ht="13.35" customHeight="1">
      <c r="A44" s="1"/>
      <c r="B44" s="59"/>
      <c r="C44" s="59"/>
      <c r="D44" s="59"/>
      <c r="E44" s="59"/>
      <c r="F44" s="58"/>
      <c r="G44" s="59"/>
      <c r="H44" s="59"/>
      <c r="I44" s="59"/>
      <c r="J44" s="59"/>
      <c r="K44" s="59"/>
      <c r="L44" s="59"/>
      <c r="M44" s="4"/>
      <c r="N44" s="59"/>
      <c r="O44" s="6"/>
      <c r="P44" s="7"/>
      <c r="S44" s="61"/>
      <c r="T44" s="61"/>
      <c r="U44" s="61"/>
      <c r="V44" s="61"/>
      <c r="W44" s="61"/>
      <c r="X44" s="61"/>
      <c r="Y44" s="61"/>
      <c r="Z44" s="4"/>
      <c r="AA44" s="61"/>
      <c r="AB44" s="6"/>
      <c r="AC44" s="7"/>
    </row>
    <row r="45" spans="1:29" s="32" customFormat="1" ht="13.35" customHeight="1">
      <c r="A45" s="1"/>
      <c r="B45" s="59"/>
      <c r="C45" s="59"/>
      <c r="D45" s="59"/>
      <c r="E45" s="59"/>
      <c r="F45" s="58"/>
      <c r="G45" s="59"/>
      <c r="H45" s="59"/>
      <c r="I45" s="59"/>
      <c r="J45" s="59"/>
      <c r="K45" s="59"/>
      <c r="L45" s="59"/>
      <c r="M45" s="4"/>
      <c r="N45" s="59"/>
      <c r="O45" s="6"/>
      <c r="P45" s="7"/>
      <c r="S45" s="61"/>
      <c r="T45" s="61"/>
      <c r="U45" s="61"/>
      <c r="V45" s="61"/>
      <c r="W45" s="61"/>
      <c r="X45" s="61"/>
      <c r="Y45" s="61"/>
      <c r="Z45" s="4"/>
      <c r="AA45" s="61"/>
      <c r="AB45" s="6"/>
      <c r="AC45" s="7"/>
    </row>
    <row r="46" spans="1:29" s="32" customFormat="1" ht="13.35" customHeight="1">
      <c r="A46" s="1"/>
      <c r="B46" s="59"/>
      <c r="C46" s="59"/>
      <c r="D46" s="59"/>
      <c r="E46" s="59"/>
      <c r="F46" s="58"/>
      <c r="G46" s="59"/>
      <c r="H46" s="59"/>
      <c r="I46" s="59"/>
      <c r="J46" s="59"/>
      <c r="K46" s="59"/>
      <c r="L46" s="59"/>
      <c r="M46" s="4"/>
      <c r="N46" s="59"/>
      <c r="O46" s="6"/>
      <c r="P46" s="7"/>
      <c r="S46" s="61"/>
      <c r="T46" s="61"/>
      <c r="U46" s="61"/>
      <c r="V46" s="61"/>
      <c r="W46" s="61"/>
      <c r="X46" s="61"/>
      <c r="Y46" s="61"/>
      <c r="Z46" s="4"/>
      <c r="AA46" s="61"/>
      <c r="AB46" s="6"/>
      <c r="AC46" s="7"/>
    </row>
    <row r="47" spans="1:29" s="32" customFormat="1" ht="13.35" customHeight="1">
      <c r="A47" s="1"/>
      <c r="B47" s="59"/>
      <c r="C47" s="59"/>
      <c r="D47" s="59"/>
      <c r="E47" s="59"/>
      <c r="F47" s="58"/>
      <c r="G47" s="59"/>
      <c r="H47" s="59"/>
      <c r="I47" s="59"/>
      <c r="J47" s="59"/>
      <c r="K47" s="59"/>
      <c r="L47" s="59"/>
      <c r="M47" s="4"/>
      <c r="N47" s="59"/>
      <c r="O47" s="6"/>
      <c r="P47" s="7"/>
      <c r="S47" s="61"/>
      <c r="T47" s="61"/>
      <c r="U47" s="61"/>
      <c r="V47" s="61"/>
      <c r="W47" s="61"/>
      <c r="X47" s="61"/>
      <c r="Y47" s="61"/>
      <c r="Z47" s="4"/>
      <c r="AA47" s="61"/>
      <c r="AB47" s="6"/>
      <c r="AC47" s="7"/>
    </row>
    <row r="48" spans="1:29" s="32" customFormat="1" ht="13.35" customHeight="1">
      <c r="A48" s="1"/>
      <c r="B48" s="59"/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4"/>
      <c r="N48" s="59"/>
      <c r="O48" s="6"/>
      <c r="P48" s="7"/>
      <c r="S48" s="61"/>
      <c r="T48" s="61"/>
      <c r="U48" s="61"/>
      <c r="V48" s="61"/>
      <c r="W48" s="61"/>
      <c r="X48" s="61"/>
      <c r="Y48" s="61"/>
      <c r="Z48" s="4"/>
      <c r="AA48" s="61"/>
      <c r="AB48" s="6"/>
      <c r="AC48" s="7"/>
    </row>
    <row r="49" spans="1:29" s="32" customFormat="1" ht="13.35" customHeight="1">
      <c r="A49" s="1"/>
      <c r="B49" s="59"/>
      <c r="C49" s="59"/>
      <c r="D49" s="59"/>
      <c r="E49" s="59"/>
      <c r="F49" s="58"/>
      <c r="G49" s="59"/>
      <c r="H49" s="59"/>
      <c r="I49" s="59"/>
      <c r="J49" s="59"/>
      <c r="K49" s="59"/>
      <c r="L49" s="59"/>
      <c r="M49" s="4"/>
      <c r="N49" s="59"/>
      <c r="O49" s="6"/>
      <c r="P49" s="7"/>
      <c r="S49" s="61"/>
      <c r="T49" s="61"/>
      <c r="U49" s="61"/>
      <c r="V49" s="61"/>
      <c r="W49" s="61"/>
      <c r="X49" s="61"/>
      <c r="Y49" s="61"/>
      <c r="Z49" s="4"/>
      <c r="AA49" s="61"/>
      <c r="AB49" s="6"/>
      <c r="AC49" s="7"/>
    </row>
    <row r="50" spans="1:29" s="32" customFormat="1" ht="13.35" customHeight="1">
      <c r="A50" s="1"/>
      <c r="B50" s="59"/>
      <c r="C50" s="59"/>
      <c r="D50" s="59"/>
      <c r="E50" s="59"/>
      <c r="F50" s="58"/>
      <c r="G50" s="59"/>
      <c r="H50" s="59"/>
      <c r="I50" s="59"/>
      <c r="J50" s="59"/>
      <c r="K50" s="59"/>
      <c r="L50" s="59"/>
      <c r="M50" s="4"/>
      <c r="N50" s="59"/>
      <c r="O50" s="6"/>
      <c r="P50" s="7"/>
      <c r="S50" s="61"/>
      <c r="T50" s="61"/>
      <c r="U50" s="61"/>
      <c r="V50" s="61"/>
      <c r="W50" s="61"/>
      <c r="X50" s="61"/>
      <c r="Y50" s="61"/>
      <c r="Z50" s="4"/>
      <c r="AA50" s="61"/>
      <c r="AB50" s="6"/>
      <c r="AC50" s="7"/>
    </row>
    <row r="51" spans="1:29" s="32" customFormat="1" ht="13.35" customHeight="1">
      <c r="A51" s="1"/>
      <c r="B51" s="59"/>
      <c r="C51" s="59"/>
      <c r="D51" s="59"/>
      <c r="E51" s="59"/>
      <c r="F51" s="58"/>
      <c r="G51" s="59"/>
      <c r="H51" s="59"/>
      <c r="I51" s="59"/>
      <c r="J51" s="59"/>
      <c r="K51" s="59"/>
      <c r="L51" s="59"/>
      <c r="M51" s="4"/>
      <c r="N51" s="59"/>
      <c r="O51" s="6"/>
      <c r="P51" s="7"/>
      <c r="S51" s="61"/>
      <c r="T51" s="61"/>
      <c r="U51" s="61"/>
      <c r="V51" s="61"/>
      <c r="W51" s="61"/>
      <c r="X51" s="61"/>
      <c r="Y51" s="61"/>
      <c r="Z51" s="4"/>
      <c r="AA51" s="61"/>
      <c r="AB51" s="6"/>
      <c r="AC51" s="7"/>
    </row>
    <row r="52" spans="1:29" s="32" customFormat="1" ht="13.35" customHeight="1">
      <c r="A52" s="1"/>
      <c r="B52" s="59"/>
      <c r="C52" s="59"/>
      <c r="D52" s="59"/>
      <c r="E52" s="59"/>
      <c r="F52" s="58"/>
      <c r="G52" s="59"/>
      <c r="H52" s="59"/>
      <c r="I52" s="59"/>
      <c r="J52" s="59"/>
      <c r="K52" s="59"/>
      <c r="L52" s="59"/>
      <c r="M52" s="4"/>
      <c r="N52" s="59"/>
      <c r="O52" s="6"/>
      <c r="P52" s="7"/>
      <c r="S52" s="61"/>
      <c r="T52" s="61"/>
      <c r="U52" s="61"/>
      <c r="V52" s="61"/>
      <c r="W52" s="61"/>
      <c r="X52" s="61"/>
      <c r="Y52" s="61"/>
      <c r="Z52" s="4"/>
      <c r="AA52" s="61"/>
      <c r="AB52" s="6"/>
      <c r="AC52" s="7"/>
    </row>
    <row r="53" spans="1:29" s="32" customFormat="1" ht="13.35" customHeight="1">
      <c r="A53" s="1"/>
      <c r="B53" s="59"/>
      <c r="C53" s="59"/>
      <c r="D53" s="59"/>
      <c r="E53" s="59"/>
      <c r="F53" s="58"/>
      <c r="G53" s="59"/>
      <c r="H53" s="59"/>
      <c r="I53" s="59"/>
      <c r="J53" s="59"/>
      <c r="K53" s="59"/>
      <c r="L53" s="59"/>
      <c r="M53" s="4"/>
      <c r="N53" s="59"/>
      <c r="O53" s="6"/>
      <c r="P53" s="7"/>
      <c r="S53" s="61"/>
      <c r="T53" s="61"/>
      <c r="U53" s="61"/>
      <c r="V53" s="61"/>
      <c r="W53" s="61"/>
      <c r="X53" s="61"/>
      <c r="Y53" s="61"/>
      <c r="Z53" s="4"/>
      <c r="AA53" s="61"/>
      <c r="AB53" s="6"/>
      <c r="AC53" s="7"/>
    </row>
    <row r="54" spans="1:29" s="32" customFormat="1" ht="13.35" customHeight="1">
      <c r="A54" s="1"/>
      <c r="B54" s="59"/>
      <c r="C54" s="59"/>
      <c r="D54" s="59"/>
      <c r="E54" s="59"/>
      <c r="F54" s="58"/>
      <c r="G54" s="59"/>
      <c r="H54" s="59"/>
      <c r="I54" s="59"/>
      <c r="J54" s="59"/>
      <c r="K54" s="59"/>
      <c r="L54" s="59"/>
      <c r="M54" s="4"/>
      <c r="N54" s="59"/>
      <c r="O54" s="6"/>
      <c r="P54" s="7"/>
      <c r="S54" s="61"/>
      <c r="T54" s="61"/>
      <c r="U54" s="61"/>
      <c r="V54" s="61"/>
      <c r="W54" s="61"/>
      <c r="X54" s="61"/>
      <c r="Y54" s="61"/>
      <c r="Z54" s="4"/>
      <c r="AA54" s="61"/>
      <c r="AB54" s="6"/>
      <c r="AC54" s="7"/>
    </row>
    <row r="55" spans="1:29" s="32" customFormat="1" ht="13.35" customHeight="1">
      <c r="A55" s="1"/>
      <c r="B55" s="59"/>
      <c r="C55" s="59"/>
      <c r="D55" s="59"/>
      <c r="E55" s="59"/>
      <c r="F55" s="58"/>
      <c r="G55" s="59"/>
      <c r="H55" s="59"/>
      <c r="I55" s="59"/>
      <c r="J55" s="59"/>
      <c r="K55" s="59"/>
      <c r="L55" s="59"/>
      <c r="M55" s="4"/>
      <c r="N55" s="59"/>
      <c r="O55" s="6"/>
      <c r="P55" s="7"/>
      <c r="S55" s="61"/>
      <c r="T55" s="61"/>
      <c r="U55" s="61"/>
      <c r="V55" s="61"/>
      <c r="W55" s="61"/>
      <c r="X55" s="61"/>
      <c r="Y55" s="61"/>
      <c r="Z55" s="4"/>
      <c r="AA55" s="61"/>
      <c r="AB55" s="6"/>
      <c r="AC55" s="7"/>
    </row>
    <row r="56" spans="1:29" s="32" customFormat="1" ht="13.35" customHeight="1">
      <c r="A56" s="1"/>
      <c r="B56" s="59"/>
      <c r="C56" s="59"/>
      <c r="D56" s="59"/>
      <c r="E56" s="59"/>
      <c r="F56" s="58"/>
      <c r="G56" s="59"/>
      <c r="H56" s="59"/>
      <c r="I56" s="59"/>
      <c r="J56" s="59"/>
      <c r="K56" s="59"/>
      <c r="L56" s="59"/>
      <c r="M56" s="4"/>
      <c r="N56" s="59"/>
      <c r="O56" s="6"/>
      <c r="P56" s="7"/>
      <c r="S56" s="61"/>
      <c r="T56" s="61"/>
      <c r="U56" s="61"/>
      <c r="V56" s="61"/>
      <c r="W56" s="61"/>
      <c r="X56" s="61"/>
      <c r="Y56" s="61"/>
      <c r="Z56" s="4"/>
      <c r="AA56" s="61"/>
      <c r="AB56" s="6"/>
      <c r="AC56" s="7"/>
    </row>
    <row r="57" spans="1:29" s="32" customFormat="1" ht="13.35" customHeight="1">
      <c r="A57" s="1"/>
      <c r="B57" s="59"/>
      <c r="C57" s="59"/>
      <c r="D57" s="59"/>
      <c r="E57" s="59"/>
      <c r="F57" s="58"/>
      <c r="G57" s="59"/>
      <c r="H57" s="59"/>
      <c r="I57" s="59"/>
      <c r="J57" s="59"/>
      <c r="K57" s="59"/>
      <c r="L57" s="59"/>
      <c r="M57" s="4"/>
      <c r="N57" s="59"/>
      <c r="O57" s="6"/>
      <c r="P57" s="7"/>
      <c r="S57" s="61"/>
      <c r="T57" s="61"/>
      <c r="U57" s="61"/>
      <c r="V57" s="61"/>
      <c r="W57" s="61"/>
      <c r="X57" s="61"/>
      <c r="Y57" s="61"/>
      <c r="Z57" s="4"/>
      <c r="AA57" s="61"/>
      <c r="AB57" s="6"/>
      <c r="AC57" s="7"/>
    </row>
    <row r="58" spans="1:29" s="32" customFormat="1" ht="13.35" customHeight="1">
      <c r="A58" s="1"/>
      <c r="B58" s="59"/>
      <c r="C58" s="59"/>
      <c r="D58" s="59"/>
      <c r="E58" s="59"/>
      <c r="F58" s="58"/>
      <c r="G58" s="59"/>
      <c r="H58" s="59"/>
      <c r="I58" s="59"/>
      <c r="J58" s="59"/>
      <c r="K58" s="59"/>
      <c r="L58" s="59"/>
      <c r="M58" s="4"/>
      <c r="N58" s="59"/>
      <c r="O58" s="6"/>
      <c r="P58" s="7"/>
      <c r="S58" s="61"/>
      <c r="T58" s="61"/>
      <c r="U58" s="61"/>
      <c r="V58" s="61"/>
      <c r="W58" s="61"/>
      <c r="X58" s="61"/>
      <c r="Y58" s="61"/>
      <c r="Z58" s="4"/>
      <c r="AA58" s="61"/>
      <c r="AB58" s="6"/>
      <c r="AC58" s="7"/>
    </row>
    <row r="59" spans="1:29" s="32" customFormat="1" ht="13.35" customHeight="1">
      <c r="A59" s="1"/>
      <c r="B59" s="59"/>
      <c r="C59" s="59"/>
      <c r="D59" s="59"/>
      <c r="E59" s="59"/>
      <c r="F59" s="58"/>
      <c r="G59" s="59"/>
      <c r="H59" s="59"/>
      <c r="I59" s="59"/>
      <c r="J59" s="59"/>
      <c r="K59" s="59"/>
      <c r="L59" s="59"/>
      <c r="M59" s="4"/>
      <c r="N59" s="59"/>
      <c r="O59" s="6"/>
      <c r="P59" s="7"/>
      <c r="S59" s="61"/>
      <c r="T59" s="61"/>
      <c r="U59" s="61"/>
      <c r="V59" s="61"/>
      <c r="W59" s="61"/>
      <c r="X59" s="61"/>
      <c r="Y59" s="61"/>
      <c r="Z59" s="4"/>
      <c r="AA59" s="61"/>
      <c r="AB59" s="6"/>
      <c r="AC59" s="7"/>
    </row>
    <row r="60" spans="1:29" s="32" customFormat="1" ht="13.35" customHeight="1">
      <c r="A60" s="1"/>
      <c r="B60" s="59"/>
      <c r="C60" s="59"/>
      <c r="D60" s="59"/>
      <c r="E60" s="59"/>
      <c r="F60" s="58"/>
      <c r="G60" s="59"/>
      <c r="H60" s="59"/>
      <c r="I60" s="59"/>
      <c r="J60" s="59"/>
      <c r="K60" s="59"/>
      <c r="L60" s="59"/>
      <c r="M60" s="4"/>
      <c r="N60" s="59"/>
      <c r="O60" s="6"/>
      <c r="P60" s="7"/>
      <c r="S60" s="61"/>
      <c r="T60" s="61"/>
      <c r="U60" s="61"/>
      <c r="V60" s="61"/>
      <c r="W60" s="61"/>
      <c r="X60" s="61"/>
      <c r="Y60" s="61"/>
      <c r="Z60" s="4"/>
      <c r="AA60" s="61"/>
      <c r="AB60" s="6"/>
      <c r="AC60" s="7"/>
    </row>
    <row r="61" spans="1:29" s="32" customFormat="1" ht="13.35" customHeight="1">
      <c r="A61" s="1"/>
      <c r="B61" s="59"/>
      <c r="C61" s="59"/>
      <c r="D61" s="59"/>
      <c r="E61" s="59"/>
      <c r="F61" s="58"/>
      <c r="G61" s="59"/>
      <c r="H61" s="59"/>
      <c r="I61" s="59"/>
      <c r="J61" s="59"/>
      <c r="K61" s="59"/>
      <c r="L61" s="59"/>
      <c r="M61" s="4"/>
      <c r="N61" s="59"/>
      <c r="O61" s="6"/>
      <c r="P61" s="7"/>
      <c r="S61" s="61"/>
      <c r="T61" s="61"/>
      <c r="U61" s="61"/>
      <c r="V61" s="61"/>
      <c r="W61" s="61"/>
      <c r="X61" s="61"/>
      <c r="Y61" s="61"/>
      <c r="Z61" s="4"/>
      <c r="AA61" s="61"/>
      <c r="AB61" s="6"/>
      <c r="AC61" s="7"/>
    </row>
    <row r="62" spans="1:29" s="32" customFormat="1" ht="13.35" customHeight="1">
      <c r="A62" s="1"/>
      <c r="B62" s="59"/>
      <c r="C62" s="59"/>
      <c r="D62" s="59"/>
      <c r="E62" s="59"/>
      <c r="F62" s="58"/>
      <c r="G62" s="59"/>
      <c r="H62" s="59"/>
      <c r="I62" s="59"/>
      <c r="J62" s="59"/>
      <c r="K62" s="59"/>
      <c r="L62" s="59"/>
      <c r="M62" s="4"/>
      <c r="N62" s="59"/>
      <c r="O62" s="6"/>
      <c r="P62" s="7"/>
      <c r="S62" s="61"/>
      <c r="T62" s="61"/>
      <c r="U62" s="61"/>
      <c r="V62" s="61"/>
      <c r="W62" s="61"/>
      <c r="X62" s="61"/>
      <c r="Y62" s="61"/>
      <c r="Z62" s="4"/>
      <c r="AA62" s="61"/>
      <c r="AB62" s="6"/>
      <c r="AC62" s="7"/>
    </row>
    <row r="63" spans="1:29" s="32" customFormat="1" ht="13.35" customHeight="1">
      <c r="A63" s="1"/>
      <c r="B63" s="59"/>
      <c r="C63" s="59"/>
      <c r="D63" s="59"/>
      <c r="E63" s="59"/>
      <c r="F63" s="58"/>
      <c r="G63" s="59"/>
      <c r="H63" s="59"/>
      <c r="I63" s="59"/>
      <c r="J63" s="59"/>
      <c r="K63" s="59"/>
      <c r="L63" s="59"/>
      <c r="M63" s="4"/>
      <c r="N63" s="59"/>
      <c r="O63" s="6"/>
      <c r="P63" s="7"/>
      <c r="S63" s="61"/>
      <c r="T63" s="61"/>
      <c r="U63" s="61"/>
      <c r="V63" s="61"/>
      <c r="W63" s="61"/>
      <c r="X63" s="61"/>
      <c r="Y63" s="61"/>
      <c r="Z63" s="4"/>
      <c r="AA63" s="61"/>
      <c r="AB63" s="6"/>
      <c r="AC63" s="7"/>
    </row>
    <row r="64" spans="1:29" s="32" customFormat="1" ht="13.35" customHeight="1">
      <c r="A64" s="1"/>
      <c r="B64" s="59"/>
      <c r="C64" s="59"/>
      <c r="D64" s="59"/>
      <c r="E64" s="59"/>
      <c r="F64" s="58"/>
      <c r="G64" s="59"/>
      <c r="H64" s="59"/>
      <c r="I64" s="59"/>
      <c r="J64" s="59"/>
      <c r="K64" s="59"/>
      <c r="L64" s="59"/>
      <c r="M64" s="4"/>
      <c r="N64" s="59"/>
      <c r="O64" s="6"/>
      <c r="P64" s="7"/>
      <c r="S64" s="61"/>
      <c r="T64" s="61"/>
      <c r="U64" s="61"/>
      <c r="V64" s="61"/>
      <c r="W64" s="61"/>
      <c r="X64" s="61"/>
      <c r="Y64" s="61"/>
      <c r="Z64" s="4"/>
      <c r="AA64" s="61"/>
      <c r="AB64" s="6"/>
      <c r="AC64" s="7"/>
    </row>
    <row r="65" spans="1:29" s="32" customFormat="1" ht="13.35" customHeight="1">
      <c r="A65" s="1"/>
      <c r="B65" s="59"/>
      <c r="C65" s="59"/>
      <c r="D65" s="59"/>
      <c r="E65" s="59"/>
      <c r="F65" s="58"/>
      <c r="G65" s="59"/>
      <c r="H65" s="59"/>
      <c r="I65" s="59"/>
      <c r="J65" s="59"/>
      <c r="K65" s="59"/>
      <c r="L65" s="59"/>
      <c r="M65" s="4"/>
      <c r="N65" s="59"/>
      <c r="O65" s="6"/>
      <c r="P65" s="7"/>
      <c r="S65" s="61"/>
      <c r="T65" s="61"/>
      <c r="U65" s="61"/>
      <c r="V65" s="61"/>
      <c r="W65" s="61"/>
      <c r="X65" s="61"/>
      <c r="Y65" s="61"/>
      <c r="Z65" s="4"/>
      <c r="AA65" s="61"/>
      <c r="AB65" s="6"/>
      <c r="AC65" s="7"/>
    </row>
    <row r="66" spans="1:29" s="32" customFormat="1" ht="13.35" customHeight="1">
      <c r="A66" s="1"/>
      <c r="B66" s="59"/>
      <c r="C66" s="59"/>
      <c r="D66" s="59"/>
      <c r="E66" s="59"/>
      <c r="F66" s="58"/>
      <c r="G66" s="59"/>
      <c r="H66" s="59"/>
      <c r="I66" s="59"/>
      <c r="J66" s="59"/>
      <c r="K66" s="59"/>
      <c r="L66" s="59"/>
      <c r="M66" s="4"/>
      <c r="N66" s="59"/>
      <c r="O66" s="6"/>
      <c r="P66" s="7"/>
      <c r="S66" s="61"/>
      <c r="T66" s="61"/>
      <c r="U66" s="61"/>
      <c r="V66" s="61"/>
      <c r="W66" s="61"/>
      <c r="X66" s="61"/>
      <c r="Y66" s="61"/>
      <c r="Z66" s="4"/>
      <c r="AA66" s="61"/>
      <c r="AB66" s="6"/>
      <c r="AC66" s="7"/>
    </row>
    <row r="67" spans="1:29" s="32" customFormat="1" ht="13.35" customHeight="1">
      <c r="A67" s="1"/>
      <c r="B67" s="59"/>
      <c r="C67" s="59"/>
      <c r="D67" s="59"/>
      <c r="E67" s="59"/>
      <c r="F67" s="58"/>
      <c r="G67" s="59"/>
      <c r="H67" s="59"/>
      <c r="I67" s="59"/>
      <c r="J67" s="59"/>
      <c r="K67" s="59"/>
      <c r="L67" s="59"/>
      <c r="M67" s="4"/>
      <c r="N67" s="59"/>
      <c r="O67" s="6"/>
      <c r="P67" s="7"/>
      <c r="S67" s="61"/>
      <c r="T67" s="61"/>
      <c r="U67" s="61"/>
      <c r="V67" s="61"/>
      <c r="W67" s="61"/>
      <c r="X67" s="61"/>
      <c r="Y67" s="61"/>
      <c r="Z67" s="4"/>
      <c r="AA67" s="61"/>
      <c r="AB67" s="6"/>
      <c r="AC67" s="7"/>
    </row>
    <row r="68" spans="1:29" s="32" customFormat="1" ht="13.35" customHeight="1">
      <c r="A68" s="1"/>
      <c r="B68" s="59"/>
      <c r="C68" s="59"/>
      <c r="D68" s="59"/>
      <c r="E68" s="59"/>
      <c r="F68" s="58"/>
      <c r="G68" s="59"/>
      <c r="H68" s="59"/>
      <c r="I68" s="59"/>
      <c r="J68" s="59"/>
      <c r="K68" s="59"/>
      <c r="L68" s="59"/>
      <c r="M68" s="4"/>
      <c r="N68" s="59"/>
      <c r="O68" s="6"/>
      <c r="P68" s="7"/>
      <c r="S68" s="61"/>
      <c r="T68" s="61"/>
      <c r="U68" s="61"/>
      <c r="V68" s="61"/>
      <c r="W68" s="61"/>
      <c r="X68" s="61"/>
      <c r="Y68" s="61"/>
      <c r="Z68" s="4"/>
      <c r="AA68" s="61"/>
      <c r="AB68" s="6"/>
      <c r="AC68" s="7"/>
    </row>
    <row r="69" spans="1:29" s="32" customFormat="1" ht="13.35" customHeight="1">
      <c r="A69" s="1"/>
      <c r="B69" s="59"/>
      <c r="C69" s="59"/>
      <c r="D69" s="59"/>
      <c r="E69" s="59"/>
      <c r="F69" s="58"/>
      <c r="G69" s="59"/>
      <c r="H69" s="59"/>
      <c r="I69" s="59"/>
      <c r="J69" s="59"/>
      <c r="K69" s="59"/>
      <c r="L69" s="59"/>
      <c r="M69" s="4"/>
      <c r="N69" s="59"/>
      <c r="O69" s="6"/>
      <c r="P69" s="7"/>
      <c r="S69" s="61"/>
      <c r="T69" s="61"/>
      <c r="U69" s="61"/>
      <c r="V69" s="61"/>
      <c r="W69" s="61"/>
      <c r="X69" s="61"/>
      <c r="Y69" s="61"/>
      <c r="Z69" s="4"/>
      <c r="AA69" s="61"/>
      <c r="AB69" s="6"/>
      <c r="AC69" s="7"/>
    </row>
    <row r="70" spans="1:29" s="32" customFormat="1" ht="13.35" customHeight="1">
      <c r="A70" s="1"/>
      <c r="B70" s="59"/>
      <c r="C70" s="59"/>
      <c r="D70" s="59"/>
      <c r="E70" s="59"/>
      <c r="F70" s="58"/>
      <c r="G70" s="59"/>
      <c r="H70" s="59"/>
      <c r="I70" s="59"/>
      <c r="J70" s="59"/>
      <c r="K70" s="59"/>
      <c r="L70" s="59"/>
      <c r="M70" s="4"/>
      <c r="N70" s="59"/>
      <c r="O70" s="6"/>
      <c r="P70" s="7"/>
      <c r="S70" s="61"/>
      <c r="T70" s="61"/>
      <c r="U70" s="61"/>
      <c r="V70" s="61"/>
      <c r="W70" s="61"/>
      <c r="X70" s="61"/>
      <c r="Y70" s="61"/>
      <c r="Z70" s="4"/>
      <c r="AA70" s="61"/>
      <c r="AB70" s="6"/>
      <c r="AC70" s="7"/>
    </row>
    <row r="71" spans="1:29" s="32" customFormat="1" ht="13.35" customHeight="1">
      <c r="A71" s="1"/>
      <c r="B71" s="59"/>
      <c r="C71" s="59"/>
      <c r="D71" s="59"/>
      <c r="E71" s="59"/>
      <c r="F71" s="58"/>
      <c r="G71" s="59"/>
      <c r="H71" s="59"/>
      <c r="I71" s="59"/>
      <c r="J71" s="59"/>
      <c r="K71" s="59"/>
      <c r="L71" s="59"/>
      <c r="M71" s="4"/>
      <c r="N71" s="59"/>
      <c r="O71" s="6"/>
      <c r="P71" s="7"/>
      <c r="S71" s="61"/>
      <c r="T71" s="61"/>
      <c r="U71" s="61"/>
      <c r="V71" s="61"/>
      <c r="W71" s="61"/>
      <c r="X71" s="61"/>
      <c r="Y71" s="61"/>
      <c r="Z71" s="4"/>
      <c r="AA71" s="61"/>
      <c r="AB71" s="6"/>
      <c r="AC71" s="7"/>
    </row>
    <row r="72" spans="1:29" s="32" customFormat="1" ht="13.35" customHeight="1">
      <c r="A72" s="1"/>
      <c r="B72" s="59"/>
      <c r="C72" s="59"/>
      <c r="D72" s="59"/>
      <c r="E72" s="59"/>
      <c r="F72" s="58"/>
      <c r="G72" s="59"/>
      <c r="H72" s="59"/>
      <c r="I72" s="59"/>
      <c r="J72" s="59"/>
      <c r="K72" s="59"/>
      <c r="L72" s="59"/>
      <c r="M72" s="4"/>
      <c r="N72" s="59"/>
      <c r="O72" s="6"/>
      <c r="P72" s="7"/>
      <c r="S72" s="61"/>
      <c r="T72" s="61"/>
      <c r="U72" s="61"/>
      <c r="V72" s="61"/>
      <c r="W72" s="61"/>
      <c r="X72" s="61"/>
      <c r="Y72" s="61"/>
      <c r="Z72" s="4"/>
      <c r="AA72" s="61"/>
      <c r="AB72" s="6"/>
      <c r="AC72" s="7"/>
    </row>
    <row r="73" spans="1:29" s="32" customFormat="1" ht="13.35" customHeight="1">
      <c r="A73" s="1"/>
      <c r="B73" s="59"/>
      <c r="C73" s="59"/>
      <c r="D73" s="59"/>
      <c r="E73" s="59"/>
      <c r="F73" s="58"/>
      <c r="G73" s="59"/>
      <c r="H73" s="59"/>
      <c r="I73" s="59"/>
      <c r="J73" s="59"/>
      <c r="K73" s="59"/>
      <c r="L73" s="59"/>
      <c r="M73" s="4"/>
      <c r="N73" s="59"/>
      <c r="O73" s="6"/>
      <c r="P73" s="7"/>
      <c r="S73" s="61"/>
      <c r="T73" s="61"/>
      <c r="U73" s="61"/>
      <c r="V73" s="61"/>
      <c r="W73" s="61"/>
      <c r="X73" s="61"/>
      <c r="Y73" s="61"/>
      <c r="Z73" s="4"/>
      <c r="AA73" s="61"/>
      <c r="AB73" s="6"/>
      <c r="AC73" s="7"/>
    </row>
    <row r="74" spans="1:29" s="32" customFormat="1" ht="13.35" customHeight="1">
      <c r="A74" s="1"/>
      <c r="B74" s="59"/>
      <c r="C74" s="59"/>
      <c r="D74" s="59"/>
      <c r="E74" s="59"/>
      <c r="F74" s="58"/>
      <c r="G74" s="59"/>
      <c r="H74" s="59"/>
      <c r="I74" s="59"/>
      <c r="J74" s="59"/>
      <c r="K74" s="59"/>
      <c r="L74" s="59"/>
      <c r="M74" s="4"/>
      <c r="N74" s="59"/>
      <c r="O74" s="6"/>
      <c r="P74" s="7"/>
      <c r="S74" s="61"/>
      <c r="T74" s="61"/>
      <c r="U74" s="61"/>
      <c r="V74" s="61"/>
      <c r="W74" s="61"/>
      <c r="X74" s="61"/>
      <c r="Y74" s="61"/>
      <c r="Z74" s="4"/>
      <c r="AA74" s="61"/>
      <c r="AB74" s="6"/>
      <c r="AC74" s="7"/>
    </row>
    <row r="75" spans="1:29" s="32" customFormat="1" ht="13.35" customHeight="1">
      <c r="A75" s="1"/>
      <c r="B75" s="59"/>
      <c r="C75" s="59"/>
      <c r="D75" s="59"/>
      <c r="E75" s="59"/>
      <c r="F75" s="58"/>
      <c r="G75" s="59"/>
      <c r="H75" s="59"/>
      <c r="I75" s="59"/>
      <c r="J75" s="59"/>
      <c r="K75" s="59"/>
      <c r="L75" s="59"/>
      <c r="M75" s="4"/>
      <c r="N75" s="59"/>
      <c r="O75" s="6"/>
      <c r="P75" s="7"/>
      <c r="S75" s="61"/>
      <c r="T75" s="61"/>
      <c r="U75" s="61"/>
      <c r="V75" s="61"/>
      <c r="W75" s="61"/>
      <c r="X75" s="61"/>
      <c r="Y75" s="61"/>
      <c r="Z75" s="4"/>
      <c r="AA75" s="61"/>
      <c r="AB75" s="6"/>
      <c r="AC75" s="7"/>
    </row>
    <row r="76" spans="1:29" s="32" customFormat="1" ht="13.35" customHeight="1">
      <c r="A76" s="1"/>
      <c r="B76" s="59"/>
      <c r="C76" s="59"/>
      <c r="D76" s="59"/>
      <c r="E76" s="59"/>
      <c r="F76" s="58"/>
      <c r="G76" s="59"/>
      <c r="H76" s="59"/>
      <c r="I76" s="59"/>
      <c r="J76" s="59"/>
      <c r="K76" s="59"/>
      <c r="L76" s="59"/>
      <c r="M76" s="4"/>
      <c r="N76" s="59"/>
      <c r="O76" s="6"/>
      <c r="P76" s="7"/>
      <c r="S76" s="61"/>
      <c r="T76" s="61"/>
      <c r="U76" s="61"/>
      <c r="V76" s="61"/>
      <c r="W76" s="61"/>
      <c r="X76" s="61"/>
      <c r="Y76" s="61"/>
      <c r="Z76" s="4"/>
      <c r="AA76" s="61"/>
      <c r="AB76" s="6"/>
      <c r="AC76" s="7"/>
    </row>
    <row r="77" spans="1:29" s="32" customFormat="1" ht="13.35" customHeight="1">
      <c r="A77" s="1"/>
      <c r="B77" s="59"/>
      <c r="C77" s="59"/>
      <c r="D77" s="59"/>
      <c r="E77" s="59"/>
      <c r="F77" s="58"/>
      <c r="G77" s="59"/>
      <c r="H77" s="59"/>
      <c r="I77" s="59"/>
      <c r="J77" s="59"/>
      <c r="K77" s="59"/>
      <c r="L77" s="59"/>
      <c r="M77" s="4"/>
      <c r="N77" s="59"/>
      <c r="O77" s="6"/>
      <c r="P77" s="7"/>
      <c r="S77" s="61"/>
      <c r="T77" s="61"/>
      <c r="U77" s="61"/>
      <c r="V77" s="61"/>
      <c r="W77" s="61"/>
      <c r="X77" s="61"/>
      <c r="Y77" s="61"/>
      <c r="Z77" s="4"/>
      <c r="AA77" s="61"/>
      <c r="AB77" s="6"/>
      <c r="AC77" s="7"/>
    </row>
    <row r="78" spans="1:29" s="32" customFormat="1" ht="13.35" customHeight="1">
      <c r="A78" s="1"/>
      <c r="B78" s="59"/>
      <c r="C78" s="59"/>
      <c r="D78" s="59"/>
      <c r="E78" s="59"/>
      <c r="F78" s="58"/>
      <c r="G78" s="59"/>
      <c r="H78" s="59"/>
      <c r="I78" s="59"/>
      <c r="J78" s="59"/>
      <c r="K78" s="59"/>
      <c r="L78" s="59"/>
      <c r="M78" s="4"/>
      <c r="N78" s="59"/>
      <c r="O78" s="6"/>
      <c r="P78" s="7"/>
      <c r="S78" s="61"/>
      <c r="T78" s="61"/>
      <c r="U78" s="61"/>
      <c r="V78" s="61"/>
      <c r="W78" s="61"/>
      <c r="X78" s="61"/>
      <c r="Y78" s="61"/>
      <c r="Z78" s="4"/>
      <c r="AA78" s="61"/>
      <c r="AB78" s="6"/>
      <c r="AC78" s="7"/>
    </row>
    <row r="79" spans="1:29" s="32" customFormat="1" ht="13.35" customHeight="1">
      <c r="A79" s="1"/>
      <c r="B79" s="59"/>
      <c r="C79" s="59"/>
      <c r="D79" s="59"/>
      <c r="E79" s="59"/>
      <c r="F79" s="58"/>
      <c r="G79" s="59"/>
      <c r="H79" s="59"/>
      <c r="I79" s="59"/>
      <c r="J79" s="59"/>
      <c r="K79" s="59"/>
      <c r="L79" s="59"/>
      <c r="M79" s="4"/>
      <c r="N79" s="59"/>
      <c r="O79" s="6"/>
      <c r="P79" s="7"/>
      <c r="S79" s="61"/>
      <c r="T79" s="61"/>
      <c r="U79" s="61"/>
      <c r="V79" s="61"/>
      <c r="W79" s="61"/>
      <c r="X79" s="61"/>
      <c r="Y79" s="61"/>
      <c r="Z79" s="4"/>
      <c r="AA79" s="61"/>
      <c r="AB79" s="6"/>
      <c r="AC79" s="7"/>
    </row>
    <row r="80" spans="1:29" s="32" customFormat="1" ht="13.35" customHeight="1">
      <c r="A80" s="1"/>
      <c r="B80" s="59"/>
      <c r="C80" s="59"/>
      <c r="D80" s="59"/>
      <c r="E80" s="59"/>
      <c r="F80" s="58"/>
      <c r="G80" s="59"/>
      <c r="H80" s="59"/>
      <c r="I80" s="59"/>
      <c r="J80" s="59"/>
      <c r="K80" s="59"/>
      <c r="L80" s="59"/>
      <c r="M80" s="4"/>
      <c r="N80" s="59"/>
      <c r="O80" s="6"/>
      <c r="P80" s="7"/>
      <c r="S80" s="61"/>
      <c r="T80" s="61"/>
      <c r="U80" s="61"/>
      <c r="V80" s="61"/>
      <c r="W80" s="61"/>
      <c r="X80" s="61"/>
      <c r="Y80" s="61"/>
      <c r="Z80" s="4"/>
      <c r="AA80" s="61"/>
      <c r="AB80" s="6"/>
      <c r="AC80" s="7"/>
    </row>
    <row r="81" spans="1:29" s="32" customFormat="1" ht="13.35" customHeight="1">
      <c r="A81" s="1"/>
      <c r="B81" s="59"/>
      <c r="C81" s="59"/>
      <c r="D81" s="59"/>
      <c r="E81" s="59"/>
      <c r="F81" s="58"/>
      <c r="G81" s="59"/>
      <c r="H81" s="59"/>
      <c r="I81" s="59"/>
      <c r="J81" s="59"/>
      <c r="K81" s="59"/>
      <c r="L81" s="59"/>
      <c r="M81" s="4"/>
      <c r="N81" s="59"/>
      <c r="O81" s="6"/>
      <c r="P81" s="7"/>
      <c r="S81" s="61"/>
      <c r="T81" s="61"/>
      <c r="U81" s="61"/>
      <c r="V81" s="61"/>
      <c r="W81" s="61"/>
      <c r="X81" s="61"/>
      <c r="Y81" s="61"/>
      <c r="Z81" s="4"/>
      <c r="AA81" s="61"/>
      <c r="AB81" s="6"/>
      <c r="AC81" s="7"/>
    </row>
    <row r="82" spans="1:29" s="32" customFormat="1" ht="13.35" customHeight="1">
      <c r="A82" s="1"/>
      <c r="B82" s="59"/>
      <c r="C82" s="59"/>
      <c r="D82" s="59"/>
      <c r="E82" s="59"/>
      <c r="F82" s="58"/>
      <c r="G82" s="59"/>
      <c r="H82" s="59"/>
      <c r="I82" s="59"/>
      <c r="J82" s="59"/>
      <c r="K82" s="59"/>
      <c r="L82" s="59"/>
      <c r="M82" s="4"/>
      <c r="N82" s="59"/>
      <c r="O82" s="6"/>
      <c r="P82" s="7"/>
      <c r="S82" s="61"/>
      <c r="T82" s="61"/>
      <c r="U82" s="61"/>
      <c r="V82" s="61"/>
      <c r="W82" s="61"/>
      <c r="X82" s="61"/>
      <c r="Y82" s="61"/>
      <c r="Z82" s="4"/>
      <c r="AA82" s="61"/>
      <c r="AB82" s="6"/>
      <c r="AC82" s="7"/>
    </row>
    <row r="83" spans="1:29" s="32" customFormat="1" ht="13.35" customHeight="1">
      <c r="A83" s="1"/>
      <c r="B83" s="59"/>
      <c r="C83" s="59"/>
      <c r="D83" s="59"/>
      <c r="E83" s="59"/>
      <c r="F83" s="58"/>
      <c r="G83" s="59"/>
      <c r="H83" s="59"/>
      <c r="I83" s="59"/>
      <c r="J83" s="59"/>
      <c r="K83" s="59"/>
      <c r="L83" s="59"/>
      <c r="M83" s="4"/>
      <c r="N83" s="59"/>
      <c r="O83" s="6"/>
      <c r="P83" s="7"/>
      <c r="S83" s="61"/>
      <c r="T83" s="61"/>
      <c r="U83" s="61"/>
      <c r="V83" s="61"/>
      <c r="W83" s="61"/>
      <c r="X83" s="61"/>
      <c r="Y83" s="61"/>
      <c r="Z83" s="4"/>
      <c r="AA83" s="61"/>
      <c r="AB83" s="6"/>
      <c r="AC83" s="7"/>
    </row>
    <row r="84" spans="1:29" s="32" customFormat="1" ht="13.35" customHeight="1">
      <c r="A84" s="1"/>
      <c r="B84" s="59"/>
      <c r="C84" s="59"/>
      <c r="D84" s="59"/>
      <c r="E84" s="59"/>
      <c r="F84" s="58"/>
      <c r="G84" s="59"/>
      <c r="H84" s="59"/>
      <c r="I84" s="59"/>
      <c r="J84" s="59"/>
      <c r="K84" s="59"/>
      <c r="L84" s="59"/>
      <c r="M84" s="4"/>
      <c r="N84" s="59"/>
      <c r="O84" s="6"/>
      <c r="P84" s="7"/>
      <c r="S84" s="61"/>
      <c r="T84" s="61"/>
      <c r="U84" s="61"/>
      <c r="V84" s="61"/>
      <c r="W84" s="61"/>
      <c r="X84" s="61"/>
      <c r="Y84" s="61"/>
      <c r="Z84" s="4"/>
      <c r="AA84" s="61"/>
      <c r="AB84" s="6"/>
      <c r="AC84" s="7"/>
    </row>
    <row r="85" spans="1:29" s="32" customFormat="1" ht="13.35" customHeight="1">
      <c r="A85" s="1"/>
      <c r="B85" s="59"/>
      <c r="C85" s="59"/>
      <c r="D85" s="59"/>
      <c r="E85" s="59"/>
      <c r="F85" s="58"/>
      <c r="G85" s="59"/>
      <c r="H85" s="59"/>
      <c r="I85" s="59"/>
      <c r="J85" s="59"/>
      <c r="K85" s="59"/>
      <c r="L85" s="59"/>
      <c r="M85" s="4"/>
      <c r="N85" s="59"/>
      <c r="O85" s="6"/>
      <c r="P85" s="7"/>
      <c r="S85" s="61"/>
      <c r="T85" s="61"/>
      <c r="U85" s="61"/>
      <c r="V85" s="61"/>
      <c r="W85" s="61"/>
      <c r="X85" s="61"/>
      <c r="Y85" s="61"/>
      <c r="Z85" s="4"/>
      <c r="AA85" s="61"/>
      <c r="AB85" s="6"/>
      <c r="AC85" s="7"/>
    </row>
    <row r="86" spans="1:29" s="32" customFormat="1" ht="13.35" customHeight="1">
      <c r="A86" s="1"/>
      <c r="B86" s="59"/>
      <c r="C86" s="59"/>
      <c r="D86" s="59"/>
      <c r="E86" s="59"/>
      <c r="F86" s="58"/>
      <c r="G86" s="59"/>
      <c r="H86" s="59"/>
      <c r="I86" s="59"/>
      <c r="J86" s="59"/>
      <c r="K86" s="59"/>
      <c r="L86" s="59"/>
      <c r="M86" s="4"/>
      <c r="N86" s="59"/>
      <c r="O86" s="6"/>
      <c r="P86" s="7"/>
      <c r="S86" s="61"/>
      <c r="T86" s="61"/>
      <c r="U86" s="61"/>
      <c r="V86" s="61"/>
      <c r="W86" s="61"/>
      <c r="X86" s="61"/>
      <c r="Y86" s="61"/>
      <c r="Z86" s="4"/>
      <c r="AA86" s="61"/>
      <c r="AB86" s="6"/>
      <c r="AC86" s="7"/>
    </row>
    <row r="87" spans="1:29" s="32" customFormat="1" ht="13.35" customHeight="1">
      <c r="A87" s="1"/>
      <c r="B87" s="59"/>
      <c r="C87" s="59"/>
      <c r="D87" s="59"/>
      <c r="E87" s="59"/>
      <c r="F87" s="58"/>
      <c r="G87" s="59"/>
      <c r="H87" s="59"/>
      <c r="I87" s="59"/>
      <c r="J87" s="59"/>
      <c r="K87" s="59"/>
      <c r="L87" s="59"/>
      <c r="M87" s="4"/>
      <c r="N87" s="59"/>
      <c r="O87" s="6"/>
      <c r="P87" s="7"/>
      <c r="S87" s="61"/>
      <c r="T87" s="61"/>
      <c r="U87" s="61"/>
      <c r="V87" s="61"/>
      <c r="W87" s="61"/>
      <c r="X87" s="61"/>
      <c r="Y87" s="61"/>
      <c r="Z87" s="4"/>
      <c r="AA87" s="61"/>
      <c r="AB87" s="6"/>
      <c r="AC87" s="7"/>
    </row>
    <row r="88" spans="1:29" s="32" customFormat="1" ht="13.35" customHeight="1">
      <c r="A88" s="1"/>
      <c r="B88" s="59"/>
      <c r="C88" s="59"/>
      <c r="D88" s="59"/>
      <c r="E88" s="59"/>
      <c r="F88" s="58"/>
      <c r="G88" s="59"/>
      <c r="H88" s="59"/>
      <c r="I88" s="59"/>
      <c r="J88" s="59"/>
      <c r="K88" s="59"/>
      <c r="L88" s="59"/>
      <c r="M88" s="4"/>
      <c r="N88" s="59"/>
      <c r="O88" s="6"/>
      <c r="P88" s="7"/>
      <c r="S88" s="61"/>
      <c r="T88" s="61"/>
      <c r="U88" s="61"/>
      <c r="V88" s="61"/>
      <c r="W88" s="61"/>
      <c r="X88" s="61"/>
      <c r="Y88" s="61"/>
      <c r="Z88" s="4"/>
      <c r="AA88" s="61"/>
      <c r="AB88" s="6"/>
      <c r="AC88" s="7"/>
    </row>
    <row r="89" spans="1:29" s="32" customFormat="1" ht="13.35" customHeight="1">
      <c r="A89" s="1"/>
      <c r="B89" s="59"/>
      <c r="C89" s="59"/>
      <c r="D89" s="59"/>
      <c r="E89" s="59"/>
      <c r="F89" s="58"/>
      <c r="G89" s="59"/>
      <c r="H89" s="59"/>
      <c r="I89" s="59"/>
      <c r="J89" s="59"/>
      <c r="K89" s="59"/>
      <c r="L89" s="59"/>
      <c r="M89" s="4"/>
      <c r="N89" s="59"/>
      <c r="O89" s="6"/>
      <c r="P89" s="7"/>
      <c r="S89" s="61"/>
      <c r="T89" s="61"/>
      <c r="U89" s="61"/>
      <c r="V89" s="61"/>
      <c r="W89" s="61"/>
      <c r="X89" s="61"/>
      <c r="Y89" s="61"/>
      <c r="Z89" s="4"/>
      <c r="AA89" s="61"/>
      <c r="AB89" s="6"/>
      <c r="AC89" s="7"/>
    </row>
    <row r="90" spans="1:29" s="32" customFormat="1" ht="13.35" customHeight="1">
      <c r="A90" s="1"/>
      <c r="B90" s="59"/>
      <c r="C90" s="59"/>
      <c r="D90" s="59"/>
      <c r="E90" s="59"/>
      <c r="F90" s="58"/>
      <c r="G90" s="59"/>
      <c r="H90" s="59"/>
      <c r="I90" s="59"/>
      <c r="J90" s="59"/>
      <c r="K90" s="59"/>
      <c r="L90" s="59"/>
      <c r="M90" s="4"/>
      <c r="N90" s="59"/>
      <c r="O90" s="6"/>
      <c r="P90" s="7"/>
      <c r="S90" s="61"/>
      <c r="T90" s="61"/>
      <c r="U90" s="61"/>
      <c r="V90" s="61"/>
      <c r="W90" s="61"/>
      <c r="X90" s="61"/>
      <c r="Y90" s="61"/>
      <c r="Z90" s="4"/>
      <c r="AA90" s="61"/>
      <c r="AB90" s="6"/>
      <c r="AC90" s="7"/>
    </row>
    <row r="91" spans="1:29" s="32" customFormat="1" ht="13.35" customHeight="1">
      <c r="A91" s="1"/>
      <c r="B91" s="59"/>
      <c r="C91" s="59"/>
      <c r="D91" s="59"/>
      <c r="E91" s="59"/>
      <c r="F91" s="58"/>
      <c r="G91" s="59"/>
      <c r="H91" s="59"/>
      <c r="I91" s="59"/>
      <c r="J91" s="59"/>
      <c r="K91" s="59"/>
      <c r="L91" s="59"/>
      <c r="M91" s="4"/>
      <c r="N91" s="59"/>
      <c r="O91" s="6"/>
      <c r="P91" s="7"/>
      <c r="S91" s="61"/>
      <c r="T91" s="61"/>
      <c r="U91" s="61"/>
      <c r="V91" s="61"/>
      <c r="W91" s="61"/>
      <c r="X91" s="61"/>
      <c r="Y91" s="61"/>
      <c r="Z91" s="4"/>
      <c r="AA91" s="61"/>
      <c r="AB91" s="6"/>
      <c r="AC91" s="7"/>
    </row>
    <row r="92" spans="1:29" s="32" customFormat="1" ht="13.35" customHeight="1">
      <c r="A92" s="1"/>
      <c r="B92" s="59"/>
      <c r="C92" s="59"/>
      <c r="D92" s="59"/>
      <c r="E92" s="59"/>
      <c r="F92" s="58"/>
      <c r="G92" s="59"/>
      <c r="H92" s="59"/>
      <c r="I92" s="59"/>
      <c r="J92" s="59"/>
      <c r="K92" s="59"/>
      <c r="L92" s="59"/>
      <c r="M92" s="4"/>
      <c r="N92" s="59"/>
      <c r="O92" s="6"/>
      <c r="P92" s="7"/>
      <c r="S92" s="61"/>
      <c r="T92" s="61"/>
      <c r="U92" s="61"/>
      <c r="V92" s="61"/>
      <c r="W92" s="61"/>
      <c r="X92" s="61"/>
      <c r="Y92" s="61"/>
      <c r="Z92" s="4"/>
      <c r="AA92" s="61"/>
      <c r="AB92" s="6"/>
      <c r="AC92" s="7"/>
    </row>
    <row r="93" spans="1:29" s="32" customFormat="1" ht="13.35" customHeight="1">
      <c r="A93" s="1"/>
      <c r="B93" s="59"/>
      <c r="C93" s="59"/>
      <c r="D93" s="59"/>
      <c r="E93" s="59"/>
      <c r="F93" s="58"/>
      <c r="G93" s="59"/>
      <c r="H93" s="59"/>
      <c r="I93" s="59"/>
      <c r="J93" s="59"/>
      <c r="K93" s="59"/>
      <c r="L93" s="59"/>
      <c r="M93" s="4"/>
      <c r="N93" s="59"/>
      <c r="O93" s="6"/>
      <c r="P93" s="7"/>
      <c r="S93" s="61"/>
      <c r="T93" s="61"/>
      <c r="U93" s="61"/>
      <c r="V93" s="61"/>
      <c r="W93" s="61"/>
      <c r="X93" s="61"/>
      <c r="Y93" s="61"/>
      <c r="Z93" s="4"/>
      <c r="AA93" s="61"/>
      <c r="AB93" s="6"/>
      <c r="AC93" s="7"/>
    </row>
    <row r="94" spans="1:29" s="32" customFormat="1" ht="13.35" customHeight="1">
      <c r="A94" s="1"/>
      <c r="B94" s="59"/>
      <c r="C94" s="59"/>
      <c r="D94" s="59"/>
      <c r="E94" s="59"/>
      <c r="F94" s="58"/>
      <c r="G94" s="59"/>
      <c r="H94" s="59"/>
      <c r="I94" s="59"/>
      <c r="J94" s="59"/>
      <c r="K94" s="59"/>
      <c r="L94" s="59"/>
      <c r="M94" s="4"/>
      <c r="N94" s="59"/>
      <c r="O94" s="6"/>
      <c r="P94" s="7"/>
      <c r="S94" s="61"/>
      <c r="T94" s="61"/>
      <c r="U94" s="61"/>
      <c r="V94" s="61"/>
      <c r="W94" s="61"/>
      <c r="X94" s="61"/>
      <c r="Y94" s="61"/>
      <c r="Z94" s="4"/>
      <c r="AA94" s="61"/>
      <c r="AB94" s="6"/>
      <c r="AC94" s="7"/>
    </row>
    <row r="95" spans="1:29" s="32" customFormat="1" ht="13.35" customHeight="1">
      <c r="A95" s="1"/>
      <c r="B95" s="59"/>
      <c r="C95" s="59"/>
      <c r="D95" s="59"/>
      <c r="E95" s="59"/>
      <c r="F95" s="58"/>
      <c r="G95" s="59"/>
      <c r="H95" s="59"/>
      <c r="I95" s="59"/>
      <c r="J95" s="59"/>
      <c r="K95" s="59"/>
      <c r="L95" s="59"/>
      <c r="M95" s="4"/>
      <c r="N95" s="59"/>
      <c r="O95" s="6"/>
      <c r="P95" s="7"/>
      <c r="S95" s="61"/>
      <c r="T95" s="61"/>
      <c r="U95" s="61"/>
      <c r="V95" s="61"/>
      <c r="W95" s="61"/>
      <c r="X95" s="61"/>
      <c r="Y95" s="61"/>
      <c r="Z95" s="4"/>
      <c r="AA95" s="61"/>
      <c r="AB95" s="6"/>
      <c r="AC95" s="7"/>
    </row>
    <row r="96" spans="1:29" s="32" customFormat="1" ht="13.35" customHeight="1">
      <c r="A96" s="1"/>
      <c r="B96" s="59"/>
      <c r="C96" s="59"/>
      <c r="D96" s="59"/>
      <c r="E96" s="59"/>
      <c r="F96" s="58"/>
      <c r="G96" s="59"/>
      <c r="H96" s="59"/>
      <c r="I96" s="59"/>
      <c r="J96" s="59"/>
      <c r="K96" s="59"/>
      <c r="L96" s="59"/>
      <c r="M96" s="4"/>
      <c r="N96" s="59"/>
      <c r="O96" s="6"/>
      <c r="P96" s="7"/>
      <c r="S96" s="61"/>
      <c r="T96" s="61"/>
      <c r="U96" s="61"/>
      <c r="V96" s="61"/>
      <c r="W96" s="61"/>
      <c r="X96" s="61"/>
      <c r="Y96" s="61"/>
      <c r="Z96" s="4"/>
      <c r="AA96" s="61"/>
      <c r="AB96" s="6"/>
      <c r="AC96" s="7"/>
    </row>
    <row r="97" spans="1:29" s="32" customFormat="1" ht="13.35" customHeight="1">
      <c r="A97" s="1"/>
      <c r="B97" s="59"/>
      <c r="C97" s="59"/>
      <c r="D97" s="59"/>
      <c r="E97" s="59"/>
      <c r="F97" s="58"/>
      <c r="G97" s="59"/>
      <c r="H97" s="59"/>
      <c r="I97" s="59"/>
      <c r="J97" s="59"/>
      <c r="K97" s="59"/>
      <c r="L97" s="59"/>
      <c r="M97" s="4"/>
      <c r="N97" s="59"/>
      <c r="O97" s="6"/>
      <c r="P97" s="7"/>
      <c r="S97" s="61"/>
      <c r="T97" s="61"/>
      <c r="U97" s="61"/>
      <c r="V97" s="61"/>
      <c r="W97" s="61"/>
      <c r="X97" s="61"/>
      <c r="Y97" s="61"/>
      <c r="Z97" s="4"/>
      <c r="AA97" s="61"/>
      <c r="AB97" s="6"/>
      <c r="AC97" s="7"/>
    </row>
    <row r="98" spans="1:29" s="32" customFormat="1" ht="13.35" customHeight="1">
      <c r="A98" s="1"/>
      <c r="B98" s="59"/>
      <c r="C98" s="59"/>
      <c r="D98" s="59"/>
      <c r="E98" s="59"/>
      <c r="F98" s="58"/>
      <c r="G98" s="59"/>
      <c r="H98" s="59"/>
      <c r="I98" s="59"/>
      <c r="J98" s="59"/>
      <c r="K98" s="59"/>
      <c r="L98" s="59"/>
      <c r="M98" s="4"/>
      <c r="N98" s="59"/>
      <c r="O98" s="6"/>
      <c r="P98" s="7"/>
      <c r="S98" s="61"/>
      <c r="T98" s="61"/>
      <c r="U98" s="61"/>
      <c r="V98" s="61"/>
      <c r="W98" s="61"/>
      <c r="X98" s="61"/>
      <c r="Y98" s="61"/>
      <c r="Z98" s="4"/>
      <c r="AA98" s="61"/>
      <c r="AB98" s="6"/>
      <c r="AC98" s="7"/>
    </row>
    <row r="99" spans="1:29" s="32" customFormat="1" ht="13.35" customHeight="1">
      <c r="A99" s="1"/>
      <c r="B99" s="59"/>
      <c r="C99" s="59"/>
      <c r="D99" s="59"/>
      <c r="E99" s="59"/>
      <c r="F99" s="58"/>
      <c r="G99" s="59"/>
      <c r="H99" s="59"/>
      <c r="I99" s="59"/>
      <c r="J99" s="59"/>
      <c r="K99" s="59"/>
      <c r="L99" s="59"/>
      <c r="M99" s="4"/>
      <c r="N99" s="59"/>
      <c r="O99" s="6"/>
      <c r="P99" s="7"/>
      <c r="S99" s="61"/>
      <c r="T99" s="61"/>
      <c r="U99" s="61"/>
      <c r="V99" s="61"/>
      <c r="W99" s="61"/>
      <c r="X99" s="61"/>
      <c r="Y99" s="61"/>
      <c r="Z99" s="4"/>
      <c r="AA99" s="61"/>
      <c r="AB99" s="6"/>
      <c r="AC99" s="7"/>
    </row>
    <row r="100" spans="1:29" s="32" customFormat="1" ht="13.35" customHeight="1">
      <c r="A100" s="1"/>
      <c r="B100" s="59"/>
      <c r="C100" s="59"/>
      <c r="D100" s="59"/>
      <c r="E100" s="59"/>
      <c r="F100" s="58"/>
      <c r="G100" s="59"/>
      <c r="H100" s="59"/>
      <c r="I100" s="59"/>
      <c r="J100" s="59"/>
      <c r="K100" s="59"/>
      <c r="L100" s="59"/>
      <c r="M100" s="4"/>
      <c r="N100" s="59"/>
      <c r="O100" s="6"/>
      <c r="P100" s="7"/>
      <c r="S100" s="61"/>
      <c r="T100" s="61"/>
      <c r="U100" s="61"/>
      <c r="V100" s="61"/>
      <c r="W100" s="61"/>
      <c r="X100" s="61"/>
      <c r="Y100" s="61"/>
      <c r="Z100" s="4"/>
      <c r="AA100" s="61"/>
      <c r="AB100" s="6"/>
      <c r="AC100" s="7"/>
    </row>
    <row r="101" spans="1:29" s="32" customFormat="1" ht="13.35" customHeight="1">
      <c r="A101" s="1"/>
      <c r="B101" s="59"/>
      <c r="C101" s="59"/>
      <c r="D101" s="59"/>
      <c r="E101" s="59"/>
      <c r="F101" s="58"/>
      <c r="G101" s="59"/>
      <c r="H101" s="59"/>
      <c r="I101" s="59"/>
      <c r="J101" s="59"/>
      <c r="K101" s="59"/>
      <c r="L101" s="59"/>
      <c r="M101" s="4"/>
      <c r="N101" s="59"/>
      <c r="O101" s="6"/>
      <c r="P101" s="7"/>
      <c r="S101" s="61"/>
      <c r="T101" s="61"/>
      <c r="U101" s="61"/>
      <c r="V101" s="61"/>
      <c r="W101" s="61"/>
      <c r="X101" s="61"/>
      <c r="Y101" s="61"/>
      <c r="Z101" s="4"/>
      <c r="AA101" s="61"/>
      <c r="AB101" s="6"/>
      <c r="AC101" s="7"/>
    </row>
    <row r="102" spans="1:29" s="32" customFormat="1" ht="13.35" customHeight="1">
      <c r="A102" s="1"/>
      <c r="B102" s="59"/>
      <c r="C102" s="59"/>
      <c r="D102" s="59"/>
      <c r="E102" s="59"/>
      <c r="F102" s="58"/>
      <c r="G102" s="59"/>
      <c r="H102" s="59"/>
      <c r="I102" s="59"/>
      <c r="J102" s="59"/>
      <c r="K102" s="59"/>
      <c r="L102" s="59"/>
      <c r="M102" s="4"/>
      <c r="N102" s="59"/>
      <c r="O102" s="6"/>
      <c r="P102" s="7"/>
      <c r="S102" s="61"/>
      <c r="T102" s="61"/>
      <c r="U102" s="61"/>
      <c r="V102" s="61"/>
      <c r="W102" s="61"/>
      <c r="X102" s="61"/>
      <c r="Y102" s="61"/>
      <c r="Z102" s="4"/>
      <c r="AA102" s="61"/>
      <c r="AB102" s="6"/>
      <c r="AC102" s="7"/>
    </row>
    <row r="103" spans="1:29" s="32" customFormat="1" ht="13.35" customHeight="1">
      <c r="A103" s="1"/>
      <c r="B103" s="59"/>
      <c r="C103" s="59"/>
      <c r="D103" s="59"/>
      <c r="E103" s="59"/>
      <c r="F103" s="58"/>
      <c r="G103" s="59"/>
      <c r="H103" s="59"/>
      <c r="I103" s="59"/>
      <c r="J103" s="59"/>
      <c r="K103" s="59"/>
      <c r="L103" s="59"/>
      <c r="M103" s="4"/>
      <c r="N103" s="59"/>
      <c r="O103" s="6"/>
      <c r="P103" s="7"/>
      <c r="S103" s="61"/>
      <c r="T103" s="61"/>
      <c r="U103" s="61"/>
      <c r="V103" s="61"/>
      <c r="W103" s="61"/>
      <c r="X103" s="61"/>
      <c r="Y103" s="61"/>
      <c r="Z103" s="4"/>
      <c r="AA103" s="61"/>
      <c r="AB103" s="6"/>
      <c r="AC103" s="7"/>
    </row>
    <row r="104" spans="1:29" s="32" customFormat="1" ht="13.35" customHeight="1">
      <c r="A104" s="1"/>
      <c r="B104" s="59"/>
      <c r="C104" s="59"/>
      <c r="D104" s="59"/>
      <c r="E104" s="59"/>
      <c r="F104" s="58"/>
      <c r="G104" s="59"/>
      <c r="H104" s="59"/>
      <c r="I104" s="59"/>
      <c r="J104" s="59"/>
      <c r="K104" s="59"/>
      <c r="L104" s="59"/>
      <c r="M104" s="4"/>
      <c r="N104" s="59"/>
      <c r="O104" s="6"/>
      <c r="P104" s="7"/>
      <c r="S104" s="61"/>
      <c r="T104" s="61"/>
      <c r="U104" s="61"/>
      <c r="V104" s="61"/>
      <c r="W104" s="61"/>
      <c r="X104" s="61"/>
      <c r="Y104" s="61"/>
      <c r="Z104" s="4"/>
      <c r="AA104" s="61"/>
      <c r="AB104" s="6"/>
      <c r="AC104" s="7"/>
    </row>
    <row r="105" spans="1:29" s="32" customFormat="1" ht="13.35" customHeight="1">
      <c r="A105" s="1"/>
      <c r="B105" s="59"/>
      <c r="C105" s="59"/>
      <c r="D105" s="59"/>
      <c r="E105" s="59"/>
      <c r="F105" s="58"/>
      <c r="G105" s="59"/>
      <c r="H105" s="59"/>
      <c r="I105" s="59"/>
      <c r="J105" s="59"/>
      <c r="K105" s="59"/>
      <c r="L105" s="59"/>
      <c r="M105" s="4"/>
      <c r="N105" s="59"/>
      <c r="O105" s="6"/>
      <c r="P105" s="7"/>
      <c r="S105" s="61"/>
      <c r="T105" s="61"/>
      <c r="U105" s="61"/>
      <c r="V105" s="61"/>
      <c r="W105" s="61"/>
      <c r="X105" s="61"/>
      <c r="Y105" s="61"/>
      <c r="Z105" s="4"/>
      <c r="AA105" s="61"/>
      <c r="AB105" s="6"/>
      <c r="AC105" s="7"/>
    </row>
    <row r="106" spans="1:29" s="32" customFormat="1" ht="13.35" customHeight="1">
      <c r="A106" s="1"/>
      <c r="B106" s="59"/>
      <c r="C106" s="59"/>
      <c r="D106" s="59"/>
      <c r="E106" s="59"/>
      <c r="F106" s="58"/>
      <c r="G106" s="59"/>
      <c r="H106" s="59"/>
      <c r="I106" s="59"/>
      <c r="J106" s="59"/>
      <c r="K106" s="59"/>
      <c r="L106" s="59"/>
      <c r="M106" s="4"/>
      <c r="N106" s="59"/>
      <c r="O106" s="6"/>
      <c r="P106" s="7"/>
      <c r="S106" s="61"/>
      <c r="T106" s="61"/>
      <c r="U106" s="61"/>
      <c r="V106" s="61"/>
      <c r="W106" s="61"/>
      <c r="X106" s="61"/>
      <c r="Y106" s="61"/>
      <c r="Z106" s="4"/>
      <c r="AA106" s="61"/>
      <c r="AB106" s="6"/>
      <c r="AC106" s="7"/>
    </row>
    <row r="107" spans="1:29" s="32" customFormat="1" ht="13.35" customHeight="1">
      <c r="A107" s="1"/>
      <c r="B107" s="59"/>
      <c r="C107" s="59"/>
      <c r="D107" s="59"/>
      <c r="E107" s="59"/>
      <c r="F107" s="58"/>
      <c r="G107" s="59"/>
      <c r="H107" s="59"/>
      <c r="I107" s="59"/>
      <c r="J107" s="59"/>
      <c r="K107" s="59"/>
      <c r="L107" s="59"/>
      <c r="M107" s="4"/>
      <c r="N107" s="59"/>
      <c r="O107" s="6"/>
      <c r="P107" s="7"/>
      <c r="S107" s="61"/>
      <c r="T107" s="61"/>
      <c r="U107" s="61"/>
      <c r="V107" s="61"/>
      <c r="W107" s="61"/>
      <c r="X107" s="61"/>
      <c r="Y107" s="61"/>
      <c r="Z107" s="4"/>
      <c r="AA107" s="61"/>
      <c r="AB107" s="6"/>
      <c r="AC107" s="7"/>
    </row>
    <row r="108" spans="1:29" s="32" customFormat="1" ht="13.35" customHeight="1">
      <c r="A108" s="1"/>
      <c r="B108" s="59"/>
      <c r="C108" s="59"/>
      <c r="D108" s="59"/>
      <c r="E108" s="59"/>
      <c r="F108" s="58"/>
      <c r="G108" s="59"/>
      <c r="H108" s="59"/>
      <c r="I108" s="59"/>
      <c r="J108" s="59"/>
      <c r="K108" s="59"/>
      <c r="L108" s="59"/>
      <c r="M108" s="4"/>
      <c r="N108" s="59"/>
      <c r="O108" s="6"/>
      <c r="P108" s="7"/>
      <c r="S108" s="61"/>
      <c r="T108" s="61"/>
      <c r="U108" s="61"/>
      <c r="V108" s="61"/>
      <c r="W108" s="61"/>
      <c r="X108" s="61"/>
      <c r="Y108" s="61"/>
      <c r="Z108" s="4"/>
      <c r="AA108" s="61"/>
      <c r="AB108" s="6"/>
      <c r="AC108" s="7"/>
    </row>
    <row r="109" spans="1:29" s="32" customFormat="1" ht="13.35" customHeight="1">
      <c r="A109" s="1"/>
      <c r="B109" s="59"/>
      <c r="C109" s="59"/>
      <c r="D109" s="59"/>
      <c r="E109" s="59"/>
      <c r="F109" s="58"/>
      <c r="G109" s="59"/>
      <c r="H109" s="59"/>
      <c r="I109" s="59"/>
      <c r="J109" s="59"/>
      <c r="K109" s="59"/>
      <c r="L109" s="59"/>
      <c r="M109" s="4"/>
      <c r="N109" s="59"/>
      <c r="O109" s="6"/>
      <c r="P109" s="7"/>
      <c r="S109" s="61"/>
      <c r="T109" s="61"/>
      <c r="U109" s="61"/>
      <c r="V109" s="61"/>
      <c r="W109" s="61"/>
      <c r="X109" s="61"/>
      <c r="Y109" s="61"/>
      <c r="Z109" s="4"/>
      <c r="AA109" s="61"/>
      <c r="AB109" s="6"/>
      <c r="AC109" s="7"/>
    </row>
    <row r="110" spans="1:29" s="32" customFormat="1" ht="13.35" customHeight="1">
      <c r="A110" s="1"/>
      <c r="B110" s="59"/>
      <c r="C110" s="59"/>
      <c r="D110" s="59"/>
      <c r="E110" s="59"/>
      <c r="F110" s="58"/>
      <c r="G110" s="59"/>
      <c r="H110" s="59"/>
      <c r="I110" s="59"/>
      <c r="J110" s="59"/>
      <c r="K110" s="59"/>
      <c r="L110" s="59"/>
      <c r="M110" s="4"/>
      <c r="N110" s="59"/>
      <c r="O110" s="6"/>
      <c r="P110" s="7"/>
      <c r="S110" s="61"/>
      <c r="T110" s="61"/>
      <c r="U110" s="61"/>
      <c r="V110" s="61"/>
      <c r="W110" s="61"/>
      <c r="X110" s="61"/>
      <c r="Y110" s="61"/>
      <c r="Z110" s="4"/>
      <c r="AA110" s="61"/>
      <c r="AB110" s="6"/>
      <c r="AC110" s="7"/>
    </row>
    <row r="111" spans="1:29" s="32" customFormat="1" ht="13.35" customHeight="1">
      <c r="A111" s="1"/>
      <c r="B111" s="59"/>
      <c r="C111" s="59"/>
      <c r="D111" s="59"/>
      <c r="E111" s="59"/>
      <c r="F111" s="58"/>
      <c r="G111" s="59"/>
      <c r="H111" s="59"/>
      <c r="I111" s="59"/>
      <c r="J111" s="59"/>
      <c r="K111" s="59"/>
      <c r="L111" s="59"/>
      <c r="M111" s="4"/>
      <c r="N111" s="59"/>
      <c r="O111" s="6"/>
      <c r="P111" s="7"/>
      <c r="S111" s="61"/>
      <c r="T111" s="61"/>
      <c r="U111" s="61"/>
      <c r="V111" s="61"/>
      <c r="W111" s="61"/>
      <c r="X111" s="61"/>
      <c r="Y111" s="61"/>
      <c r="Z111" s="4"/>
      <c r="AA111" s="61"/>
      <c r="AB111" s="6"/>
      <c r="AC111" s="7"/>
    </row>
    <row r="112" spans="1:29" s="32" customFormat="1" ht="13.35" customHeight="1">
      <c r="A112" s="1"/>
      <c r="B112" s="59"/>
      <c r="C112" s="59"/>
      <c r="D112" s="59"/>
      <c r="E112" s="59"/>
      <c r="F112" s="58"/>
      <c r="G112" s="59"/>
      <c r="H112" s="59"/>
      <c r="I112" s="59"/>
      <c r="J112" s="59"/>
      <c r="K112" s="59"/>
      <c r="L112" s="59"/>
      <c r="M112" s="4"/>
      <c r="N112" s="59"/>
      <c r="O112" s="6"/>
      <c r="P112" s="7"/>
      <c r="S112" s="61"/>
      <c r="T112" s="61"/>
      <c r="U112" s="61"/>
      <c r="V112" s="61"/>
      <c r="W112" s="61"/>
      <c r="X112" s="61"/>
      <c r="Y112" s="61"/>
      <c r="Z112" s="4"/>
      <c r="AA112" s="61"/>
      <c r="AB112" s="6"/>
      <c r="AC112" s="7"/>
    </row>
    <row r="113" spans="1:29" s="32" customFormat="1" ht="13.35" customHeight="1">
      <c r="A113" s="1"/>
      <c r="B113" s="59"/>
      <c r="C113" s="59"/>
      <c r="D113" s="59"/>
      <c r="E113" s="59"/>
      <c r="F113" s="58"/>
      <c r="G113" s="59"/>
      <c r="H113" s="59"/>
      <c r="I113" s="59"/>
      <c r="J113" s="59"/>
      <c r="K113" s="59"/>
      <c r="L113" s="59"/>
      <c r="M113" s="4"/>
      <c r="N113" s="59"/>
      <c r="O113" s="6"/>
      <c r="P113" s="7"/>
      <c r="S113" s="61"/>
      <c r="T113" s="61"/>
      <c r="U113" s="61"/>
      <c r="V113" s="61"/>
      <c r="W113" s="61"/>
      <c r="X113" s="61"/>
      <c r="Y113" s="61"/>
      <c r="Z113" s="4"/>
      <c r="AA113" s="61"/>
      <c r="AB113" s="6"/>
      <c r="AC113" s="7"/>
    </row>
    <row r="114" spans="1:29" s="32" customFormat="1" ht="13.35" customHeight="1">
      <c r="A114" s="1"/>
      <c r="B114" s="59"/>
      <c r="C114" s="59"/>
      <c r="D114" s="59"/>
      <c r="E114" s="59"/>
      <c r="F114" s="58"/>
      <c r="G114" s="59"/>
      <c r="H114" s="59"/>
      <c r="I114" s="59"/>
      <c r="J114" s="59"/>
      <c r="K114" s="59"/>
      <c r="L114" s="59"/>
      <c r="M114" s="4"/>
      <c r="N114" s="59"/>
      <c r="O114" s="6"/>
      <c r="P114" s="7"/>
      <c r="S114" s="61"/>
      <c r="T114" s="61"/>
      <c r="U114" s="61"/>
      <c r="V114" s="61"/>
      <c r="W114" s="61"/>
      <c r="X114" s="61"/>
      <c r="Y114" s="61"/>
      <c r="Z114" s="4"/>
      <c r="AA114" s="61"/>
      <c r="AB114" s="6"/>
      <c r="AC114" s="7"/>
    </row>
    <row r="115" spans="1:29" s="32" customFormat="1" ht="13.35" customHeight="1">
      <c r="A115" s="1"/>
      <c r="B115" s="59"/>
      <c r="C115" s="59"/>
      <c r="D115" s="59"/>
      <c r="E115" s="59"/>
      <c r="F115" s="58"/>
      <c r="G115" s="59"/>
      <c r="H115" s="59"/>
      <c r="I115" s="59"/>
      <c r="J115" s="59"/>
      <c r="K115" s="59"/>
      <c r="L115" s="59"/>
      <c r="M115" s="4"/>
      <c r="N115" s="59"/>
      <c r="O115" s="6"/>
      <c r="P115" s="7"/>
      <c r="S115" s="61"/>
      <c r="T115" s="61"/>
      <c r="U115" s="61"/>
      <c r="V115" s="61"/>
      <c r="W115" s="61"/>
      <c r="X115" s="61"/>
      <c r="Y115" s="61"/>
      <c r="Z115" s="4"/>
      <c r="AA115" s="61"/>
      <c r="AB115" s="6"/>
      <c r="AC115" s="7"/>
    </row>
    <row r="116" spans="1:29" s="32" customFormat="1" ht="13.35" customHeight="1">
      <c r="A116" s="1"/>
      <c r="B116" s="59"/>
      <c r="C116" s="59"/>
      <c r="D116" s="59"/>
      <c r="E116" s="59"/>
      <c r="F116" s="58"/>
      <c r="G116" s="59"/>
      <c r="H116" s="59"/>
      <c r="I116" s="59"/>
      <c r="J116" s="59"/>
      <c r="K116" s="59"/>
      <c r="L116" s="59"/>
      <c r="M116" s="4"/>
      <c r="N116" s="59"/>
      <c r="O116" s="6"/>
      <c r="P116" s="7"/>
      <c r="S116" s="61"/>
      <c r="T116" s="61"/>
      <c r="U116" s="61"/>
      <c r="V116" s="61"/>
      <c r="W116" s="61"/>
      <c r="X116" s="61"/>
      <c r="Y116" s="61"/>
      <c r="Z116" s="4"/>
      <c r="AA116" s="61"/>
      <c r="AB116" s="6"/>
      <c r="AC116" s="7"/>
    </row>
    <row r="117" spans="1:29" s="32" customFormat="1" ht="13.35" customHeight="1">
      <c r="A117" s="1"/>
      <c r="B117" s="59"/>
      <c r="C117" s="59"/>
      <c r="D117" s="59"/>
      <c r="E117" s="59"/>
      <c r="F117" s="58"/>
      <c r="G117" s="59"/>
      <c r="H117" s="59"/>
      <c r="I117" s="59"/>
      <c r="J117" s="59"/>
      <c r="K117" s="59"/>
      <c r="L117" s="59"/>
      <c r="M117" s="4"/>
      <c r="N117" s="59"/>
      <c r="O117" s="6"/>
      <c r="P117" s="7"/>
      <c r="S117" s="61"/>
      <c r="T117" s="61"/>
      <c r="U117" s="61"/>
      <c r="V117" s="61"/>
      <c r="W117" s="61"/>
      <c r="X117" s="61"/>
      <c r="Y117" s="61"/>
      <c r="Z117" s="4"/>
      <c r="AA117" s="61"/>
      <c r="AB117" s="6"/>
      <c r="AC117" s="7"/>
    </row>
    <row r="118" spans="1:29" s="32" customFormat="1" ht="13.35" customHeight="1">
      <c r="A118" s="1"/>
      <c r="B118" s="59"/>
      <c r="C118" s="59"/>
      <c r="D118" s="59"/>
      <c r="E118" s="59"/>
      <c r="F118" s="58"/>
      <c r="G118" s="59"/>
      <c r="H118" s="59"/>
      <c r="I118" s="59"/>
      <c r="J118" s="59"/>
      <c r="K118" s="59"/>
      <c r="L118" s="59"/>
      <c r="M118" s="4"/>
      <c r="N118" s="59"/>
      <c r="O118" s="6"/>
      <c r="P118" s="7"/>
      <c r="S118" s="61"/>
      <c r="T118" s="61"/>
      <c r="U118" s="61"/>
      <c r="V118" s="61"/>
      <c r="W118" s="61"/>
      <c r="X118" s="61"/>
      <c r="Y118" s="61"/>
      <c r="Z118" s="4"/>
      <c r="AA118" s="61"/>
      <c r="AB118" s="6"/>
      <c r="AC118" s="7"/>
    </row>
    <row r="119" spans="1:29" s="32" customFormat="1" ht="13.35" customHeight="1">
      <c r="A119" s="1"/>
      <c r="B119" s="59"/>
      <c r="C119" s="59"/>
      <c r="D119" s="59"/>
      <c r="E119" s="59"/>
      <c r="F119" s="58"/>
      <c r="G119" s="59"/>
      <c r="H119" s="59"/>
      <c r="I119" s="59"/>
      <c r="J119" s="59"/>
      <c r="K119" s="59"/>
      <c r="L119" s="59"/>
      <c r="M119" s="4"/>
      <c r="N119" s="59"/>
      <c r="O119" s="6"/>
      <c r="P119" s="7"/>
      <c r="S119" s="61"/>
      <c r="T119" s="61"/>
      <c r="U119" s="61"/>
      <c r="V119" s="61"/>
      <c r="W119" s="61"/>
      <c r="X119" s="61"/>
      <c r="Y119" s="61"/>
      <c r="Z119" s="4"/>
      <c r="AA119" s="61"/>
      <c r="AB119" s="6"/>
      <c r="AC119" s="7"/>
    </row>
    <row r="120" spans="1:29" s="32" customFormat="1" ht="13.35" customHeight="1">
      <c r="A120" s="1"/>
      <c r="B120" s="59"/>
      <c r="C120" s="59"/>
      <c r="D120" s="59"/>
      <c r="E120" s="59"/>
      <c r="F120" s="58"/>
      <c r="G120" s="59"/>
      <c r="H120" s="59"/>
      <c r="I120" s="59"/>
      <c r="J120" s="59"/>
      <c r="K120" s="59"/>
      <c r="L120" s="59"/>
      <c r="M120" s="4"/>
      <c r="N120" s="59"/>
      <c r="O120" s="6"/>
      <c r="P120" s="7"/>
      <c r="S120" s="61"/>
      <c r="T120" s="61"/>
      <c r="U120" s="61"/>
      <c r="V120" s="61"/>
      <c r="W120" s="61"/>
      <c r="X120" s="61"/>
      <c r="Y120" s="61"/>
      <c r="Z120" s="4"/>
      <c r="AA120" s="61"/>
      <c r="AB120" s="6"/>
      <c r="AC120" s="7"/>
    </row>
    <row r="121" spans="1:29" s="32" customFormat="1" ht="13.35" customHeight="1">
      <c r="A121" s="1"/>
      <c r="B121" s="59"/>
      <c r="C121" s="59"/>
      <c r="D121" s="59"/>
      <c r="E121" s="59"/>
      <c r="F121" s="58"/>
      <c r="G121" s="59"/>
      <c r="H121" s="59"/>
      <c r="I121" s="59"/>
      <c r="J121" s="59"/>
      <c r="K121" s="59"/>
      <c r="L121" s="59"/>
      <c r="M121" s="4"/>
      <c r="N121" s="59"/>
      <c r="O121" s="6"/>
      <c r="P121" s="7"/>
      <c r="S121" s="61"/>
      <c r="T121" s="61"/>
      <c r="U121" s="61"/>
      <c r="V121" s="61"/>
      <c r="W121" s="61"/>
      <c r="X121" s="61"/>
      <c r="Y121" s="61"/>
      <c r="Z121" s="4"/>
      <c r="AA121" s="61"/>
      <c r="AB121" s="6"/>
      <c r="AC121" s="7"/>
    </row>
    <row r="122" spans="1:29" s="32" customFormat="1" ht="13.35" customHeight="1">
      <c r="A122" s="1"/>
      <c r="B122" s="59"/>
      <c r="C122" s="59"/>
      <c r="D122" s="59"/>
      <c r="E122" s="59"/>
      <c r="F122" s="58"/>
      <c r="G122" s="59"/>
      <c r="H122" s="59"/>
      <c r="I122" s="59"/>
      <c r="J122" s="59"/>
      <c r="K122" s="59"/>
      <c r="L122" s="59"/>
      <c r="M122" s="4"/>
      <c r="N122" s="59"/>
      <c r="O122" s="6"/>
      <c r="P122" s="7"/>
      <c r="S122" s="61"/>
      <c r="T122" s="61"/>
      <c r="U122" s="61"/>
      <c r="V122" s="61"/>
      <c r="W122" s="61"/>
      <c r="X122" s="61"/>
      <c r="Y122" s="61"/>
      <c r="Z122" s="4"/>
      <c r="AA122" s="61"/>
      <c r="AB122" s="6"/>
      <c r="AC122" s="7"/>
    </row>
    <row r="123" spans="1:29" s="32" customFormat="1" ht="13.35" customHeight="1">
      <c r="A123" s="1"/>
      <c r="B123" s="59"/>
      <c r="C123" s="59"/>
      <c r="D123" s="59"/>
      <c r="E123" s="59"/>
      <c r="F123" s="58"/>
      <c r="G123" s="59"/>
      <c r="H123" s="59"/>
      <c r="I123" s="59"/>
      <c r="J123" s="59"/>
      <c r="K123" s="59"/>
      <c r="L123" s="59"/>
      <c r="M123" s="4"/>
      <c r="N123" s="59"/>
      <c r="O123" s="6"/>
      <c r="P123" s="7"/>
      <c r="S123" s="61"/>
      <c r="T123" s="61"/>
      <c r="U123" s="61"/>
      <c r="V123" s="61"/>
      <c r="W123" s="61"/>
      <c r="X123" s="61"/>
      <c r="Y123" s="61"/>
      <c r="Z123" s="4"/>
      <c r="AA123" s="61"/>
      <c r="AB123" s="6"/>
      <c r="AC123" s="7"/>
    </row>
    <row r="124" spans="1:29" s="32" customFormat="1" ht="13.35" customHeight="1">
      <c r="A124" s="1"/>
      <c r="B124" s="59"/>
      <c r="C124" s="59"/>
      <c r="D124" s="59"/>
      <c r="E124" s="59"/>
      <c r="F124" s="58"/>
      <c r="G124" s="59"/>
      <c r="H124" s="59"/>
      <c r="I124" s="59"/>
      <c r="J124" s="59"/>
      <c r="K124" s="59"/>
      <c r="L124" s="59"/>
      <c r="M124" s="4"/>
      <c r="N124" s="59"/>
      <c r="O124" s="6"/>
      <c r="P124" s="7"/>
      <c r="S124" s="61"/>
      <c r="T124" s="61"/>
      <c r="U124" s="61"/>
      <c r="V124" s="61"/>
      <c r="W124" s="61"/>
      <c r="X124" s="61"/>
      <c r="Y124" s="61"/>
      <c r="Z124" s="4"/>
      <c r="AA124" s="61"/>
      <c r="AB124" s="6"/>
      <c r="AC124" s="7"/>
    </row>
    <row r="125" spans="1:29" s="32" customFormat="1" ht="13.35" customHeight="1">
      <c r="A125" s="1"/>
      <c r="B125" s="59"/>
      <c r="C125" s="59"/>
      <c r="D125" s="59"/>
      <c r="E125" s="59"/>
      <c r="F125" s="58"/>
      <c r="G125" s="59"/>
      <c r="H125" s="59"/>
      <c r="I125" s="59"/>
      <c r="J125" s="59"/>
      <c r="K125" s="59"/>
      <c r="L125" s="59"/>
      <c r="M125" s="4"/>
      <c r="N125" s="59"/>
      <c r="O125" s="6"/>
      <c r="P125" s="7"/>
      <c r="S125" s="61"/>
      <c r="T125" s="61"/>
      <c r="U125" s="61"/>
      <c r="V125" s="61"/>
      <c r="W125" s="61"/>
      <c r="X125" s="61"/>
      <c r="Y125" s="61"/>
      <c r="Z125" s="4"/>
      <c r="AA125" s="61"/>
      <c r="AB125" s="6"/>
      <c r="AC125" s="7"/>
    </row>
    <row r="126" spans="1:29" s="32" customFormat="1" ht="13.35" customHeight="1">
      <c r="A126" s="1"/>
      <c r="B126" s="59"/>
      <c r="C126" s="59"/>
      <c r="D126" s="59"/>
      <c r="E126" s="59"/>
      <c r="F126" s="58"/>
      <c r="G126" s="59"/>
      <c r="H126" s="59"/>
      <c r="I126" s="59"/>
      <c r="J126" s="59"/>
      <c r="K126" s="59"/>
      <c r="L126" s="59"/>
      <c r="M126" s="4"/>
      <c r="N126" s="59"/>
      <c r="O126" s="6"/>
      <c r="P126" s="7"/>
      <c r="S126" s="61"/>
      <c r="T126" s="61"/>
      <c r="U126" s="61"/>
      <c r="V126" s="61"/>
      <c r="W126" s="61"/>
      <c r="X126" s="61"/>
      <c r="Y126" s="61"/>
      <c r="Z126" s="4"/>
      <c r="AA126" s="61"/>
      <c r="AB126" s="6"/>
      <c r="AC126" s="7"/>
    </row>
    <row r="127" spans="1:29" s="32" customFormat="1" ht="13.35" customHeight="1">
      <c r="A127" s="1"/>
      <c r="B127" s="59"/>
      <c r="C127" s="59"/>
      <c r="D127" s="59"/>
      <c r="E127" s="59"/>
      <c r="F127" s="58"/>
      <c r="G127" s="59"/>
      <c r="H127" s="59"/>
      <c r="I127" s="59"/>
      <c r="J127" s="59"/>
      <c r="K127" s="59"/>
      <c r="L127" s="59"/>
      <c r="M127" s="4"/>
      <c r="N127" s="59"/>
      <c r="O127" s="6"/>
      <c r="P127" s="7"/>
      <c r="S127" s="61"/>
      <c r="T127" s="61"/>
      <c r="U127" s="61"/>
      <c r="V127" s="61"/>
      <c r="W127" s="61"/>
      <c r="X127" s="61"/>
      <c r="Y127" s="61"/>
      <c r="Z127" s="4"/>
      <c r="AA127" s="61"/>
      <c r="AB127" s="6"/>
      <c r="AC127" s="7"/>
    </row>
    <row r="128" spans="1:29" s="32" customFormat="1" ht="13.35" customHeight="1">
      <c r="A128" s="1"/>
      <c r="B128" s="59"/>
      <c r="C128" s="59"/>
      <c r="D128" s="59"/>
      <c r="E128" s="59"/>
      <c r="F128" s="58"/>
      <c r="G128" s="59"/>
      <c r="H128" s="59"/>
      <c r="I128" s="59"/>
      <c r="J128" s="59"/>
      <c r="K128" s="59"/>
      <c r="L128" s="59"/>
      <c r="M128" s="4"/>
      <c r="N128" s="59"/>
      <c r="O128" s="6"/>
      <c r="P128" s="7"/>
      <c r="S128" s="61"/>
      <c r="T128" s="61"/>
      <c r="U128" s="61"/>
      <c r="V128" s="61"/>
      <c r="W128" s="61"/>
      <c r="X128" s="61"/>
      <c r="Y128" s="61"/>
      <c r="Z128" s="4"/>
      <c r="AA128" s="61"/>
      <c r="AB128" s="6"/>
      <c r="AC128" s="7"/>
    </row>
    <row r="129" spans="1:29" s="32" customFormat="1" ht="13.35" customHeight="1">
      <c r="A129" s="1"/>
      <c r="B129" s="59"/>
      <c r="C129" s="59"/>
      <c r="D129" s="59"/>
      <c r="E129" s="59"/>
      <c r="F129" s="58"/>
      <c r="G129" s="59"/>
      <c r="H129" s="59"/>
      <c r="I129" s="59"/>
      <c r="J129" s="59"/>
      <c r="K129" s="59"/>
      <c r="L129" s="59"/>
      <c r="M129" s="4"/>
      <c r="N129" s="59"/>
      <c r="O129" s="6"/>
      <c r="P129" s="7"/>
      <c r="S129" s="61"/>
      <c r="T129" s="61"/>
      <c r="U129" s="61"/>
      <c r="V129" s="61"/>
      <c r="W129" s="61"/>
      <c r="X129" s="61"/>
      <c r="Y129" s="61"/>
      <c r="Z129" s="4"/>
      <c r="AA129" s="61"/>
      <c r="AB129" s="6"/>
      <c r="AC129" s="7"/>
    </row>
    <row r="130" spans="1:29" s="32" customFormat="1" ht="13.35" customHeight="1">
      <c r="A130" s="1"/>
      <c r="B130" s="59"/>
      <c r="C130" s="59"/>
      <c r="D130" s="59"/>
      <c r="E130" s="59"/>
      <c r="F130" s="58"/>
      <c r="G130" s="59"/>
      <c r="H130" s="59"/>
      <c r="I130" s="59"/>
      <c r="J130" s="59"/>
      <c r="K130" s="59"/>
      <c r="L130" s="59"/>
      <c r="M130" s="4"/>
      <c r="N130" s="59"/>
      <c r="O130" s="6"/>
      <c r="P130" s="7"/>
      <c r="S130" s="61"/>
      <c r="T130" s="61"/>
      <c r="U130" s="61"/>
      <c r="V130" s="61"/>
      <c r="W130" s="61"/>
      <c r="X130" s="61"/>
      <c r="Y130" s="61"/>
      <c r="Z130" s="4"/>
      <c r="AA130" s="61"/>
      <c r="AB130" s="6"/>
      <c r="AC130" s="7"/>
    </row>
    <row r="131" spans="1:29" s="32" customFormat="1" ht="13.35" customHeight="1">
      <c r="A131" s="1"/>
      <c r="B131" s="59"/>
      <c r="C131" s="59"/>
      <c r="D131" s="59"/>
      <c r="E131" s="59"/>
      <c r="F131" s="58"/>
      <c r="G131" s="59"/>
      <c r="H131" s="59"/>
      <c r="I131" s="59"/>
      <c r="J131" s="59"/>
      <c r="K131" s="59"/>
      <c r="L131" s="59"/>
      <c r="M131" s="4"/>
      <c r="N131" s="59"/>
      <c r="O131" s="6"/>
      <c r="P131" s="7"/>
      <c r="S131" s="61"/>
      <c r="T131" s="61"/>
      <c r="U131" s="61"/>
      <c r="V131" s="61"/>
      <c r="W131" s="61"/>
      <c r="X131" s="61"/>
      <c r="Y131" s="61"/>
      <c r="Z131" s="4"/>
      <c r="AA131" s="61"/>
      <c r="AB131" s="6"/>
      <c r="AC131" s="7"/>
    </row>
    <row r="132" spans="1:29" s="32" customFormat="1" ht="13.35" customHeight="1">
      <c r="A132" s="1"/>
      <c r="B132" s="59"/>
      <c r="C132" s="59"/>
      <c r="D132" s="59"/>
      <c r="E132" s="59"/>
      <c r="F132" s="58"/>
      <c r="G132" s="59"/>
      <c r="H132" s="59"/>
      <c r="I132" s="59"/>
      <c r="J132" s="59"/>
      <c r="K132" s="59"/>
      <c r="L132" s="59"/>
      <c r="M132" s="4"/>
      <c r="N132" s="59"/>
      <c r="O132" s="6"/>
      <c r="P132" s="7"/>
      <c r="S132" s="61"/>
      <c r="T132" s="61"/>
      <c r="U132" s="61"/>
      <c r="V132" s="61"/>
      <c r="W132" s="61"/>
      <c r="X132" s="61"/>
      <c r="Y132" s="61"/>
      <c r="Z132" s="4"/>
      <c r="AA132" s="61"/>
      <c r="AB132" s="6"/>
      <c r="AC132" s="7"/>
    </row>
    <row r="133" spans="1:29" s="32" customFormat="1" ht="13.35" customHeight="1">
      <c r="A133" s="1"/>
      <c r="B133" s="59"/>
      <c r="C133" s="59"/>
      <c r="D133" s="59"/>
      <c r="E133" s="59"/>
      <c r="F133" s="58"/>
      <c r="G133" s="59"/>
      <c r="H133" s="59"/>
      <c r="I133" s="59"/>
      <c r="J133" s="59"/>
      <c r="K133" s="59"/>
      <c r="L133" s="59"/>
      <c r="M133" s="4"/>
      <c r="N133" s="59"/>
      <c r="O133" s="6"/>
      <c r="P133" s="7"/>
      <c r="S133" s="61"/>
      <c r="T133" s="61"/>
      <c r="U133" s="61"/>
      <c r="V133" s="61"/>
      <c r="W133" s="61"/>
      <c r="X133" s="61"/>
      <c r="Y133" s="61"/>
      <c r="Z133" s="4"/>
      <c r="AA133" s="61"/>
      <c r="AB133" s="6"/>
      <c r="AC133" s="7"/>
    </row>
    <row r="134" spans="1:29" s="32" customFormat="1" ht="13.35" customHeight="1">
      <c r="A134" s="1"/>
      <c r="B134" s="59"/>
      <c r="C134" s="59"/>
      <c r="D134" s="59"/>
      <c r="E134" s="59"/>
      <c r="F134" s="58"/>
      <c r="G134" s="59"/>
      <c r="H134" s="59"/>
      <c r="I134" s="59"/>
      <c r="J134" s="59"/>
      <c r="K134" s="59"/>
      <c r="L134" s="59"/>
      <c r="M134" s="4"/>
      <c r="N134" s="59"/>
      <c r="O134" s="6"/>
      <c r="P134" s="7"/>
      <c r="S134" s="61"/>
      <c r="T134" s="61"/>
      <c r="U134" s="61"/>
      <c r="V134" s="61"/>
      <c r="W134" s="61"/>
      <c r="X134" s="61"/>
      <c r="Y134" s="61"/>
      <c r="Z134" s="4"/>
      <c r="AA134" s="61"/>
      <c r="AB134" s="6"/>
      <c r="AC134" s="7"/>
    </row>
    <row r="135" spans="1:29" s="32" customFormat="1" ht="13.35" customHeight="1">
      <c r="A135" s="1"/>
      <c r="B135" s="59"/>
      <c r="C135" s="59"/>
      <c r="D135" s="59"/>
      <c r="E135" s="59"/>
      <c r="F135" s="58"/>
      <c r="G135" s="59"/>
      <c r="H135" s="59"/>
      <c r="I135" s="59"/>
      <c r="J135" s="59"/>
      <c r="K135" s="59"/>
      <c r="L135" s="59"/>
      <c r="M135" s="4"/>
      <c r="N135" s="59"/>
      <c r="O135" s="6"/>
      <c r="P135" s="7"/>
      <c r="S135" s="61"/>
      <c r="T135" s="61"/>
      <c r="U135" s="61"/>
      <c r="V135" s="61"/>
      <c r="W135" s="61"/>
      <c r="X135" s="61"/>
      <c r="Y135" s="61"/>
      <c r="Z135" s="4"/>
      <c r="AA135" s="61"/>
      <c r="AB135" s="6"/>
      <c r="AC135" s="7"/>
    </row>
    <row r="136" spans="1:29" s="32" customFormat="1" ht="13.35" customHeight="1">
      <c r="A136" s="1"/>
      <c r="B136" s="59"/>
      <c r="C136" s="59"/>
      <c r="D136" s="59"/>
      <c r="E136" s="59"/>
      <c r="F136" s="58"/>
      <c r="G136" s="59"/>
      <c r="H136" s="59"/>
      <c r="I136" s="59"/>
      <c r="J136" s="59"/>
      <c r="K136" s="59"/>
      <c r="L136" s="59"/>
      <c r="M136" s="4"/>
      <c r="N136" s="59"/>
      <c r="O136" s="6"/>
      <c r="P136" s="7"/>
      <c r="S136" s="61"/>
      <c r="T136" s="61"/>
      <c r="U136" s="61"/>
      <c r="V136" s="61"/>
      <c r="W136" s="61"/>
      <c r="X136" s="61"/>
      <c r="Y136" s="61"/>
      <c r="Z136" s="4"/>
      <c r="AA136" s="61"/>
      <c r="AB136" s="6"/>
      <c r="AC136" s="7"/>
    </row>
    <row r="137" spans="1:29" s="32" customFormat="1" ht="13.35" customHeight="1">
      <c r="A137" s="1"/>
      <c r="B137" s="59"/>
      <c r="C137" s="59"/>
      <c r="D137" s="59"/>
      <c r="E137" s="59"/>
      <c r="F137" s="58"/>
      <c r="G137" s="59"/>
      <c r="H137" s="59"/>
      <c r="I137" s="59"/>
      <c r="J137" s="59"/>
      <c r="K137" s="59"/>
      <c r="L137" s="59"/>
      <c r="M137" s="4"/>
      <c r="N137" s="59"/>
      <c r="O137" s="6"/>
      <c r="P137" s="7"/>
      <c r="S137" s="61"/>
      <c r="T137" s="61"/>
      <c r="U137" s="61"/>
      <c r="V137" s="61"/>
      <c r="W137" s="61"/>
      <c r="X137" s="61"/>
      <c r="Y137" s="61"/>
      <c r="Z137" s="4"/>
      <c r="AA137" s="61"/>
      <c r="AB137" s="6"/>
      <c r="AC137" s="7"/>
    </row>
    <row r="138" spans="1:29" s="32" customFormat="1" ht="13.35" customHeight="1">
      <c r="A138" s="1"/>
      <c r="B138" s="59"/>
      <c r="C138" s="59"/>
      <c r="D138" s="59"/>
      <c r="E138" s="59"/>
      <c r="F138" s="58"/>
      <c r="G138" s="59"/>
      <c r="H138" s="59"/>
      <c r="I138" s="59"/>
      <c r="J138" s="59"/>
      <c r="K138" s="59"/>
      <c r="L138" s="59"/>
      <c r="M138" s="4"/>
      <c r="N138" s="59"/>
      <c r="O138" s="6"/>
      <c r="P138" s="7"/>
      <c r="S138" s="61"/>
      <c r="T138" s="61"/>
      <c r="U138" s="61"/>
      <c r="V138" s="61"/>
      <c r="W138" s="61"/>
      <c r="X138" s="61"/>
      <c r="Y138" s="61"/>
      <c r="Z138" s="4"/>
      <c r="AA138" s="61"/>
      <c r="AB138" s="6"/>
      <c r="AC138" s="7"/>
    </row>
    <row r="139" spans="1:29" s="32" customFormat="1" ht="13.35" customHeight="1">
      <c r="A139" s="1"/>
      <c r="B139" s="59"/>
      <c r="C139" s="59"/>
      <c r="D139" s="59"/>
      <c r="E139" s="59"/>
      <c r="F139" s="58"/>
      <c r="G139" s="59"/>
      <c r="H139" s="59"/>
      <c r="I139" s="59"/>
      <c r="J139" s="59"/>
      <c r="K139" s="59"/>
      <c r="L139" s="59"/>
      <c r="M139" s="4"/>
      <c r="N139" s="59"/>
      <c r="O139" s="6"/>
      <c r="P139" s="7"/>
      <c r="S139" s="61"/>
      <c r="T139" s="61"/>
      <c r="U139" s="61"/>
      <c r="V139" s="61"/>
      <c r="W139" s="61"/>
      <c r="X139" s="61"/>
      <c r="Y139" s="61"/>
      <c r="Z139" s="4"/>
      <c r="AA139" s="61"/>
      <c r="AB139" s="6"/>
      <c r="AC139" s="7"/>
    </row>
    <row r="140" spans="1:29" s="32" customFormat="1" ht="13.35" customHeight="1">
      <c r="A140" s="1"/>
      <c r="B140" s="59"/>
      <c r="C140" s="59"/>
      <c r="D140" s="59"/>
      <c r="E140" s="59"/>
      <c r="F140" s="58"/>
      <c r="G140" s="59"/>
      <c r="H140" s="59"/>
      <c r="I140" s="59"/>
      <c r="J140" s="59"/>
      <c r="K140" s="59"/>
      <c r="L140" s="59"/>
      <c r="M140" s="4"/>
      <c r="N140" s="59"/>
      <c r="O140" s="6"/>
      <c r="P140" s="7"/>
      <c r="S140" s="61"/>
      <c r="T140" s="61"/>
      <c r="U140" s="61"/>
      <c r="V140" s="61"/>
      <c r="W140" s="61"/>
      <c r="X140" s="61"/>
      <c r="Y140" s="61"/>
      <c r="Z140" s="4"/>
      <c r="AA140" s="61"/>
      <c r="AB140" s="6"/>
      <c r="AC140" s="7"/>
    </row>
    <row r="141" spans="1:29" s="32" customFormat="1" ht="13.35" customHeight="1">
      <c r="A141" s="1"/>
      <c r="B141" s="59"/>
      <c r="C141" s="59"/>
      <c r="D141" s="59"/>
      <c r="E141" s="59"/>
      <c r="F141" s="58"/>
      <c r="G141" s="59"/>
      <c r="H141" s="59"/>
      <c r="I141" s="59"/>
      <c r="J141" s="59"/>
      <c r="K141" s="59"/>
      <c r="L141" s="59"/>
      <c r="M141" s="4"/>
      <c r="N141" s="59"/>
      <c r="O141" s="6"/>
      <c r="P141" s="7"/>
      <c r="S141" s="61"/>
      <c r="T141" s="61"/>
      <c r="U141" s="61"/>
      <c r="V141" s="61"/>
      <c r="W141" s="61"/>
      <c r="X141" s="61"/>
      <c r="Y141" s="61"/>
      <c r="Z141" s="4"/>
      <c r="AA141" s="61"/>
      <c r="AB141" s="6"/>
      <c r="AC141" s="7"/>
    </row>
    <row r="142" spans="1:29" s="32" customFormat="1" ht="13.35" customHeight="1">
      <c r="A142" s="1"/>
      <c r="B142" s="59"/>
      <c r="C142" s="59"/>
      <c r="D142" s="59"/>
      <c r="E142" s="59"/>
      <c r="F142" s="58"/>
      <c r="G142" s="59"/>
      <c r="H142" s="59"/>
      <c r="I142" s="59"/>
      <c r="J142" s="59"/>
      <c r="K142" s="59"/>
      <c r="L142" s="59"/>
      <c r="M142" s="4"/>
      <c r="N142" s="59"/>
      <c r="O142" s="6"/>
      <c r="P142" s="7"/>
      <c r="S142" s="61"/>
      <c r="T142" s="61"/>
      <c r="U142" s="61"/>
      <c r="V142" s="61"/>
      <c r="W142" s="61"/>
      <c r="X142" s="61"/>
      <c r="Y142" s="61"/>
      <c r="Z142" s="4"/>
      <c r="AA142" s="61"/>
      <c r="AB142" s="6"/>
      <c r="AC142" s="7"/>
    </row>
    <row r="143" spans="1:29" s="32" customFormat="1" ht="13.35" customHeight="1">
      <c r="A143" s="1"/>
      <c r="B143" s="59"/>
      <c r="C143" s="59"/>
      <c r="D143" s="59"/>
      <c r="E143" s="59"/>
      <c r="F143" s="58"/>
      <c r="G143" s="59"/>
      <c r="H143" s="59"/>
      <c r="I143" s="59"/>
      <c r="J143" s="59"/>
      <c r="K143" s="59"/>
      <c r="L143" s="59"/>
      <c r="M143" s="4"/>
      <c r="N143" s="59"/>
      <c r="O143" s="6"/>
      <c r="P143" s="7"/>
      <c r="S143" s="61"/>
      <c r="T143" s="61"/>
      <c r="U143" s="61"/>
      <c r="V143" s="61"/>
      <c r="W143" s="61"/>
      <c r="X143" s="61"/>
      <c r="Y143" s="61"/>
      <c r="Z143" s="4"/>
      <c r="AA143" s="61"/>
      <c r="AB143" s="6"/>
      <c r="AC143" s="7"/>
    </row>
    <row r="144" spans="1:29" s="32" customFormat="1" ht="13.35" customHeight="1">
      <c r="A144" s="1"/>
      <c r="B144" s="59"/>
      <c r="C144" s="59"/>
      <c r="D144" s="59"/>
      <c r="E144" s="59"/>
      <c r="F144" s="58"/>
      <c r="G144" s="59"/>
      <c r="H144" s="59"/>
      <c r="I144" s="59"/>
      <c r="J144" s="59"/>
      <c r="K144" s="59"/>
      <c r="L144" s="59"/>
      <c r="M144" s="4"/>
      <c r="N144" s="59"/>
      <c r="O144" s="6"/>
      <c r="P144" s="7"/>
      <c r="S144" s="61"/>
      <c r="T144" s="61"/>
      <c r="U144" s="61"/>
      <c r="V144" s="61"/>
      <c r="W144" s="61"/>
      <c r="X144" s="61"/>
      <c r="Y144" s="61"/>
      <c r="Z144" s="4"/>
      <c r="AA144" s="61"/>
      <c r="AB144" s="6"/>
      <c r="AC144" s="7"/>
    </row>
    <row r="145" spans="1:29" s="32" customFormat="1" ht="13.35" customHeight="1">
      <c r="A145" s="1"/>
      <c r="B145" s="59"/>
      <c r="C145" s="59"/>
      <c r="D145" s="59"/>
      <c r="E145" s="59"/>
      <c r="F145" s="58"/>
      <c r="G145" s="59"/>
      <c r="H145" s="59"/>
      <c r="I145" s="59"/>
      <c r="J145" s="59"/>
      <c r="K145" s="59"/>
      <c r="L145" s="59"/>
      <c r="M145" s="4"/>
      <c r="N145" s="59"/>
      <c r="O145" s="6"/>
      <c r="P145" s="7"/>
      <c r="S145" s="61"/>
      <c r="T145" s="61"/>
      <c r="U145" s="61"/>
      <c r="V145" s="61"/>
      <c r="W145" s="61"/>
      <c r="X145" s="61"/>
      <c r="Y145" s="61"/>
      <c r="Z145" s="4"/>
      <c r="AA145" s="61"/>
      <c r="AB145" s="6"/>
      <c r="AC145" s="7"/>
    </row>
    <row r="146" spans="1:29" s="32" customFormat="1" ht="13.35" customHeight="1">
      <c r="A146" s="1"/>
      <c r="B146" s="59"/>
      <c r="C146" s="59"/>
      <c r="D146" s="59"/>
      <c r="E146" s="59"/>
      <c r="F146" s="58"/>
      <c r="G146" s="59"/>
      <c r="H146" s="59"/>
      <c r="I146" s="59"/>
      <c r="J146" s="59"/>
      <c r="K146" s="59"/>
      <c r="L146" s="59"/>
      <c r="M146" s="4"/>
      <c r="N146" s="59"/>
      <c r="O146" s="6"/>
      <c r="P146" s="7"/>
      <c r="S146" s="61"/>
      <c r="T146" s="61"/>
      <c r="U146" s="61"/>
      <c r="V146" s="61"/>
      <c r="W146" s="61"/>
      <c r="X146" s="61"/>
      <c r="Y146" s="61"/>
      <c r="Z146" s="4"/>
      <c r="AA146" s="61"/>
      <c r="AB146" s="6"/>
      <c r="AC146" s="7"/>
    </row>
    <row r="147" spans="1:29" s="32" customFormat="1" ht="13.35" customHeight="1">
      <c r="A147" s="1"/>
      <c r="B147" s="59"/>
      <c r="C147" s="59"/>
      <c r="D147" s="59"/>
      <c r="E147" s="59"/>
      <c r="F147" s="58"/>
      <c r="G147" s="59"/>
      <c r="H147" s="59"/>
      <c r="I147" s="59"/>
      <c r="J147" s="59"/>
      <c r="K147" s="59"/>
      <c r="L147" s="59"/>
      <c r="M147" s="4"/>
      <c r="N147" s="59"/>
      <c r="O147" s="6"/>
      <c r="P147" s="7"/>
      <c r="S147" s="61"/>
      <c r="T147" s="61"/>
      <c r="U147" s="61"/>
      <c r="V147" s="61"/>
      <c r="W147" s="61"/>
      <c r="X147" s="61"/>
      <c r="Y147" s="61"/>
      <c r="Z147" s="4"/>
      <c r="AA147" s="61"/>
      <c r="AB147" s="6"/>
      <c r="AC147" s="7"/>
    </row>
    <row r="148" spans="1:29" s="32" customFormat="1" ht="13.35" customHeight="1">
      <c r="A148" s="1"/>
      <c r="B148" s="59"/>
      <c r="C148" s="59"/>
      <c r="D148" s="59"/>
      <c r="E148" s="59"/>
      <c r="F148" s="58"/>
      <c r="G148" s="59"/>
      <c r="H148" s="59"/>
      <c r="I148" s="59"/>
      <c r="J148" s="59"/>
      <c r="K148" s="59"/>
      <c r="L148" s="59"/>
      <c r="M148" s="4"/>
      <c r="N148" s="59"/>
      <c r="O148" s="6"/>
      <c r="P148" s="7"/>
      <c r="S148" s="61"/>
      <c r="T148" s="61"/>
      <c r="U148" s="61"/>
      <c r="V148" s="61"/>
      <c r="W148" s="61"/>
      <c r="X148" s="61"/>
      <c r="Y148" s="61"/>
      <c r="Z148" s="4"/>
      <c r="AA148" s="61"/>
      <c r="AB148" s="6"/>
      <c r="AC148" s="7"/>
    </row>
    <row r="149" spans="1:29" s="32" customFormat="1" ht="13.35" customHeight="1">
      <c r="A149" s="1"/>
      <c r="B149" s="59"/>
      <c r="C149" s="59"/>
      <c r="D149" s="59"/>
      <c r="E149" s="59"/>
      <c r="F149" s="58"/>
      <c r="G149" s="59"/>
      <c r="H149" s="59"/>
      <c r="I149" s="59"/>
      <c r="J149" s="59"/>
      <c r="K149" s="59"/>
      <c r="L149" s="59"/>
      <c r="M149" s="4"/>
      <c r="N149" s="59"/>
      <c r="O149" s="6"/>
      <c r="P149" s="7"/>
      <c r="S149" s="61"/>
      <c r="T149" s="61"/>
      <c r="U149" s="61"/>
      <c r="V149" s="61"/>
      <c r="W149" s="61"/>
      <c r="X149" s="61"/>
      <c r="Y149" s="61"/>
      <c r="Z149" s="4"/>
      <c r="AA149" s="61"/>
      <c r="AB149" s="6"/>
      <c r="AC149" s="7"/>
    </row>
    <row r="150" spans="1:29" s="32" customFormat="1" ht="13.35" customHeight="1">
      <c r="A150" s="1"/>
      <c r="B150" s="59"/>
      <c r="C150" s="59"/>
      <c r="D150" s="59"/>
      <c r="E150" s="59"/>
      <c r="F150" s="58"/>
      <c r="G150" s="59"/>
      <c r="H150" s="59"/>
      <c r="I150" s="59"/>
      <c r="J150" s="59"/>
      <c r="K150" s="59"/>
      <c r="L150" s="59"/>
      <c r="M150" s="4"/>
      <c r="N150" s="59"/>
      <c r="O150" s="6"/>
      <c r="P150" s="7"/>
      <c r="S150" s="61"/>
      <c r="T150" s="61"/>
      <c r="U150" s="61"/>
      <c r="V150" s="61"/>
      <c r="W150" s="61"/>
      <c r="X150" s="61"/>
      <c r="Y150" s="61"/>
      <c r="Z150" s="4"/>
      <c r="AA150" s="61"/>
      <c r="AB150" s="6"/>
      <c r="AC150" s="7"/>
    </row>
    <row r="151" spans="1:29" s="32" customFormat="1" ht="13.35" customHeight="1">
      <c r="A151" s="1"/>
      <c r="B151" s="59"/>
      <c r="C151" s="59"/>
      <c r="D151" s="59"/>
      <c r="E151" s="59"/>
      <c r="F151" s="58"/>
      <c r="G151" s="59"/>
      <c r="H151" s="59"/>
      <c r="I151" s="59"/>
      <c r="J151" s="59"/>
      <c r="K151" s="59"/>
      <c r="L151" s="59"/>
      <c r="M151" s="4"/>
      <c r="N151" s="59"/>
      <c r="O151" s="6"/>
      <c r="P151" s="7"/>
      <c r="S151" s="61"/>
      <c r="T151" s="61"/>
      <c r="U151" s="61"/>
      <c r="V151" s="61"/>
      <c r="W151" s="61"/>
      <c r="X151" s="61"/>
      <c r="Y151" s="61"/>
      <c r="Z151" s="4"/>
      <c r="AA151" s="61"/>
      <c r="AB151" s="6"/>
      <c r="AC151" s="7"/>
    </row>
    <row r="152" spans="1:29" s="32" customFormat="1" ht="13.35" customHeight="1">
      <c r="A152" s="1"/>
      <c r="B152" s="59"/>
      <c r="C152" s="59"/>
      <c r="D152" s="59"/>
      <c r="E152" s="59"/>
      <c r="F152" s="58"/>
      <c r="G152" s="59"/>
      <c r="H152" s="59"/>
      <c r="I152" s="59"/>
      <c r="J152" s="59"/>
      <c r="K152" s="59"/>
      <c r="L152" s="59"/>
      <c r="M152" s="4"/>
      <c r="N152" s="59"/>
      <c r="O152" s="6"/>
      <c r="P152" s="7"/>
      <c r="S152" s="61"/>
      <c r="T152" s="61"/>
      <c r="U152" s="61"/>
      <c r="V152" s="61"/>
      <c r="W152" s="61"/>
      <c r="X152" s="61"/>
      <c r="Y152" s="61"/>
      <c r="Z152" s="4"/>
      <c r="AA152" s="61"/>
      <c r="AB152" s="6"/>
      <c r="AC152" s="7"/>
    </row>
    <row r="153" spans="1:29" s="32" customFormat="1" ht="13.35" customHeight="1">
      <c r="A153" s="1"/>
      <c r="B153" s="59"/>
      <c r="C153" s="59"/>
      <c r="D153" s="59"/>
      <c r="E153" s="59"/>
      <c r="F153" s="58"/>
      <c r="G153" s="59"/>
      <c r="H153" s="59"/>
      <c r="I153" s="59"/>
      <c r="J153" s="59"/>
      <c r="K153" s="59"/>
      <c r="L153" s="59"/>
      <c r="M153" s="4"/>
      <c r="N153" s="59"/>
      <c r="O153" s="6"/>
      <c r="P153" s="7"/>
      <c r="S153" s="61"/>
      <c r="T153" s="61"/>
      <c r="U153" s="61"/>
      <c r="V153" s="61"/>
      <c r="W153" s="61"/>
      <c r="X153" s="61"/>
      <c r="Y153" s="61"/>
      <c r="Z153" s="4"/>
      <c r="AA153" s="61"/>
      <c r="AB153" s="6"/>
      <c r="AC153" s="7"/>
    </row>
    <row r="154" spans="1:29" s="32" customFormat="1" ht="13.35" customHeight="1">
      <c r="A154" s="1"/>
      <c r="B154" s="59"/>
      <c r="C154" s="59"/>
      <c r="D154" s="59"/>
      <c r="E154" s="59"/>
      <c r="F154" s="58"/>
      <c r="G154" s="59"/>
      <c r="H154" s="59"/>
      <c r="I154" s="59"/>
      <c r="J154" s="59"/>
      <c r="K154" s="59"/>
      <c r="L154" s="59"/>
      <c r="M154" s="4"/>
      <c r="N154" s="59"/>
      <c r="O154" s="6"/>
      <c r="P154" s="7"/>
      <c r="S154" s="61"/>
      <c r="T154" s="61"/>
      <c r="U154" s="61"/>
      <c r="V154" s="61"/>
      <c r="W154" s="61"/>
      <c r="X154" s="61"/>
      <c r="Y154" s="61"/>
      <c r="Z154" s="4"/>
      <c r="AA154" s="61"/>
      <c r="AB154" s="6"/>
      <c r="AC154" s="7"/>
    </row>
    <row r="155" spans="1:29" s="32" customFormat="1" ht="13.35" customHeight="1">
      <c r="A155" s="1"/>
      <c r="B155" s="59"/>
      <c r="C155" s="59"/>
      <c r="D155" s="59"/>
      <c r="E155" s="59"/>
      <c r="F155" s="58"/>
      <c r="G155" s="59"/>
      <c r="H155" s="59"/>
      <c r="I155" s="59"/>
      <c r="J155" s="59"/>
      <c r="K155" s="59"/>
      <c r="L155" s="59"/>
      <c r="M155" s="4"/>
      <c r="N155" s="59"/>
      <c r="O155" s="6"/>
      <c r="P155" s="7"/>
      <c r="S155" s="61"/>
      <c r="T155" s="61"/>
      <c r="U155" s="61"/>
      <c r="V155" s="61"/>
      <c r="W155" s="61"/>
      <c r="X155" s="61"/>
      <c r="Y155" s="61"/>
      <c r="Z155" s="4"/>
      <c r="AA155" s="61"/>
      <c r="AB155" s="6"/>
      <c r="AC155" s="7"/>
    </row>
    <row r="156" spans="1:29" s="32" customFormat="1" ht="13.35" customHeight="1">
      <c r="A156" s="1"/>
      <c r="B156" s="59"/>
      <c r="C156" s="59"/>
      <c r="D156" s="59"/>
      <c r="E156" s="59"/>
      <c r="F156" s="58"/>
      <c r="G156" s="59"/>
      <c r="H156" s="59"/>
      <c r="I156" s="59"/>
      <c r="J156" s="59"/>
      <c r="K156" s="59"/>
      <c r="L156" s="59"/>
      <c r="M156" s="4"/>
      <c r="N156" s="59"/>
      <c r="O156" s="6"/>
      <c r="P156" s="7"/>
      <c r="S156" s="61"/>
      <c r="T156" s="61"/>
      <c r="U156" s="61"/>
      <c r="V156" s="61"/>
      <c r="W156" s="61"/>
      <c r="X156" s="61"/>
      <c r="Y156" s="61"/>
      <c r="Z156" s="4"/>
      <c r="AA156" s="61"/>
      <c r="AB156" s="6"/>
      <c r="AC156" s="7"/>
    </row>
    <row r="157" spans="1:29" s="32" customFormat="1" ht="13.35" customHeight="1">
      <c r="A157" s="1"/>
      <c r="B157" s="59"/>
      <c r="C157" s="59"/>
      <c r="D157" s="59"/>
      <c r="E157" s="59"/>
      <c r="F157" s="58"/>
      <c r="G157" s="59"/>
      <c r="H157" s="59"/>
      <c r="I157" s="59"/>
      <c r="J157" s="59"/>
      <c r="K157" s="59"/>
      <c r="L157" s="59"/>
      <c r="M157" s="4"/>
      <c r="N157" s="59"/>
      <c r="O157" s="6"/>
      <c r="P157" s="7"/>
      <c r="S157" s="61"/>
      <c r="T157" s="61"/>
      <c r="U157" s="61"/>
      <c r="V157" s="61"/>
      <c r="W157" s="61"/>
      <c r="X157" s="61"/>
      <c r="Y157" s="61"/>
      <c r="Z157" s="4"/>
      <c r="AA157" s="61"/>
      <c r="AB157" s="6"/>
      <c r="AC157" s="7"/>
    </row>
    <row r="158" spans="1:29" s="32" customFormat="1" ht="13.35" customHeight="1">
      <c r="A158" s="1"/>
      <c r="B158" s="59"/>
      <c r="C158" s="59"/>
      <c r="D158" s="59"/>
      <c r="E158" s="59"/>
      <c r="F158" s="58"/>
      <c r="G158" s="59"/>
      <c r="H158" s="59"/>
      <c r="I158" s="59"/>
      <c r="J158" s="59"/>
      <c r="K158" s="59"/>
      <c r="L158" s="59"/>
      <c r="M158" s="4"/>
      <c r="N158" s="59"/>
      <c r="O158" s="6"/>
      <c r="P158" s="7"/>
      <c r="S158" s="61"/>
      <c r="T158" s="61"/>
      <c r="U158" s="61"/>
      <c r="V158" s="61"/>
      <c r="W158" s="61"/>
      <c r="X158" s="61"/>
      <c r="Y158" s="61"/>
      <c r="Z158" s="4"/>
      <c r="AA158" s="61"/>
      <c r="AB158" s="6"/>
      <c r="AC158" s="7"/>
    </row>
    <row r="159" spans="1:29" s="32" customFormat="1" ht="13.35" customHeight="1">
      <c r="A159" s="1"/>
      <c r="B159" s="59"/>
      <c r="C159" s="59"/>
      <c r="D159" s="59"/>
      <c r="E159" s="59"/>
      <c r="F159" s="58"/>
      <c r="G159" s="59"/>
      <c r="H159" s="59"/>
      <c r="I159" s="59"/>
      <c r="J159" s="59"/>
      <c r="K159" s="59"/>
      <c r="L159" s="59"/>
      <c r="M159" s="4"/>
      <c r="N159" s="59"/>
      <c r="O159" s="6"/>
      <c r="P159" s="7"/>
      <c r="S159" s="61"/>
      <c r="T159" s="61"/>
      <c r="U159" s="61"/>
      <c r="V159" s="61"/>
      <c r="W159" s="61"/>
      <c r="X159" s="61"/>
      <c r="Y159" s="61"/>
      <c r="Z159" s="4"/>
      <c r="AA159" s="61"/>
      <c r="AB159" s="6"/>
      <c r="AC159" s="7"/>
    </row>
    <row r="160" spans="1:29" s="32" customFormat="1" ht="13.35" customHeight="1">
      <c r="A160" s="1"/>
      <c r="B160" s="59"/>
      <c r="C160" s="59"/>
      <c r="D160" s="59"/>
      <c r="E160" s="59"/>
      <c r="F160" s="58"/>
      <c r="G160" s="59"/>
      <c r="H160" s="59"/>
      <c r="I160" s="59"/>
      <c r="J160" s="59"/>
      <c r="K160" s="59"/>
      <c r="L160" s="59"/>
      <c r="M160" s="4"/>
      <c r="N160" s="59"/>
      <c r="O160" s="6"/>
      <c r="P160" s="7"/>
      <c r="S160" s="61"/>
      <c r="T160" s="61"/>
      <c r="U160" s="61"/>
      <c r="V160" s="61"/>
      <c r="W160" s="61"/>
      <c r="X160" s="61"/>
      <c r="Y160" s="61"/>
      <c r="Z160" s="4"/>
      <c r="AA160" s="61"/>
      <c r="AB160" s="6"/>
      <c r="AC160" s="7"/>
    </row>
    <row r="161" spans="1:29" s="32" customFormat="1" ht="13.35" customHeight="1">
      <c r="A161" s="1"/>
      <c r="B161" s="59"/>
      <c r="C161" s="59"/>
      <c r="D161" s="59"/>
      <c r="E161" s="59"/>
      <c r="F161" s="58"/>
      <c r="G161" s="59"/>
      <c r="H161" s="59"/>
      <c r="I161" s="59"/>
      <c r="J161" s="59"/>
      <c r="K161" s="59"/>
      <c r="L161" s="59"/>
      <c r="M161" s="4"/>
      <c r="N161" s="59"/>
      <c r="O161" s="6"/>
      <c r="P161" s="7"/>
      <c r="S161" s="61"/>
      <c r="T161" s="61"/>
      <c r="U161" s="61"/>
      <c r="V161" s="61"/>
      <c r="W161" s="61"/>
      <c r="X161" s="61"/>
      <c r="Y161" s="61"/>
      <c r="Z161" s="4"/>
      <c r="AA161" s="61"/>
      <c r="AB161" s="6"/>
      <c r="AC161" s="7"/>
    </row>
    <row r="162" spans="1:29" s="32" customFormat="1" ht="13.35" customHeight="1">
      <c r="A162" s="1"/>
      <c r="B162" s="59"/>
      <c r="C162" s="59"/>
      <c r="D162" s="59"/>
      <c r="E162" s="59"/>
      <c r="F162" s="58"/>
      <c r="G162" s="59"/>
      <c r="H162" s="59"/>
      <c r="I162" s="59"/>
      <c r="J162" s="59"/>
      <c r="K162" s="59"/>
      <c r="L162" s="59"/>
      <c r="M162" s="4"/>
      <c r="N162" s="59"/>
      <c r="O162" s="6"/>
      <c r="P162" s="7"/>
      <c r="S162" s="61"/>
      <c r="T162" s="61"/>
      <c r="U162" s="61"/>
      <c r="V162" s="61"/>
      <c r="W162" s="61"/>
      <c r="X162" s="61"/>
      <c r="Y162" s="61"/>
      <c r="Z162" s="4"/>
      <c r="AA162" s="61"/>
      <c r="AB162" s="6"/>
      <c r="AC162" s="7"/>
    </row>
    <row r="163" spans="1:29" s="32" customFormat="1" ht="13.35" customHeight="1">
      <c r="A163" s="1"/>
      <c r="B163" s="59"/>
      <c r="C163" s="59"/>
      <c r="D163" s="59"/>
      <c r="E163" s="59"/>
      <c r="F163" s="58"/>
      <c r="G163" s="59"/>
      <c r="H163" s="59"/>
      <c r="I163" s="59"/>
      <c r="J163" s="59"/>
      <c r="K163" s="59"/>
      <c r="L163" s="59"/>
      <c r="M163" s="4"/>
      <c r="N163" s="59"/>
      <c r="O163" s="6"/>
      <c r="P163" s="7"/>
      <c r="S163" s="61"/>
      <c r="T163" s="61"/>
      <c r="U163" s="61"/>
      <c r="V163" s="61"/>
      <c r="W163" s="61"/>
      <c r="X163" s="61"/>
      <c r="Y163" s="61"/>
      <c r="Z163" s="4"/>
      <c r="AA163" s="61"/>
      <c r="AB163" s="6"/>
      <c r="AC163" s="7"/>
    </row>
    <row r="164" spans="1:29" s="32" customFormat="1" ht="13.35" customHeight="1">
      <c r="A164" s="1"/>
      <c r="B164" s="59"/>
      <c r="C164" s="59"/>
      <c r="D164" s="59"/>
      <c r="E164" s="59"/>
      <c r="F164" s="58"/>
      <c r="G164" s="59"/>
      <c r="H164" s="59"/>
      <c r="I164" s="59"/>
      <c r="J164" s="59"/>
      <c r="K164" s="59"/>
      <c r="L164" s="59"/>
      <c r="M164" s="4"/>
      <c r="N164" s="59"/>
      <c r="O164" s="6"/>
      <c r="P164" s="7"/>
      <c r="S164" s="61"/>
      <c r="T164" s="61"/>
      <c r="U164" s="61"/>
      <c r="V164" s="61"/>
      <c r="W164" s="61"/>
      <c r="X164" s="61"/>
      <c r="Y164" s="61"/>
      <c r="Z164" s="4"/>
      <c r="AA164" s="61"/>
      <c r="AB164" s="6"/>
      <c r="AC164" s="7"/>
    </row>
    <row r="165" spans="1:29" s="32" customFormat="1" ht="13.35" customHeight="1">
      <c r="A165" s="1"/>
      <c r="B165" s="59"/>
      <c r="C165" s="59"/>
      <c r="D165" s="59"/>
      <c r="E165" s="59"/>
      <c r="F165" s="58"/>
      <c r="G165" s="59"/>
      <c r="H165" s="59"/>
      <c r="I165" s="59"/>
      <c r="J165" s="59"/>
      <c r="K165" s="59"/>
      <c r="L165" s="59"/>
      <c r="M165" s="4"/>
      <c r="N165" s="59"/>
      <c r="O165" s="6"/>
      <c r="P165" s="7"/>
      <c r="S165" s="61"/>
      <c r="T165" s="61"/>
      <c r="U165" s="61"/>
      <c r="V165" s="61"/>
      <c r="W165" s="61"/>
      <c r="X165" s="61"/>
      <c r="Y165" s="61"/>
      <c r="Z165" s="4"/>
      <c r="AA165" s="61"/>
      <c r="AB165" s="6"/>
      <c r="AC165" s="7"/>
    </row>
    <row r="166" spans="1:29" s="32" customFormat="1" ht="13.35" customHeight="1">
      <c r="A166" s="1"/>
      <c r="B166" s="59"/>
      <c r="C166" s="59"/>
      <c r="D166" s="59"/>
      <c r="E166" s="59"/>
      <c r="F166" s="58"/>
      <c r="G166" s="59"/>
      <c r="H166" s="59"/>
      <c r="I166" s="59"/>
      <c r="J166" s="59"/>
      <c r="K166" s="59"/>
      <c r="L166" s="59"/>
      <c r="M166" s="4"/>
      <c r="N166" s="59"/>
      <c r="O166" s="6"/>
      <c r="P166" s="7"/>
      <c r="S166" s="61"/>
      <c r="T166" s="61"/>
      <c r="U166" s="61"/>
      <c r="V166" s="61"/>
      <c r="W166" s="61"/>
      <c r="X166" s="61"/>
      <c r="Y166" s="61"/>
      <c r="Z166" s="4"/>
      <c r="AA166" s="61"/>
      <c r="AB166" s="6"/>
      <c r="AC166" s="7"/>
    </row>
    <row r="167" spans="1:29" s="32" customFormat="1" ht="13.35" customHeight="1">
      <c r="A167" s="1"/>
      <c r="B167" s="59"/>
      <c r="C167" s="59"/>
      <c r="D167" s="59"/>
      <c r="E167" s="59"/>
      <c r="F167" s="58"/>
      <c r="G167" s="59"/>
      <c r="H167" s="59"/>
      <c r="I167" s="59"/>
      <c r="J167" s="59"/>
      <c r="K167" s="59"/>
      <c r="L167" s="59"/>
      <c r="M167" s="4"/>
      <c r="N167" s="59"/>
      <c r="O167" s="6"/>
      <c r="P167" s="7"/>
      <c r="S167" s="61"/>
      <c r="T167" s="61"/>
      <c r="U167" s="61"/>
      <c r="V167" s="61"/>
      <c r="W167" s="61"/>
      <c r="X167" s="61"/>
      <c r="Y167" s="61"/>
      <c r="Z167" s="4"/>
      <c r="AA167" s="61"/>
      <c r="AB167" s="6"/>
      <c r="AC167" s="7"/>
    </row>
    <row r="168" spans="1:29" s="32" customFormat="1" ht="13.35" customHeight="1">
      <c r="A168" s="1"/>
      <c r="B168" s="59"/>
      <c r="C168" s="59"/>
      <c r="D168" s="59"/>
      <c r="E168" s="59"/>
      <c r="F168" s="58"/>
      <c r="G168" s="59"/>
      <c r="H168" s="59"/>
      <c r="I168" s="59"/>
      <c r="J168" s="59"/>
      <c r="K168" s="59"/>
      <c r="L168" s="59"/>
      <c r="M168" s="4"/>
      <c r="N168" s="59"/>
      <c r="O168" s="6"/>
      <c r="P168" s="7"/>
      <c r="S168" s="61"/>
      <c r="T168" s="61"/>
      <c r="U168" s="61"/>
      <c r="V168" s="61"/>
      <c r="W168" s="61"/>
      <c r="X168" s="61"/>
      <c r="Y168" s="61"/>
      <c r="Z168" s="4"/>
      <c r="AA168" s="61"/>
      <c r="AB168" s="6"/>
      <c r="AC168" s="7"/>
    </row>
    <row r="169" spans="1:29" s="32" customFormat="1" ht="13.35" customHeight="1">
      <c r="A169" s="1"/>
      <c r="B169" s="59"/>
      <c r="C169" s="59"/>
      <c r="D169" s="59"/>
      <c r="E169" s="59"/>
      <c r="F169" s="58"/>
      <c r="G169" s="59"/>
      <c r="H169" s="59"/>
      <c r="I169" s="59"/>
      <c r="J169" s="59"/>
      <c r="K169" s="59"/>
      <c r="L169" s="59"/>
      <c r="M169" s="4"/>
      <c r="N169" s="59"/>
      <c r="O169" s="6"/>
      <c r="P169" s="7"/>
      <c r="S169" s="61"/>
      <c r="T169" s="61"/>
      <c r="U169" s="61"/>
      <c r="V169" s="61"/>
      <c r="W169" s="61"/>
      <c r="X169" s="61"/>
      <c r="Y169" s="61"/>
      <c r="Z169" s="4"/>
      <c r="AA169" s="61"/>
      <c r="AB169" s="6"/>
      <c r="AC169" s="7"/>
    </row>
    <row r="170" spans="1:29" s="32" customFormat="1" ht="13.35" customHeight="1">
      <c r="A170" s="1"/>
      <c r="B170" s="59"/>
      <c r="C170" s="59"/>
      <c r="D170" s="59"/>
      <c r="E170" s="59"/>
      <c r="F170" s="58"/>
      <c r="G170" s="59"/>
      <c r="H170" s="59"/>
      <c r="I170" s="59"/>
      <c r="J170" s="59"/>
      <c r="K170" s="59"/>
      <c r="L170" s="59"/>
      <c r="M170" s="4"/>
      <c r="N170" s="59"/>
      <c r="O170" s="6"/>
      <c r="P170" s="7"/>
      <c r="S170" s="61"/>
      <c r="T170" s="61"/>
      <c r="U170" s="61"/>
      <c r="V170" s="61"/>
      <c r="W170" s="61"/>
      <c r="X170" s="61"/>
      <c r="Y170" s="61"/>
      <c r="Z170" s="4"/>
      <c r="AA170" s="61"/>
      <c r="AB170" s="6"/>
      <c r="AC170" s="7"/>
    </row>
    <row r="171" spans="1:29" s="32" customFormat="1" ht="13.35" customHeight="1">
      <c r="A171" s="1"/>
      <c r="B171" s="59"/>
      <c r="C171" s="59"/>
      <c r="D171" s="59"/>
      <c r="E171" s="59"/>
      <c r="F171" s="58"/>
      <c r="G171" s="59"/>
      <c r="H171" s="59"/>
      <c r="I171" s="59"/>
      <c r="J171" s="59"/>
      <c r="K171" s="59"/>
      <c r="L171" s="59"/>
      <c r="M171" s="4"/>
      <c r="N171" s="59"/>
      <c r="O171" s="6"/>
      <c r="P171" s="7"/>
      <c r="S171" s="61"/>
      <c r="T171" s="61"/>
      <c r="U171" s="61"/>
      <c r="V171" s="61"/>
      <c r="W171" s="61"/>
      <c r="X171" s="61"/>
      <c r="Y171" s="61"/>
      <c r="Z171" s="4"/>
      <c r="AA171" s="61"/>
      <c r="AB171" s="6"/>
      <c r="AC171" s="7"/>
    </row>
    <row r="172" spans="1:29" s="32" customFormat="1" ht="13.35" customHeight="1">
      <c r="A172" s="1"/>
      <c r="B172" s="59"/>
      <c r="C172" s="59"/>
      <c r="D172" s="59"/>
      <c r="E172" s="59"/>
      <c r="F172" s="58"/>
      <c r="G172" s="59"/>
      <c r="H172" s="59"/>
      <c r="I172" s="59"/>
      <c r="J172" s="59"/>
      <c r="K172" s="59"/>
      <c r="L172" s="59"/>
      <c r="M172" s="4"/>
      <c r="N172" s="59"/>
      <c r="O172" s="6"/>
      <c r="P172" s="7"/>
      <c r="S172" s="61"/>
      <c r="T172" s="61"/>
      <c r="U172" s="61"/>
      <c r="V172" s="61"/>
      <c r="W172" s="61"/>
      <c r="X172" s="61"/>
      <c r="Y172" s="61"/>
      <c r="Z172" s="4"/>
      <c r="AA172" s="61"/>
      <c r="AB172" s="6"/>
      <c r="AC172" s="7"/>
    </row>
    <row r="173" spans="1:29" s="32" customFormat="1" ht="13.35" customHeight="1">
      <c r="A173" s="1"/>
      <c r="B173" s="59"/>
      <c r="C173" s="59"/>
      <c r="D173" s="59"/>
      <c r="E173" s="59"/>
      <c r="F173" s="58"/>
      <c r="G173" s="59"/>
      <c r="H173" s="59"/>
      <c r="I173" s="59"/>
      <c r="J173" s="59"/>
      <c r="K173" s="59"/>
      <c r="L173" s="59"/>
      <c r="M173" s="4"/>
      <c r="N173" s="59"/>
      <c r="O173" s="6"/>
      <c r="P173" s="7"/>
      <c r="S173" s="61"/>
      <c r="T173" s="61"/>
      <c r="U173" s="61"/>
      <c r="V173" s="61"/>
      <c r="W173" s="61"/>
      <c r="X173" s="61"/>
      <c r="Y173" s="61"/>
      <c r="Z173" s="4"/>
      <c r="AA173" s="61"/>
      <c r="AB173" s="6"/>
      <c r="AC173" s="7"/>
    </row>
    <row r="174" spans="1:29" s="32" customFormat="1" ht="13.35" customHeight="1">
      <c r="A174" s="1"/>
      <c r="B174" s="59"/>
      <c r="C174" s="59"/>
      <c r="D174" s="59"/>
      <c r="E174" s="59"/>
      <c r="F174" s="58"/>
      <c r="G174" s="59"/>
      <c r="H174" s="59"/>
      <c r="I174" s="59"/>
      <c r="J174" s="59"/>
      <c r="K174" s="59"/>
      <c r="L174" s="59"/>
      <c r="M174" s="4"/>
      <c r="N174" s="59"/>
      <c r="O174" s="6"/>
      <c r="P174" s="7"/>
      <c r="S174" s="61"/>
      <c r="T174" s="61"/>
      <c r="U174" s="61"/>
      <c r="V174" s="61"/>
      <c r="W174" s="61"/>
      <c r="X174" s="61"/>
      <c r="Y174" s="61"/>
      <c r="Z174" s="4"/>
      <c r="AA174" s="61"/>
      <c r="AB174" s="6"/>
      <c r="AC174" s="7"/>
    </row>
    <row r="175" spans="1:29" s="32" customFormat="1" ht="13.35" customHeight="1">
      <c r="A175" s="1"/>
      <c r="B175" s="59"/>
      <c r="C175" s="59"/>
      <c r="D175" s="59"/>
      <c r="E175" s="59"/>
      <c r="F175" s="58"/>
      <c r="G175" s="59"/>
      <c r="H175" s="59"/>
      <c r="I175" s="59"/>
      <c r="J175" s="59"/>
      <c r="K175" s="59"/>
      <c r="L175" s="59"/>
      <c r="M175" s="4"/>
      <c r="N175" s="59"/>
      <c r="O175" s="6"/>
      <c r="P175" s="7"/>
      <c r="S175" s="61"/>
      <c r="T175" s="61"/>
      <c r="U175" s="61"/>
      <c r="V175" s="61"/>
      <c r="W175" s="61"/>
      <c r="X175" s="61"/>
      <c r="Y175" s="61"/>
      <c r="Z175" s="4"/>
      <c r="AA175" s="61"/>
      <c r="AB175" s="6"/>
      <c r="AC175" s="7"/>
    </row>
    <row r="176" spans="1:29" s="32" customFormat="1" ht="13.35" customHeight="1">
      <c r="A176" s="1"/>
      <c r="B176" s="59"/>
      <c r="C176" s="59"/>
      <c r="D176" s="59"/>
      <c r="E176" s="59"/>
      <c r="F176" s="58"/>
      <c r="G176" s="59"/>
      <c r="H176" s="59"/>
      <c r="I176" s="59"/>
      <c r="J176" s="59"/>
      <c r="K176" s="59"/>
      <c r="L176" s="59"/>
      <c r="M176" s="4"/>
      <c r="N176" s="59"/>
      <c r="O176" s="6"/>
      <c r="P176" s="7"/>
      <c r="S176" s="61"/>
      <c r="T176" s="61"/>
      <c r="U176" s="61"/>
      <c r="V176" s="61"/>
      <c r="W176" s="61"/>
      <c r="X176" s="61"/>
      <c r="Y176" s="61"/>
      <c r="Z176" s="4"/>
      <c r="AA176" s="61"/>
      <c r="AB176" s="6"/>
      <c r="AC176" s="7"/>
    </row>
    <row r="177" spans="1:29" s="32" customFormat="1" ht="13.35" customHeight="1">
      <c r="A177" s="1"/>
      <c r="B177" s="59"/>
      <c r="C177" s="59"/>
      <c r="D177" s="59"/>
      <c r="E177" s="59"/>
      <c r="F177" s="58"/>
      <c r="G177" s="59"/>
      <c r="H177" s="59"/>
      <c r="I177" s="59"/>
      <c r="J177" s="59"/>
      <c r="K177" s="59"/>
      <c r="L177" s="59"/>
      <c r="M177" s="4"/>
      <c r="N177" s="59"/>
      <c r="O177" s="6"/>
      <c r="P177" s="7"/>
      <c r="S177" s="61"/>
      <c r="T177" s="61"/>
      <c r="U177" s="61"/>
      <c r="V177" s="61"/>
      <c r="W177" s="61"/>
      <c r="X177" s="61"/>
      <c r="Y177" s="61"/>
      <c r="Z177" s="4"/>
      <c r="AA177" s="61"/>
      <c r="AB177" s="6"/>
      <c r="AC177" s="7"/>
    </row>
    <row r="178" spans="1:29" s="32" customFormat="1" ht="13.35" customHeight="1">
      <c r="A178" s="1"/>
      <c r="B178" s="59"/>
      <c r="C178" s="59"/>
      <c r="D178" s="59"/>
      <c r="E178" s="59"/>
      <c r="F178" s="58"/>
      <c r="G178" s="59"/>
      <c r="H178" s="59"/>
      <c r="I178" s="59"/>
      <c r="J178" s="59"/>
      <c r="K178" s="59"/>
      <c r="L178" s="59"/>
      <c r="M178" s="4"/>
      <c r="N178" s="59"/>
      <c r="O178" s="6"/>
      <c r="P178" s="7"/>
      <c r="S178" s="61"/>
      <c r="T178" s="61"/>
      <c r="U178" s="61"/>
      <c r="V178" s="61"/>
      <c r="W178" s="61"/>
      <c r="X178" s="61"/>
      <c r="Y178" s="61"/>
      <c r="Z178" s="4"/>
      <c r="AA178" s="61"/>
      <c r="AB178" s="6"/>
      <c r="AC178" s="7"/>
    </row>
    <row r="179" spans="1:29" s="32" customFormat="1" ht="13.35" customHeight="1">
      <c r="A179" s="1"/>
      <c r="B179" s="59"/>
      <c r="C179" s="59"/>
      <c r="D179" s="59"/>
      <c r="E179" s="59"/>
      <c r="F179" s="58"/>
      <c r="G179" s="59"/>
      <c r="H179" s="59"/>
      <c r="I179" s="59"/>
      <c r="J179" s="59"/>
      <c r="K179" s="59"/>
      <c r="L179" s="59"/>
      <c r="M179" s="4"/>
      <c r="N179" s="59"/>
      <c r="O179" s="6"/>
      <c r="P179" s="7"/>
      <c r="S179" s="61"/>
      <c r="T179" s="61"/>
      <c r="U179" s="61"/>
      <c r="V179" s="61"/>
      <c r="W179" s="61"/>
      <c r="X179" s="61"/>
      <c r="Y179" s="61"/>
      <c r="Z179" s="4"/>
      <c r="AA179" s="61"/>
      <c r="AB179" s="6"/>
      <c r="AC179" s="7"/>
    </row>
    <row r="180" spans="1:29" s="32" customFormat="1" ht="13.35" customHeight="1">
      <c r="A180" s="1"/>
      <c r="B180" s="59"/>
      <c r="C180" s="59"/>
      <c r="D180" s="59"/>
      <c r="E180" s="59"/>
      <c r="F180" s="58"/>
      <c r="G180" s="59"/>
      <c r="H180" s="59"/>
      <c r="I180" s="59"/>
      <c r="J180" s="59"/>
      <c r="K180" s="59"/>
      <c r="L180" s="59"/>
      <c r="M180" s="4"/>
      <c r="N180" s="59"/>
      <c r="O180" s="6"/>
      <c r="P180" s="7"/>
      <c r="S180" s="61"/>
      <c r="T180" s="61"/>
      <c r="U180" s="61"/>
      <c r="V180" s="61"/>
      <c r="W180" s="61"/>
      <c r="X180" s="61"/>
      <c r="Y180" s="61"/>
      <c r="Z180" s="4"/>
      <c r="AA180" s="61"/>
      <c r="AB180" s="6"/>
      <c r="AC180" s="7"/>
    </row>
    <row r="181" spans="1:29" s="32" customFormat="1" ht="13.35" customHeight="1">
      <c r="A181" s="1"/>
      <c r="B181" s="59"/>
      <c r="C181" s="59"/>
      <c r="D181" s="59"/>
      <c r="E181" s="59"/>
      <c r="F181" s="58"/>
      <c r="G181" s="59"/>
      <c r="H181" s="59"/>
      <c r="I181" s="59"/>
      <c r="J181" s="59"/>
      <c r="K181" s="59"/>
      <c r="L181" s="59"/>
      <c r="M181" s="4"/>
      <c r="N181" s="59"/>
      <c r="O181" s="6"/>
      <c r="P181" s="7"/>
      <c r="S181" s="61"/>
      <c r="T181" s="61"/>
      <c r="U181" s="61"/>
      <c r="V181" s="61"/>
      <c r="W181" s="61"/>
      <c r="X181" s="61"/>
      <c r="Y181" s="61"/>
      <c r="Z181" s="4"/>
      <c r="AA181" s="61"/>
      <c r="AB181" s="6"/>
      <c r="AC181" s="7"/>
    </row>
    <row r="182" spans="1:29" s="32" customFormat="1" ht="13.35" customHeight="1">
      <c r="A182" s="1"/>
      <c r="B182" s="59"/>
      <c r="C182" s="59"/>
      <c r="D182" s="59"/>
      <c r="E182" s="59"/>
      <c r="F182" s="58"/>
      <c r="G182" s="59"/>
      <c r="H182" s="59"/>
      <c r="I182" s="59"/>
      <c r="J182" s="59"/>
      <c r="K182" s="59"/>
      <c r="L182" s="59"/>
      <c r="M182" s="4"/>
      <c r="N182" s="59"/>
      <c r="O182" s="6"/>
      <c r="P182" s="7"/>
      <c r="S182" s="61"/>
      <c r="T182" s="61"/>
      <c r="U182" s="61"/>
      <c r="V182" s="61"/>
      <c r="W182" s="61"/>
      <c r="X182" s="61"/>
      <c r="Y182" s="61"/>
      <c r="Z182" s="4"/>
      <c r="AA182" s="61"/>
      <c r="AB182" s="6"/>
      <c r="AC182" s="7"/>
    </row>
    <row r="183" spans="1:29" s="32" customFormat="1" ht="13.35" customHeight="1">
      <c r="A183" s="1"/>
      <c r="B183" s="59"/>
      <c r="C183" s="59"/>
      <c r="D183" s="59"/>
      <c r="E183" s="59"/>
      <c r="F183" s="58"/>
      <c r="G183" s="59"/>
      <c r="H183" s="59"/>
      <c r="I183" s="59"/>
      <c r="J183" s="59"/>
      <c r="K183" s="59"/>
      <c r="L183" s="59"/>
      <c r="M183" s="4"/>
      <c r="N183" s="59"/>
      <c r="O183" s="6"/>
      <c r="P183" s="7"/>
      <c r="S183" s="61"/>
      <c r="T183" s="61"/>
      <c r="U183" s="61"/>
      <c r="V183" s="61"/>
      <c r="W183" s="61"/>
      <c r="X183" s="61"/>
      <c r="Y183" s="61"/>
      <c r="Z183" s="4"/>
      <c r="AA183" s="61"/>
      <c r="AB183" s="6"/>
      <c r="AC183" s="7"/>
    </row>
    <row r="184" spans="1:29" s="32" customFormat="1" ht="13.35" customHeight="1">
      <c r="A184" s="1"/>
      <c r="B184" s="59"/>
      <c r="C184" s="59"/>
      <c r="D184" s="59"/>
      <c r="E184" s="59"/>
      <c r="F184" s="58"/>
      <c r="G184" s="59"/>
      <c r="H184" s="59"/>
      <c r="I184" s="59"/>
      <c r="J184" s="59"/>
      <c r="K184" s="59"/>
      <c r="L184" s="59"/>
      <c r="M184" s="4"/>
      <c r="N184" s="59"/>
      <c r="O184" s="6"/>
      <c r="P184" s="7"/>
      <c r="S184" s="61"/>
      <c r="T184" s="61"/>
      <c r="U184" s="61"/>
      <c r="V184" s="61"/>
      <c r="W184" s="61"/>
      <c r="X184" s="61"/>
      <c r="Y184" s="61"/>
      <c r="Z184" s="4"/>
      <c r="AA184" s="61"/>
      <c r="AB184" s="6"/>
      <c r="AC184" s="7"/>
    </row>
    <row r="185" spans="1:29" s="32" customFormat="1" ht="13.35" customHeight="1">
      <c r="A185" s="1"/>
      <c r="B185" s="59"/>
      <c r="C185" s="59"/>
      <c r="D185" s="59"/>
      <c r="E185" s="59"/>
      <c r="F185" s="58"/>
      <c r="G185" s="59"/>
      <c r="H185" s="59"/>
      <c r="I185" s="59"/>
      <c r="J185" s="59"/>
      <c r="K185" s="59"/>
      <c r="L185" s="59"/>
      <c r="M185" s="4"/>
      <c r="N185" s="59"/>
      <c r="O185" s="6"/>
      <c r="P185" s="7"/>
      <c r="S185" s="61"/>
      <c r="T185" s="61"/>
      <c r="U185" s="61"/>
      <c r="V185" s="61"/>
      <c r="W185" s="61"/>
      <c r="X185" s="61"/>
      <c r="Y185" s="61"/>
      <c r="Z185" s="4"/>
      <c r="AA185" s="61"/>
      <c r="AB185" s="6"/>
      <c r="AC185" s="7"/>
    </row>
    <row r="186" spans="1:29" s="32" customFormat="1" ht="13.35" customHeight="1">
      <c r="A186" s="1"/>
      <c r="B186" s="59"/>
      <c r="C186" s="59"/>
      <c r="D186" s="59"/>
      <c r="E186" s="59"/>
      <c r="F186" s="58"/>
      <c r="G186" s="59"/>
      <c r="H186" s="59"/>
      <c r="I186" s="59"/>
      <c r="J186" s="59"/>
      <c r="K186" s="59"/>
      <c r="L186" s="59"/>
      <c r="M186" s="4"/>
      <c r="N186" s="59"/>
      <c r="O186" s="6"/>
      <c r="P186" s="7"/>
      <c r="S186" s="61"/>
      <c r="T186" s="61"/>
      <c r="U186" s="61"/>
      <c r="V186" s="61"/>
      <c r="W186" s="61"/>
      <c r="X186" s="61"/>
      <c r="Y186" s="61"/>
      <c r="Z186" s="4"/>
      <c r="AA186" s="61"/>
      <c r="AB186" s="6"/>
      <c r="AC186" s="7"/>
    </row>
    <row r="187" spans="1:29" s="32" customFormat="1" ht="13.35" customHeight="1">
      <c r="A187" s="1"/>
      <c r="B187" s="59"/>
      <c r="C187" s="59"/>
      <c r="D187" s="59"/>
      <c r="E187" s="59"/>
      <c r="F187" s="58"/>
      <c r="G187" s="59"/>
      <c r="H187" s="59"/>
      <c r="I187" s="59"/>
      <c r="J187" s="59"/>
      <c r="K187" s="59"/>
      <c r="L187" s="59"/>
      <c r="M187" s="4"/>
      <c r="N187" s="59"/>
      <c r="O187" s="6"/>
      <c r="P187" s="7"/>
      <c r="S187" s="61"/>
      <c r="T187" s="61"/>
      <c r="U187" s="61"/>
      <c r="V187" s="61"/>
      <c r="W187" s="61"/>
      <c r="X187" s="61"/>
      <c r="Y187" s="61"/>
      <c r="Z187" s="4"/>
      <c r="AA187" s="61"/>
      <c r="AB187" s="6"/>
      <c r="AC187" s="7"/>
    </row>
    <row r="188" spans="1:29" s="32" customFormat="1" ht="13.35" customHeight="1">
      <c r="A188" s="1"/>
      <c r="B188" s="59"/>
      <c r="C188" s="59"/>
      <c r="D188" s="59"/>
      <c r="E188" s="59"/>
      <c r="F188" s="58"/>
      <c r="G188" s="59"/>
      <c r="H188" s="59"/>
      <c r="I188" s="59"/>
      <c r="J188" s="59"/>
      <c r="K188" s="59"/>
      <c r="L188" s="59"/>
      <c r="M188" s="4"/>
      <c r="N188" s="59"/>
      <c r="O188" s="6"/>
      <c r="P188" s="7"/>
      <c r="S188" s="61"/>
      <c r="T188" s="61"/>
      <c r="U188" s="61"/>
      <c r="V188" s="61"/>
      <c r="W188" s="61"/>
      <c r="X188" s="61"/>
      <c r="Y188" s="61"/>
      <c r="Z188" s="4"/>
      <c r="AA188" s="61"/>
      <c r="AB188" s="6"/>
      <c r="AC188" s="7"/>
    </row>
    <row r="189" spans="1:29" s="32" customFormat="1" ht="13.35" customHeight="1">
      <c r="A189" s="1"/>
      <c r="B189" s="59"/>
      <c r="C189" s="59"/>
      <c r="D189" s="59"/>
      <c r="E189" s="59"/>
      <c r="F189" s="58"/>
      <c r="G189" s="59"/>
      <c r="H189" s="59"/>
      <c r="I189" s="59"/>
      <c r="J189" s="59"/>
      <c r="K189" s="59"/>
      <c r="L189" s="59"/>
      <c r="M189" s="4"/>
      <c r="N189" s="59"/>
      <c r="O189" s="6"/>
      <c r="P189" s="7"/>
      <c r="S189" s="61"/>
      <c r="T189" s="61"/>
      <c r="U189" s="61"/>
      <c r="V189" s="61"/>
      <c r="W189" s="61"/>
      <c r="X189" s="61"/>
      <c r="Y189" s="61"/>
      <c r="Z189" s="4"/>
      <c r="AA189" s="61"/>
      <c r="AB189" s="6"/>
      <c r="AC189" s="7"/>
    </row>
    <row r="190" spans="1:29" s="32" customFormat="1" ht="13.35" customHeight="1">
      <c r="A190" s="1"/>
      <c r="B190" s="59"/>
      <c r="C190" s="59"/>
      <c r="D190" s="59"/>
      <c r="E190" s="59"/>
      <c r="F190" s="58"/>
      <c r="G190" s="59"/>
      <c r="H190" s="59"/>
      <c r="I190" s="59"/>
      <c r="J190" s="59"/>
      <c r="K190" s="59"/>
      <c r="L190" s="59"/>
      <c r="M190" s="4"/>
      <c r="N190" s="59"/>
      <c r="O190" s="6"/>
      <c r="P190" s="7"/>
      <c r="S190" s="61"/>
      <c r="T190" s="61"/>
      <c r="U190" s="61"/>
      <c r="V190" s="61"/>
      <c r="W190" s="61"/>
      <c r="X190" s="61"/>
      <c r="Y190" s="61"/>
      <c r="Z190" s="4"/>
      <c r="AA190" s="61"/>
      <c r="AB190" s="6"/>
      <c r="AC190" s="7"/>
    </row>
    <row r="191" spans="1:29" s="32" customFormat="1" ht="13.35" customHeight="1">
      <c r="A191" s="1"/>
      <c r="B191" s="59"/>
      <c r="C191" s="59"/>
      <c r="D191" s="59"/>
      <c r="E191" s="59"/>
      <c r="F191" s="58"/>
      <c r="G191" s="59"/>
      <c r="H191" s="59"/>
      <c r="I191" s="59"/>
      <c r="J191" s="59"/>
      <c r="K191" s="59"/>
      <c r="L191" s="59"/>
      <c r="M191" s="4"/>
      <c r="N191" s="59"/>
      <c r="O191" s="6"/>
      <c r="P191" s="7"/>
      <c r="S191" s="61"/>
      <c r="T191" s="61"/>
      <c r="U191" s="61"/>
      <c r="V191" s="61"/>
      <c r="W191" s="61"/>
      <c r="X191" s="61"/>
      <c r="Y191" s="61"/>
      <c r="Z191" s="4"/>
      <c r="AA191" s="61"/>
      <c r="AB191" s="6"/>
      <c r="AC191" s="7"/>
    </row>
    <row r="192" spans="1:29" s="32" customFormat="1" ht="13.35" customHeight="1">
      <c r="A192" s="1"/>
      <c r="B192" s="59"/>
      <c r="C192" s="59"/>
      <c r="D192" s="59"/>
      <c r="E192" s="59"/>
      <c r="F192" s="58"/>
      <c r="G192" s="59"/>
      <c r="H192" s="59"/>
      <c r="I192" s="59"/>
      <c r="J192" s="59"/>
      <c r="K192" s="59"/>
      <c r="L192" s="59"/>
      <c r="M192" s="4"/>
      <c r="N192" s="59"/>
      <c r="O192" s="6"/>
      <c r="P192" s="7"/>
      <c r="S192" s="61"/>
      <c r="T192" s="61"/>
      <c r="U192" s="61"/>
      <c r="V192" s="61"/>
      <c r="W192" s="61"/>
      <c r="X192" s="61"/>
      <c r="Y192" s="61"/>
      <c r="Z192" s="4"/>
      <c r="AA192" s="61"/>
      <c r="AB192" s="6"/>
      <c r="AC192" s="7"/>
    </row>
    <row r="193" spans="1:29" s="32" customFormat="1" ht="13.35" customHeight="1">
      <c r="A193" s="1"/>
      <c r="B193" s="59"/>
      <c r="C193" s="59"/>
      <c r="D193" s="59"/>
      <c r="E193" s="59"/>
      <c r="F193" s="58"/>
      <c r="G193" s="59"/>
      <c r="H193" s="59"/>
      <c r="I193" s="59"/>
      <c r="J193" s="59"/>
      <c r="K193" s="59"/>
      <c r="L193" s="59"/>
      <c r="M193" s="4"/>
      <c r="N193" s="59"/>
      <c r="O193" s="6"/>
      <c r="P193" s="7"/>
      <c r="S193" s="61"/>
      <c r="T193" s="61"/>
      <c r="U193" s="61"/>
      <c r="V193" s="61"/>
      <c r="W193" s="61"/>
      <c r="X193" s="61"/>
      <c r="Y193" s="61"/>
      <c r="Z193" s="4"/>
      <c r="AA193" s="61"/>
      <c r="AB193" s="6"/>
      <c r="AC193" s="7"/>
    </row>
    <row r="194" spans="1:29" s="32" customFormat="1" ht="13.35" customHeight="1">
      <c r="A194" s="1"/>
      <c r="B194" s="59"/>
      <c r="C194" s="59"/>
      <c r="D194" s="59"/>
      <c r="E194" s="59"/>
      <c r="F194" s="58"/>
      <c r="G194" s="59"/>
      <c r="H194" s="59"/>
      <c r="I194" s="59"/>
      <c r="J194" s="59"/>
      <c r="K194" s="59"/>
      <c r="L194" s="59"/>
      <c r="M194" s="4"/>
      <c r="N194" s="59"/>
      <c r="O194" s="6"/>
      <c r="P194" s="7"/>
      <c r="S194" s="61"/>
      <c r="T194" s="61"/>
      <c r="U194" s="61"/>
      <c r="V194" s="61"/>
      <c r="W194" s="61"/>
      <c r="X194" s="61"/>
      <c r="Y194" s="61"/>
      <c r="Z194" s="4"/>
      <c r="AA194" s="61"/>
      <c r="AB194" s="6"/>
      <c r="AC194" s="7"/>
    </row>
    <row r="195" spans="1:29" s="32" customFormat="1" ht="13.35" customHeight="1">
      <c r="A195" s="1"/>
      <c r="B195" s="59"/>
      <c r="C195" s="59"/>
      <c r="D195" s="59"/>
      <c r="E195" s="59"/>
      <c r="F195" s="58"/>
      <c r="G195" s="59"/>
      <c r="H195" s="59"/>
      <c r="I195" s="59"/>
      <c r="J195" s="59"/>
      <c r="K195" s="59"/>
      <c r="L195" s="59"/>
      <c r="M195" s="4"/>
      <c r="N195" s="59"/>
      <c r="O195" s="6"/>
      <c r="P195" s="7"/>
      <c r="S195" s="61"/>
      <c r="T195" s="61"/>
      <c r="U195" s="61"/>
      <c r="V195" s="61"/>
      <c r="W195" s="61"/>
      <c r="X195" s="61"/>
      <c r="Y195" s="61"/>
      <c r="Z195" s="4"/>
      <c r="AA195" s="61"/>
      <c r="AB195" s="6"/>
      <c r="AC195" s="7"/>
    </row>
    <row r="196" spans="1:29" s="32" customFormat="1" ht="13.35" customHeight="1">
      <c r="A196" s="1"/>
      <c r="B196" s="59"/>
      <c r="C196" s="59"/>
      <c r="D196" s="59"/>
      <c r="E196" s="59"/>
      <c r="F196" s="58"/>
      <c r="G196" s="59"/>
      <c r="H196" s="59"/>
      <c r="I196" s="59"/>
      <c r="J196" s="59"/>
      <c r="K196" s="59"/>
      <c r="L196" s="59"/>
      <c r="M196" s="4"/>
      <c r="N196" s="59"/>
      <c r="O196" s="6"/>
      <c r="P196" s="7"/>
      <c r="S196" s="61"/>
      <c r="T196" s="61"/>
      <c r="U196" s="61"/>
      <c r="V196" s="61"/>
      <c r="W196" s="61"/>
      <c r="X196" s="61"/>
      <c r="Y196" s="61"/>
      <c r="Z196" s="4"/>
      <c r="AA196" s="61"/>
      <c r="AB196" s="6"/>
      <c r="AC196" s="7"/>
    </row>
    <row r="197" spans="1:29" s="32" customFormat="1" ht="13.35" customHeight="1">
      <c r="A197" s="1"/>
      <c r="B197" s="59"/>
      <c r="C197" s="59"/>
      <c r="D197" s="59"/>
      <c r="E197" s="59"/>
      <c r="F197" s="58"/>
      <c r="G197" s="59"/>
      <c r="H197" s="59"/>
      <c r="I197" s="59"/>
      <c r="J197" s="59"/>
      <c r="K197" s="59"/>
      <c r="L197" s="59"/>
      <c r="M197" s="4"/>
      <c r="N197" s="59"/>
      <c r="O197" s="6"/>
      <c r="P197" s="7"/>
      <c r="S197" s="61"/>
      <c r="T197" s="61"/>
      <c r="U197" s="61"/>
      <c r="V197" s="61"/>
      <c r="W197" s="61"/>
      <c r="X197" s="61"/>
      <c r="Y197" s="61"/>
      <c r="Z197" s="4"/>
      <c r="AA197" s="61"/>
      <c r="AB197" s="6"/>
      <c r="AC197" s="7"/>
    </row>
    <row r="198" spans="1:29" s="32" customFormat="1" ht="13.35" customHeight="1">
      <c r="A198" s="1"/>
      <c r="B198" s="59"/>
      <c r="C198" s="59"/>
      <c r="D198" s="59"/>
      <c r="E198" s="59"/>
      <c r="F198" s="58"/>
      <c r="G198" s="59"/>
      <c r="H198" s="59"/>
      <c r="I198" s="59"/>
      <c r="J198" s="59"/>
      <c r="K198" s="59"/>
      <c r="L198" s="59"/>
      <c r="M198" s="4"/>
      <c r="N198" s="59"/>
      <c r="O198" s="6"/>
      <c r="P198" s="7"/>
      <c r="S198" s="61"/>
      <c r="T198" s="61"/>
      <c r="U198" s="61"/>
      <c r="V198" s="61"/>
      <c r="W198" s="61"/>
      <c r="X198" s="61"/>
      <c r="Y198" s="61"/>
      <c r="Z198" s="4"/>
      <c r="AA198" s="61"/>
      <c r="AB198" s="6"/>
      <c r="AC198" s="7"/>
    </row>
    <row r="199" spans="1:29" s="32" customFormat="1" ht="13.35" customHeight="1">
      <c r="A199" s="1"/>
      <c r="B199" s="59"/>
      <c r="C199" s="59"/>
      <c r="D199" s="59"/>
      <c r="E199" s="59"/>
      <c r="F199" s="58"/>
      <c r="G199" s="59"/>
      <c r="H199" s="59"/>
      <c r="I199" s="59"/>
      <c r="J199" s="59"/>
      <c r="K199" s="59"/>
      <c r="L199" s="59"/>
      <c r="M199" s="4"/>
      <c r="N199" s="59"/>
      <c r="O199" s="6"/>
      <c r="P199" s="7"/>
      <c r="S199" s="61"/>
      <c r="T199" s="61"/>
      <c r="U199" s="61"/>
      <c r="V199" s="61"/>
      <c r="W199" s="61"/>
      <c r="X199" s="61"/>
      <c r="Y199" s="61"/>
      <c r="Z199" s="4"/>
      <c r="AA199" s="61"/>
      <c r="AB199" s="6"/>
      <c r="AC199" s="7"/>
    </row>
    <row r="200" spans="1:29" s="32" customFormat="1" ht="13.35" customHeight="1">
      <c r="A200" s="1"/>
      <c r="B200" s="59"/>
      <c r="C200" s="59"/>
      <c r="D200" s="59"/>
      <c r="E200" s="59"/>
      <c r="F200" s="58"/>
      <c r="G200" s="59"/>
      <c r="H200" s="59"/>
      <c r="I200" s="59"/>
      <c r="J200" s="59"/>
      <c r="K200" s="59"/>
      <c r="L200" s="59"/>
      <c r="M200" s="4"/>
      <c r="N200" s="59"/>
      <c r="O200" s="6"/>
      <c r="P200" s="7"/>
      <c r="S200" s="61"/>
      <c r="T200" s="61"/>
      <c r="U200" s="61"/>
      <c r="V200" s="61"/>
      <c r="W200" s="61"/>
      <c r="X200" s="61"/>
      <c r="Y200" s="61"/>
      <c r="Z200" s="4"/>
      <c r="AA200" s="61"/>
      <c r="AB200" s="6"/>
      <c r="AC200" s="7"/>
    </row>
    <row r="201" spans="1:29" s="32" customFormat="1" ht="13.35" customHeight="1">
      <c r="A201" s="1"/>
      <c r="B201" s="59"/>
      <c r="C201" s="59"/>
      <c r="D201" s="59"/>
      <c r="E201" s="59"/>
      <c r="F201" s="58"/>
      <c r="G201" s="59"/>
      <c r="H201" s="59"/>
      <c r="I201" s="59"/>
      <c r="J201" s="59"/>
      <c r="K201" s="59"/>
      <c r="L201" s="59"/>
      <c r="M201" s="4"/>
      <c r="N201" s="59"/>
      <c r="O201" s="6"/>
      <c r="P201" s="7"/>
      <c r="S201" s="61"/>
      <c r="T201" s="61"/>
      <c r="U201" s="61"/>
      <c r="V201" s="61"/>
      <c r="W201" s="61"/>
      <c r="X201" s="61"/>
      <c r="Y201" s="61"/>
      <c r="Z201" s="4"/>
      <c r="AA201" s="61"/>
      <c r="AB201" s="6"/>
      <c r="AC201" s="7"/>
    </row>
    <row r="202" spans="1:29" s="32" customFormat="1" ht="13.35" customHeight="1">
      <c r="A202" s="1"/>
      <c r="B202" s="59"/>
      <c r="C202" s="59"/>
      <c r="D202" s="59"/>
      <c r="E202" s="59"/>
      <c r="F202" s="58"/>
      <c r="G202" s="59"/>
      <c r="H202" s="59"/>
      <c r="I202" s="59"/>
      <c r="J202" s="59"/>
      <c r="K202" s="59"/>
      <c r="L202" s="59"/>
      <c r="M202" s="4"/>
      <c r="N202" s="59"/>
      <c r="O202" s="6"/>
      <c r="P202" s="7"/>
      <c r="S202" s="61"/>
      <c r="T202" s="61"/>
      <c r="U202" s="61"/>
      <c r="V202" s="61"/>
      <c r="W202" s="61"/>
      <c r="X202" s="61"/>
      <c r="Y202" s="61"/>
      <c r="Z202" s="4"/>
      <c r="AA202" s="61"/>
      <c r="AB202" s="6"/>
      <c r="AC202" s="7"/>
    </row>
    <row r="203" spans="1:29" s="32" customFormat="1" ht="13.35" customHeight="1">
      <c r="A203" s="1"/>
      <c r="B203" s="59"/>
      <c r="C203" s="59"/>
      <c r="D203" s="59"/>
      <c r="E203" s="59"/>
      <c r="F203" s="58"/>
      <c r="G203" s="59"/>
      <c r="H203" s="59"/>
      <c r="I203" s="59"/>
      <c r="J203" s="59"/>
      <c r="K203" s="59"/>
      <c r="L203" s="59"/>
      <c r="M203" s="4"/>
      <c r="N203" s="59"/>
      <c r="O203" s="6"/>
      <c r="P203" s="7"/>
      <c r="S203" s="61"/>
      <c r="T203" s="61"/>
      <c r="U203" s="61"/>
      <c r="V203" s="61"/>
      <c r="W203" s="61"/>
      <c r="X203" s="61"/>
      <c r="Y203" s="61"/>
      <c r="Z203" s="4"/>
      <c r="AA203" s="61"/>
      <c r="AB203" s="6"/>
      <c r="AC203" s="7"/>
    </row>
    <row r="204" spans="1:29" s="32" customFormat="1" ht="13.35" customHeight="1">
      <c r="A204" s="1"/>
      <c r="B204" s="59"/>
      <c r="C204" s="59"/>
      <c r="D204" s="59"/>
      <c r="E204" s="59"/>
      <c r="F204" s="58"/>
      <c r="G204" s="59"/>
      <c r="H204" s="59"/>
      <c r="I204" s="59"/>
      <c r="J204" s="59"/>
      <c r="K204" s="59"/>
      <c r="L204" s="59"/>
      <c r="M204" s="4"/>
      <c r="N204" s="59"/>
      <c r="O204" s="6"/>
      <c r="P204" s="7"/>
      <c r="S204" s="61"/>
      <c r="T204" s="61"/>
      <c r="U204" s="61"/>
      <c r="V204" s="61"/>
      <c r="W204" s="61"/>
      <c r="X204" s="61"/>
      <c r="Y204" s="61"/>
      <c r="Z204" s="4"/>
      <c r="AA204" s="61"/>
      <c r="AB204" s="6"/>
      <c r="AC204" s="7"/>
    </row>
    <row r="205" spans="1:29" s="32" customFormat="1" ht="13.35" customHeight="1">
      <c r="A205" s="1"/>
      <c r="B205" s="59"/>
      <c r="C205" s="59"/>
      <c r="D205" s="59"/>
      <c r="E205" s="59"/>
      <c r="F205" s="58"/>
      <c r="G205" s="59"/>
      <c r="H205" s="59"/>
      <c r="I205" s="59"/>
      <c r="J205" s="59"/>
      <c r="K205" s="59"/>
      <c r="L205" s="59"/>
      <c r="M205" s="4"/>
      <c r="N205" s="59"/>
      <c r="O205" s="6"/>
      <c r="P205" s="7"/>
      <c r="S205" s="61"/>
      <c r="T205" s="61"/>
      <c r="U205" s="61"/>
      <c r="V205" s="61"/>
      <c r="W205" s="61"/>
      <c r="X205" s="61"/>
      <c r="Y205" s="61"/>
      <c r="Z205" s="4"/>
      <c r="AA205" s="61"/>
      <c r="AB205" s="6"/>
      <c r="AC205" s="7"/>
    </row>
    <row r="206" spans="1:29" s="32" customFormat="1" ht="13.35" customHeight="1">
      <c r="A206" s="1"/>
      <c r="B206" s="59"/>
      <c r="C206" s="59"/>
      <c r="D206" s="59"/>
      <c r="E206" s="59"/>
      <c r="F206" s="58"/>
      <c r="G206" s="59"/>
      <c r="H206" s="59"/>
      <c r="I206" s="59"/>
      <c r="J206" s="59"/>
      <c r="K206" s="59"/>
      <c r="L206" s="59"/>
      <c r="M206" s="4"/>
      <c r="N206" s="59"/>
      <c r="O206" s="6"/>
      <c r="P206" s="7"/>
      <c r="S206" s="61"/>
      <c r="T206" s="61"/>
      <c r="U206" s="61"/>
      <c r="V206" s="61"/>
      <c r="W206" s="61"/>
      <c r="X206" s="61"/>
      <c r="Y206" s="61"/>
      <c r="Z206" s="4"/>
      <c r="AA206" s="61"/>
      <c r="AB206" s="6"/>
      <c r="AC206" s="7"/>
    </row>
    <row r="207" spans="1:29" s="32" customFormat="1" ht="13.35" customHeight="1">
      <c r="A207" s="1"/>
      <c r="B207" s="59"/>
      <c r="C207" s="59"/>
      <c r="D207" s="59"/>
      <c r="E207" s="59"/>
      <c r="F207" s="58"/>
      <c r="G207" s="59"/>
      <c r="H207" s="59"/>
      <c r="I207" s="59"/>
      <c r="J207" s="59"/>
      <c r="K207" s="59"/>
      <c r="L207" s="59"/>
      <c r="M207" s="4"/>
      <c r="N207" s="59"/>
      <c r="O207" s="6"/>
      <c r="P207" s="7"/>
      <c r="S207" s="61"/>
      <c r="T207" s="61"/>
      <c r="U207" s="61"/>
      <c r="V207" s="61"/>
      <c r="W207" s="61"/>
      <c r="X207" s="61"/>
      <c r="Y207" s="61"/>
      <c r="Z207" s="4"/>
      <c r="AA207" s="61"/>
      <c r="AB207" s="6"/>
      <c r="AC207" s="7"/>
    </row>
    <row r="208" spans="1:29" s="32" customFormat="1" ht="13.35" customHeight="1">
      <c r="A208" s="1"/>
      <c r="B208" s="59"/>
      <c r="C208" s="59"/>
      <c r="D208" s="59"/>
      <c r="E208" s="59"/>
      <c r="F208" s="58"/>
      <c r="G208" s="59"/>
      <c r="H208" s="59"/>
      <c r="I208" s="59"/>
      <c r="J208" s="59"/>
      <c r="K208" s="59"/>
      <c r="L208" s="59"/>
      <c r="M208" s="4"/>
      <c r="N208" s="59"/>
      <c r="O208" s="6"/>
      <c r="P208" s="7"/>
      <c r="S208" s="61"/>
      <c r="T208" s="61"/>
      <c r="U208" s="61"/>
      <c r="V208" s="61"/>
      <c r="W208" s="61"/>
      <c r="X208" s="61"/>
      <c r="Y208" s="61"/>
      <c r="Z208" s="4"/>
      <c r="AA208" s="61"/>
      <c r="AB208" s="6"/>
      <c r="AC208" s="7"/>
    </row>
    <row r="209" spans="1:29" s="32" customFormat="1" ht="13.35" customHeight="1">
      <c r="A209" s="1"/>
      <c r="B209" s="59"/>
      <c r="C209" s="59"/>
      <c r="D209" s="59"/>
      <c r="E209" s="59"/>
      <c r="F209" s="58"/>
      <c r="G209" s="59"/>
      <c r="H209" s="59"/>
      <c r="I209" s="59"/>
      <c r="J209" s="59"/>
      <c r="K209" s="59"/>
      <c r="L209" s="59"/>
      <c r="M209" s="4"/>
      <c r="N209" s="59"/>
      <c r="O209" s="6"/>
      <c r="P209" s="7"/>
      <c r="S209" s="61"/>
      <c r="T209" s="61"/>
      <c r="U209" s="61"/>
      <c r="V209" s="61"/>
      <c r="W209" s="61"/>
      <c r="X209" s="61"/>
      <c r="Y209" s="61"/>
      <c r="Z209" s="4"/>
      <c r="AA209" s="61"/>
      <c r="AB209" s="6"/>
      <c r="AC209" s="7"/>
    </row>
    <row r="210" spans="1:29" s="32" customFormat="1" ht="13.35" customHeight="1">
      <c r="A210" s="1"/>
      <c r="B210" s="59"/>
      <c r="C210" s="59"/>
      <c r="D210" s="59"/>
      <c r="E210" s="59"/>
      <c r="F210" s="58"/>
      <c r="G210" s="59"/>
      <c r="H210" s="59"/>
      <c r="I210" s="59"/>
      <c r="J210" s="59"/>
      <c r="K210" s="59"/>
      <c r="L210" s="59"/>
      <c r="M210" s="4"/>
      <c r="N210" s="59"/>
      <c r="O210" s="6"/>
      <c r="P210" s="7"/>
      <c r="S210" s="61"/>
      <c r="T210" s="61"/>
      <c r="U210" s="61"/>
      <c r="V210" s="61"/>
      <c r="W210" s="61"/>
      <c r="X210" s="61"/>
      <c r="Y210" s="61"/>
      <c r="Z210" s="4"/>
      <c r="AA210" s="61"/>
      <c r="AB210" s="6"/>
      <c r="AC210" s="7"/>
    </row>
    <row r="211" spans="1:29" s="32" customFormat="1" ht="13.35" customHeight="1">
      <c r="A211" s="1"/>
      <c r="B211" s="59"/>
      <c r="C211" s="59"/>
      <c r="D211" s="59"/>
      <c r="E211" s="59"/>
      <c r="F211" s="58"/>
      <c r="G211" s="59"/>
      <c r="H211" s="59"/>
      <c r="I211" s="59"/>
      <c r="J211" s="59"/>
      <c r="K211" s="59"/>
      <c r="L211" s="59"/>
      <c r="M211" s="4"/>
      <c r="N211" s="59"/>
      <c r="O211" s="6"/>
      <c r="P211" s="7"/>
      <c r="S211" s="61"/>
      <c r="T211" s="61"/>
      <c r="U211" s="61"/>
      <c r="V211" s="61"/>
      <c r="W211" s="61"/>
      <c r="X211" s="61"/>
      <c r="Y211" s="61"/>
      <c r="Z211" s="4"/>
      <c r="AA211" s="61"/>
      <c r="AB211" s="6"/>
      <c r="AC211" s="7"/>
    </row>
    <row r="212" spans="1:29" s="32" customFormat="1" ht="13.35" customHeight="1">
      <c r="A212" s="1"/>
      <c r="B212" s="59"/>
      <c r="C212" s="59"/>
      <c r="D212" s="59"/>
      <c r="E212" s="59"/>
      <c r="F212" s="58"/>
      <c r="G212" s="59"/>
      <c r="H212" s="59"/>
      <c r="I212" s="59"/>
      <c r="J212" s="59"/>
      <c r="K212" s="59"/>
      <c r="L212" s="59"/>
      <c r="M212" s="4"/>
      <c r="N212" s="59"/>
      <c r="O212" s="6"/>
      <c r="P212" s="7"/>
      <c r="S212" s="61"/>
      <c r="T212" s="61"/>
      <c r="U212" s="61"/>
      <c r="V212" s="61"/>
      <c r="W212" s="61"/>
      <c r="X212" s="61"/>
      <c r="Y212" s="61"/>
      <c r="Z212" s="4"/>
      <c r="AA212" s="61"/>
      <c r="AB212" s="6"/>
      <c r="AC212" s="7"/>
    </row>
    <row r="213" spans="1:29" s="32" customFormat="1" ht="13.35" customHeight="1">
      <c r="A213" s="1"/>
      <c r="B213" s="59"/>
      <c r="C213" s="59"/>
      <c r="D213" s="59"/>
      <c r="E213" s="59"/>
      <c r="F213" s="58"/>
      <c r="G213" s="59"/>
      <c r="H213" s="59"/>
      <c r="I213" s="59"/>
      <c r="J213" s="59"/>
      <c r="K213" s="59"/>
      <c r="L213" s="59"/>
      <c r="M213" s="4"/>
      <c r="N213" s="59"/>
      <c r="O213" s="6"/>
      <c r="P213" s="7"/>
      <c r="S213" s="61"/>
      <c r="T213" s="61"/>
      <c r="U213" s="61"/>
      <c r="V213" s="61"/>
      <c r="W213" s="61"/>
      <c r="X213" s="61"/>
      <c r="Y213" s="61"/>
      <c r="Z213" s="4"/>
      <c r="AA213" s="61"/>
      <c r="AB213" s="6"/>
      <c r="AC213" s="7"/>
    </row>
    <row r="214" spans="1:29" s="32" customFormat="1" ht="13.35" customHeight="1">
      <c r="A214" s="1"/>
      <c r="B214" s="59"/>
      <c r="C214" s="59"/>
      <c r="D214" s="59"/>
      <c r="E214" s="59"/>
      <c r="F214" s="58"/>
      <c r="G214" s="59"/>
      <c r="H214" s="59"/>
      <c r="I214" s="59"/>
      <c r="J214" s="59"/>
      <c r="K214" s="59"/>
      <c r="L214" s="59"/>
      <c r="M214" s="4"/>
      <c r="N214" s="59"/>
      <c r="O214" s="6"/>
      <c r="P214" s="7"/>
      <c r="S214" s="61"/>
      <c r="T214" s="61"/>
      <c r="U214" s="61"/>
      <c r="V214" s="61"/>
      <c r="W214" s="61"/>
      <c r="X214" s="61"/>
      <c r="Y214" s="61"/>
      <c r="Z214" s="4"/>
      <c r="AA214" s="61"/>
      <c r="AB214" s="6"/>
      <c r="AC214" s="7"/>
    </row>
    <row r="215" spans="1:29" s="32" customFormat="1" ht="13.35" customHeight="1">
      <c r="A215" s="1"/>
      <c r="B215" s="59"/>
      <c r="C215" s="59"/>
      <c r="D215" s="59"/>
      <c r="E215" s="59"/>
      <c r="F215" s="58"/>
      <c r="G215" s="59"/>
      <c r="H215" s="59"/>
      <c r="I215" s="59"/>
      <c r="J215" s="59"/>
      <c r="K215" s="59"/>
      <c r="L215" s="59"/>
      <c r="M215" s="4"/>
      <c r="N215" s="59"/>
      <c r="O215" s="6"/>
      <c r="P215" s="7"/>
      <c r="S215" s="61"/>
      <c r="T215" s="61"/>
      <c r="U215" s="61"/>
      <c r="V215" s="61"/>
      <c r="W215" s="61"/>
      <c r="X215" s="61"/>
      <c r="Y215" s="61"/>
      <c r="Z215" s="4"/>
      <c r="AA215" s="61"/>
      <c r="AB215" s="6"/>
      <c r="AC215" s="7"/>
    </row>
    <row r="216" spans="1:29" s="32" customFormat="1" ht="13.35" customHeight="1">
      <c r="A216" s="1"/>
      <c r="B216" s="59"/>
      <c r="C216" s="59"/>
      <c r="D216" s="59"/>
      <c r="E216" s="59"/>
      <c r="F216" s="58"/>
      <c r="G216" s="59"/>
      <c r="H216" s="59"/>
      <c r="I216" s="59"/>
      <c r="J216" s="59"/>
      <c r="K216" s="59"/>
      <c r="L216" s="59"/>
      <c r="M216" s="4"/>
      <c r="N216" s="59"/>
      <c r="O216" s="6"/>
      <c r="P216" s="7"/>
      <c r="S216" s="61"/>
      <c r="T216" s="61"/>
      <c r="U216" s="61"/>
      <c r="V216" s="61"/>
      <c r="W216" s="61"/>
      <c r="X216" s="61"/>
      <c r="Y216" s="61"/>
      <c r="Z216" s="4"/>
      <c r="AA216" s="61"/>
      <c r="AB216" s="6"/>
      <c r="AC216" s="7"/>
    </row>
    <row r="217" spans="1:29" s="32" customFormat="1" ht="13.35" customHeight="1">
      <c r="A217" s="1"/>
      <c r="B217" s="59"/>
      <c r="C217" s="59"/>
      <c r="D217" s="59"/>
      <c r="E217" s="59"/>
      <c r="F217" s="58"/>
      <c r="G217" s="59"/>
      <c r="H217" s="59"/>
      <c r="I217" s="59"/>
      <c r="J217" s="59"/>
      <c r="K217" s="59"/>
      <c r="L217" s="59"/>
      <c r="M217" s="4"/>
      <c r="N217" s="59"/>
      <c r="O217" s="6"/>
      <c r="P217" s="7"/>
      <c r="S217" s="61"/>
      <c r="T217" s="61"/>
      <c r="U217" s="61"/>
      <c r="V217" s="61"/>
      <c r="W217" s="61"/>
      <c r="X217" s="61"/>
      <c r="Y217" s="61"/>
      <c r="Z217" s="4"/>
      <c r="AA217" s="61"/>
      <c r="AB217" s="6"/>
      <c r="AC217" s="7"/>
    </row>
    <row r="218" spans="1:29" s="32" customFormat="1" ht="13.35" customHeight="1">
      <c r="A218" s="1"/>
      <c r="B218" s="59"/>
      <c r="C218" s="59"/>
      <c r="D218" s="59"/>
      <c r="E218" s="59"/>
      <c r="F218" s="58"/>
      <c r="G218" s="59"/>
      <c r="H218" s="59"/>
      <c r="I218" s="59"/>
      <c r="J218" s="59"/>
      <c r="K218" s="59"/>
      <c r="L218" s="59"/>
      <c r="M218" s="4"/>
      <c r="N218" s="59"/>
      <c r="O218" s="6"/>
      <c r="P218" s="7"/>
      <c r="S218" s="61"/>
      <c r="T218" s="61"/>
      <c r="U218" s="61"/>
      <c r="V218" s="61"/>
      <c r="W218" s="61"/>
      <c r="X218" s="61"/>
      <c r="Y218" s="61"/>
      <c r="Z218" s="4"/>
      <c r="AA218" s="61"/>
      <c r="AB218" s="6"/>
      <c r="AC218" s="7"/>
    </row>
    <row r="219" spans="1:29" s="32" customFormat="1" ht="13.35" customHeight="1">
      <c r="A219" s="1"/>
      <c r="B219" s="59"/>
      <c r="C219" s="59"/>
      <c r="D219" s="59"/>
      <c r="E219" s="59"/>
      <c r="F219" s="58"/>
      <c r="G219" s="59"/>
      <c r="H219" s="59"/>
      <c r="I219" s="59"/>
      <c r="J219" s="59"/>
      <c r="K219" s="59"/>
      <c r="L219" s="59"/>
      <c r="M219" s="4"/>
      <c r="N219" s="59"/>
      <c r="O219" s="6"/>
      <c r="P219" s="7"/>
      <c r="S219" s="61"/>
      <c r="T219" s="61"/>
      <c r="U219" s="61"/>
      <c r="V219" s="61"/>
      <c r="W219" s="61"/>
      <c r="X219" s="61"/>
      <c r="Y219" s="61"/>
      <c r="Z219" s="4"/>
      <c r="AA219" s="61"/>
      <c r="AB219" s="6"/>
      <c r="AC219" s="7"/>
    </row>
    <row r="220" spans="1:29" s="32" customFormat="1" ht="13.35" customHeight="1">
      <c r="A220" s="1"/>
      <c r="B220" s="59"/>
      <c r="C220" s="59"/>
      <c r="D220" s="59"/>
      <c r="E220" s="59"/>
      <c r="F220" s="58"/>
      <c r="G220" s="59"/>
      <c r="H220" s="59"/>
      <c r="I220" s="59"/>
      <c r="J220" s="59"/>
      <c r="K220" s="59"/>
      <c r="L220" s="59"/>
      <c r="M220" s="4"/>
      <c r="N220" s="59"/>
      <c r="O220" s="6"/>
      <c r="P220" s="7"/>
      <c r="S220" s="61"/>
      <c r="T220" s="61"/>
      <c r="U220" s="61"/>
      <c r="V220" s="61"/>
      <c r="W220" s="61"/>
      <c r="X220" s="61"/>
      <c r="Y220" s="61"/>
      <c r="Z220" s="4"/>
      <c r="AA220" s="61"/>
      <c r="AB220" s="6"/>
      <c r="AC220" s="7"/>
    </row>
    <row r="221" spans="1:29" s="32" customFormat="1" ht="13.35" customHeight="1">
      <c r="A221" s="1"/>
      <c r="B221" s="59"/>
      <c r="C221" s="59"/>
      <c r="D221" s="59"/>
      <c r="E221" s="59"/>
      <c r="F221" s="58"/>
      <c r="G221" s="59"/>
      <c r="H221" s="59"/>
      <c r="I221" s="59"/>
      <c r="J221" s="59"/>
      <c r="K221" s="59"/>
      <c r="L221" s="59"/>
      <c r="M221" s="4"/>
      <c r="N221" s="59"/>
      <c r="O221" s="6"/>
      <c r="P221" s="7"/>
      <c r="S221" s="61"/>
      <c r="T221" s="61"/>
      <c r="U221" s="61"/>
      <c r="V221" s="61"/>
      <c r="W221" s="61"/>
      <c r="X221" s="61"/>
      <c r="Y221" s="61"/>
      <c r="Z221" s="4"/>
      <c r="AA221" s="61"/>
      <c r="AB221" s="6"/>
      <c r="AC221" s="7"/>
    </row>
    <row r="222" spans="1:29" s="32" customFormat="1" ht="13.35" customHeight="1">
      <c r="A222" s="1"/>
      <c r="B222" s="59"/>
      <c r="C222" s="59"/>
      <c r="D222" s="59"/>
      <c r="E222" s="59"/>
      <c r="F222" s="58"/>
      <c r="G222" s="59"/>
      <c r="H222" s="59"/>
      <c r="I222" s="59"/>
      <c r="J222" s="59"/>
      <c r="K222" s="59"/>
      <c r="L222" s="59"/>
      <c r="M222" s="4"/>
      <c r="N222" s="59"/>
      <c r="O222" s="6"/>
      <c r="P222" s="7"/>
      <c r="S222" s="61"/>
      <c r="T222" s="61"/>
      <c r="U222" s="61"/>
      <c r="V222" s="61"/>
      <c r="W222" s="61"/>
      <c r="X222" s="61"/>
      <c r="Y222" s="61"/>
      <c r="Z222" s="4"/>
      <c r="AA222" s="61"/>
      <c r="AB222" s="6"/>
      <c r="AC222" s="7"/>
    </row>
    <row r="223" spans="1:29" s="32" customFormat="1" ht="13.35" customHeight="1">
      <c r="A223" s="1"/>
      <c r="B223" s="59"/>
      <c r="C223" s="59"/>
      <c r="D223" s="59"/>
      <c r="E223" s="59"/>
      <c r="F223" s="58"/>
      <c r="G223" s="59"/>
      <c r="H223" s="59"/>
      <c r="I223" s="59"/>
      <c r="J223" s="59"/>
      <c r="K223" s="59"/>
      <c r="L223" s="59"/>
      <c r="M223" s="4"/>
      <c r="N223" s="59"/>
      <c r="O223" s="6"/>
      <c r="P223" s="7"/>
      <c r="S223" s="61"/>
      <c r="T223" s="61"/>
      <c r="U223" s="61"/>
      <c r="V223" s="61"/>
      <c r="W223" s="61"/>
      <c r="X223" s="61"/>
      <c r="Y223" s="61"/>
      <c r="Z223" s="4"/>
      <c r="AA223" s="61"/>
      <c r="AB223" s="6"/>
      <c r="AC223" s="7"/>
    </row>
    <row r="224" spans="1:29" s="32" customFormat="1" ht="13.35" customHeight="1">
      <c r="A224" s="1"/>
      <c r="B224" s="59"/>
      <c r="C224" s="59"/>
      <c r="D224" s="59"/>
      <c r="E224" s="59"/>
      <c r="F224" s="58"/>
      <c r="G224" s="59"/>
      <c r="H224" s="59"/>
      <c r="I224" s="59"/>
      <c r="J224" s="59"/>
      <c r="K224" s="59"/>
      <c r="L224" s="59"/>
      <c r="M224" s="4"/>
      <c r="N224" s="59"/>
      <c r="O224" s="6"/>
      <c r="P224" s="7"/>
      <c r="S224" s="61"/>
      <c r="T224" s="61"/>
      <c r="U224" s="61"/>
      <c r="V224" s="61"/>
      <c r="W224" s="61"/>
      <c r="X224" s="61"/>
      <c r="Y224" s="61"/>
      <c r="Z224" s="4"/>
      <c r="AA224" s="61"/>
      <c r="AB224" s="6"/>
      <c r="AC224" s="7"/>
    </row>
    <row r="225" spans="1:29" s="32" customFormat="1" ht="13.35" customHeight="1">
      <c r="A225" s="1"/>
      <c r="B225" s="59"/>
      <c r="C225" s="59"/>
      <c r="D225" s="59"/>
      <c r="E225" s="59"/>
      <c r="F225" s="58"/>
      <c r="G225" s="59"/>
      <c r="H225" s="59"/>
      <c r="I225" s="59"/>
      <c r="J225" s="59"/>
      <c r="K225" s="59"/>
      <c r="L225" s="59"/>
      <c r="M225" s="4"/>
      <c r="N225" s="59"/>
      <c r="O225" s="6"/>
      <c r="P225" s="7"/>
      <c r="S225" s="61"/>
      <c r="T225" s="61"/>
      <c r="U225" s="61"/>
      <c r="V225" s="61"/>
      <c r="W225" s="61"/>
      <c r="X225" s="61"/>
      <c r="Y225" s="61"/>
      <c r="Z225" s="4"/>
      <c r="AA225" s="61"/>
      <c r="AB225" s="6"/>
      <c r="AC225" s="7"/>
    </row>
    <row r="226" spans="1:29" s="32" customFormat="1" ht="13.35" customHeight="1">
      <c r="A226" s="1"/>
      <c r="B226" s="59"/>
      <c r="C226" s="59"/>
      <c r="D226" s="59"/>
      <c r="E226" s="59"/>
      <c r="F226" s="58"/>
      <c r="G226" s="59"/>
      <c r="H226" s="59"/>
      <c r="I226" s="59"/>
      <c r="J226" s="59"/>
      <c r="K226" s="59"/>
      <c r="L226" s="59"/>
      <c r="M226" s="4"/>
      <c r="N226" s="59"/>
      <c r="O226" s="6"/>
      <c r="P226" s="7"/>
      <c r="S226" s="61"/>
      <c r="T226" s="61"/>
      <c r="U226" s="61"/>
      <c r="V226" s="61"/>
      <c r="W226" s="61"/>
      <c r="X226" s="61"/>
      <c r="Y226" s="61"/>
      <c r="Z226" s="4"/>
      <c r="AA226" s="61"/>
      <c r="AB226" s="6"/>
      <c r="AC226" s="7"/>
    </row>
    <row r="227" spans="1:29" s="32" customFormat="1" ht="13.35" customHeight="1">
      <c r="A227" s="1"/>
      <c r="B227" s="59"/>
      <c r="C227" s="59"/>
      <c r="D227" s="59"/>
      <c r="E227" s="59"/>
      <c r="F227" s="58"/>
      <c r="G227" s="59"/>
      <c r="H227" s="59"/>
      <c r="I227" s="59"/>
      <c r="J227" s="59"/>
      <c r="K227" s="59"/>
      <c r="L227" s="59"/>
      <c r="M227" s="4"/>
      <c r="N227" s="59"/>
      <c r="O227" s="6"/>
      <c r="P227" s="7"/>
      <c r="S227" s="61"/>
      <c r="T227" s="61"/>
      <c r="U227" s="61"/>
      <c r="V227" s="61"/>
      <c r="W227" s="61"/>
      <c r="X227" s="61"/>
      <c r="Y227" s="61"/>
      <c r="Z227" s="4"/>
      <c r="AA227" s="61"/>
      <c r="AB227" s="6"/>
      <c r="AC227" s="7"/>
    </row>
    <row r="228" spans="1:29" s="32" customFormat="1" ht="13.35" customHeight="1">
      <c r="A228" s="1"/>
      <c r="B228" s="59"/>
      <c r="C228" s="59"/>
      <c r="D228" s="59"/>
      <c r="E228" s="59"/>
      <c r="F228" s="58"/>
      <c r="G228" s="59"/>
      <c r="H228" s="59"/>
      <c r="I228" s="59"/>
      <c r="J228" s="59"/>
      <c r="K228" s="59"/>
      <c r="L228" s="59"/>
      <c r="M228" s="4"/>
      <c r="N228" s="59"/>
      <c r="O228" s="6"/>
      <c r="P228" s="7"/>
      <c r="S228" s="61"/>
      <c r="T228" s="61"/>
      <c r="U228" s="61"/>
      <c r="V228" s="61"/>
      <c r="W228" s="61"/>
      <c r="X228" s="61"/>
      <c r="Y228" s="61"/>
      <c r="Z228" s="4"/>
      <c r="AA228" s="61"/>
      <c r="AB228" s="6"/>
      <c r="AC228" s="7"/>
    </row>
    <row r="229" spans="1:29" s="32" customFormat="1" ht="13.35" customHeight="1">
      <c r="A229" s="1"/>
      <c r="B229" s="59"/>
      <c r="C229" s="59"/>
      <c r="D229" s="59"/>
      <c r="E229" s="59"/>
      <c r="F229" s="58"/>
      <c r="G229" s="59"/>
      <c r="H229" s="59"/>
      <c r="I229" s="59"/>
      <c r="J229" s="59"/>
      <c r="K229" s="59"/>
      <c r="L229" s="59"/>
      <c r="M229" s="4"/>
      <c r="N229" s="59"/>
      <c r="O229" s="6"/>
      <c r="P229" s="7"/>
      <c r="S229" s="61"/>
      <c r="T229" s="61"/>
      <c r="U229" s="61"/>
      <c r="V229" s="61"/>
      <c r="W229" s="61"/>
      <c r="X229" s="61"/>
      <c r="Y229" s="61"/>
      <c r="Z229" s="4"/>
      <c r="AA229" s="61"/>
      <c r="AB229" s="6"/>
      <c r="AC229" s="7"/>
    </row>
    <row r="230" spans="1:29" s="32" customFormat="1" ht="13.35" customHeight="1">
      <c r="A230" s="1"/>
      <c r="B230" s="59"/>
      <c r="C230" s="59"/>
      <c r="D230" s="59"/>
      <c r="E230" s="59"/>
      <c r="F230" s="58"/>
      <c r="G230" s="59"/>
      <c r="H230" s="59"/>
      <c r="I230" s="59"/>
      <c r="J230" s="59"/>
      <c r="K230" s="59"/>
      <c r="L230" s="59"/>
      <c r="M230" s="4"/>
      <c r="N230" s="59"/>
      <c r="O230" s="6"/>
      <c r="P230" s="7"/>
      <c r="S230" s="61"/>
      <c r="T230" s="61"/>
      <c r="U230" s="61"/>
      <c r="V230" s="61"/>
      <c r="W230" s="61"/>
      <c r="X230" s="61"/>
      <c r="Y230" s="61"/>
      <c r="Z230" s="4"/>
      <c r="AA230" s="61"/>
      <c r="AB230" s="6"/>
      <c r="AC230" s="7"/>
    </row>
    <row r="231" spans="1:29" s="32" customFormat="1" ht="13.35" customHeight="1">
      <c r="A231" s="1"/>
      <c r="B231" s="59"/>
      <c r="C231" s="59"/>
      <c r="D231" s="59"/>
      <c r="E231" s="59"/>
      <c r="F231" s="58"/>
      <c r="G231" s="59"/>
      <c r="H231" s="59"/>
      <c r="I231" s="59"/>
      <c r="J231" s="59"/>
      <c r="K231" s="59"/>
      <c r="L231" s="59"/>
      <c r="M231" s="4"/>
      <c r="N231" s="59"/>
      <c r="O231" s="6"/>
      <c r="P231" s="7"/>
      <c r="S231" s="61"/>
      <c r="T231" s="61"/>
      <c r="U231" s="61"/>
      <c r="V231" s="61"/>
      <c r="W231" s="61"/>
      <c r="X231" s="61"/>
      <c r="Y231" s="61"/>
      <c r="Z231" s="4"/>
      <c r="AA231" s="61"/>
      <c r="AB231" s="6"/>
      <c r="AC231" s="7"/>
    </row>
    <row r="232" spans="1:29" s="32" customFormat="1" ht="13.35" customHeight="1">
      <c r="A232" s="1"/>
      <c r="B232" s="59"/>
      <c r="C232" s="59"/>
      <c r="D232" s="59"/>
      <c r="E232" s="59"/>
      <c r="F232" s="58"/>
      <c r="G232" s="59"/>
      <c r="H232" s="59"/>
      <c r="I232" s="59"/>
      <c r="J232" s="59"/>
      <c r="K232" s="59"/>
      <c r="L232" s="59"/>
      <c r="M232" s="4"/>
      <c r="N232" s="59"/>
      <c r="O232" s="6"/>
      <c r="P232" s="7"/>
      <c r="S232" s="61"/>
      <c r="T232" s="61"/>
      <c r="U232" s="61"/>
      <c r="V232" s="61"/>
      <c r="W232" s="61"/>
      <c r="X232" s="61"/>
      <c r="Y232" s="61"/>
      <c r="Z232" s="4"/>
      <c r="AA232" s="61"/>
      <c r="AB232" s="6"/>
      <c r="AC232" s="7"/>
    </row>
    <row r="233" spans="1:29" s="32" customFormat="1" ht="13.35" customHeight="1">
      <c r="A233" s="1"/>
      <c r="B233" s="59"/>
      <c r="C233" s="59"/>
      <c r="D233" s="59"/>
      <c r="E233" s="59"/>
      <c r="F233" s="58"/>
      <c r="G233" s="59"/>
      <c r="H233" s="59"/>
      <c r="I233" s="59"/>
      <c r="J233" s="59"/>
      <c r="K233" s="59"/>
      <c r="L233" s="59"/>
      <c r="M233" s="4"/>
      <c r="N233" s="59"/>
      <c r="O233" s="6"/>
      <c r="P233" s="7"/>
      <c r="S233" s="61"/>
      <c r="T233" s="61"/>
      <c r="U233" s="61"/>
      <c r="V233" s="61"/>
      <c r="W233" s="61"/>
      <c r="X233" s="61"/>
      <c r="Y233" s="61"/>
      <c r="Z233" s="4"/>
      <c r="AA233" s="61"/>
      <c r="AB233" s="6"/>
      <c r="AC233" s="7"/>
    </row>
    <row r="234" spans="1:29" s="32" customFormat="1" ht="13.35" customHeight="1">
      <c r="A234" s="1"/>
      <c r="B234" s="59"/>
      <c r="C234" s="59"/>
      <c r="D234" s="59"/>
      <c r="E234" s="59"/>
      <c r="F234" s="58"/>
      <c r="G234" s="59"/>
      <c r="H234" s="59"/>
      <c r="I234" s="59"/>
      <c r="J234" s="59"/>
      <c r="K234" s="59"/>
      <c r="L234" s="59"/>
      <c r="M234" s="4"/>
      <c r="N234" s="59"/>
      <c r="O234" s="6"/>
      <c r="P234" s="7"/>
      <c r="S234" s="61"/>
      <c r="T234" s="61"/>
      <c r="U234" s="61"/>
      <c r="V234" s="61"/>
      <c r="W234" s="61"/>
      <c r="X234" s="61"/>
      <c r="Y234" s="61"/>
      <c r="Z234" s="4"/>
      <c r="AA234" s="61"/>
      <c r="AB234" s="6"/>
      <c r="AC234" s="7"/>
    </row>
    <row r="235" spans="1:29" s="32" customFormat="1" ht="13.35" customHeight="1">
      <c r="A235" s="1"/>
      <c r="B235" s="59"/>
      <c r="C235" s="59"/>
      <c r="D235" s="59"/>
      <c r="E235" s="59"/>
      <c r="F235" s="58"/>
      <c r="G235" s="59"/>
      <c r="H235" s="59"/>
      <c r="I235" s="59"/>
      <c r="J235" s="59"/>
      <c r="K235" s="59"/>
      <c r="L235" s="59"/>
      <c r="M235" s="4"/>
      <c r="N235" s="59"/>
      <c r="O235" s="6"/>
      <c r="P235" s="7"/>
      <c r="S235" s="61"/>
      <c r="T235" s="61"/>
      <c r="U235" s="61"/>
      <c r="V235" s="61"/>
      <c r="W235" s="61"/>
      <c r="X235" s="61"/>
      <c r="Y235" s="61"/>
      <c r="Z235" s="4"/>
      <c r="AA235" s="61"/>
      <c r="AB235" s="6"/>
      <c r="AC235" s="7"/>
    </row>
    <row r="236" spans="1:29" s="32" customFormat="1" ht="13.35" customHeight="1">
      <c r="A236" s="1"/>
      <c r="B236" s="59"/>
      <c r="C236" s="59"/>
      <c r="D236" s="59"/>
      <c r="E236" s="59"/>
      <c r="F236" s="58"/>
      <c r="G236" s="59"/>
      <c r="H236" s="59"/>
      <c r="I236" s="59"/>
      <c r="J236" s="59"/>
      <c r="K236" s="59"/>
      <c r="L236" s="59"/>
      <c r="M236" s="4"/>
      <c r="N236" s="59"/>
      <c r="O236" s="6"/>
      <c r="P236" s="7"/>
      <c r="S236" s="61"/>
      <c r="T236" s="61"/>
      <c r="U236" s="61"/>
      <c r="V236" s="61"/>
      <c r="W236" s="61"/>
      <c r="X236" s="61"/>
      <c r="Y236" s="61"/>
      <c r="Z236" s="4"/>
      <c r="AA236" s="61"/>
      <c r="AB236" s="6"/>
      <c r="AC236" s="7"/>
    </row>
    <row r="237" spans="1:29" s="32" customFormat="1" ht="13.35" customHeight="1">
      <c r="A237" s="1"/>
      <c r="B237" s="59"/>
      <c r="C237" s="59"/>
      <c r="D237" s="59"/>
      <c r="E237" s="59"/>
      <c r="F237" s="58"/>
      <c r="G237" s="59"/>
      <c r="H237" s="59"/>
      <c r="I237" s="59"/>
      <c r="J237" s="59"/>
      <c r="K237" s="59"/>
      <c r="L237" s="59"/>
      <c r="M237" s="4"/>
      <c r="N237" s="59"/>
      <c r="O237" s="6"/>
      <c r="P237" s="7"/>
      <c r="S237" s="61"/>
      <c r="T237" s="61"/>
      <c r="U237" s="61"/>
      <c r="V237" s="61"/>
      <c r="W237" s="61"/>
      <c r="X237" s="61"/>
      <c r="Y237" s="61"/>
      <c r="Z237" s="4"/>
      <c r="AA237" s="61"/>
      <c r="AB237" s="6"/>
      <c r="AC237" s="7"/>
    </row>
    <row r="238" spans="1:29" s="32" customFormat="1" ht="13.35" customHeight="1">
      <c r="A238" s="1"/>
      <c r="B238" s="59"/>
      <c r="C238" s="59"/>
      <c r="D238" s="59"/>
      <c r="E238" s="59"/>
      <c r="F238" s="58"/>
      <c r="G238" s="59"/>
      <c r="H238" s="59"/>
      <c r="I238" s="59"/>
      <c r="J238" s="59"/>
      <c r="K238" s="59"/>
      <c r="L238" s="59"/>
      <c r="M238" s="4"/>
      <c r="N238" s="59"/>
      <c r="O238" s="6"/>
      <c r="P238" s="7"/>
      <c r="S238" s="61"/>
      <c r="T238" s="61"/>
      <c r="U238" s="61"/>
      <c r="V238" s="61"/>
      <c r="W238" s="61"/>
      <c r="X238" s="61"/>
      <c r="Y238" s="61"/>
      <c r="Z238" s="4"/>
      <c r="AA238" s="61"/>
      <c r="AB238" s="6"/>
      <c r="AC238" s="7"/>
    </row>
    <row r="239" spans="1:29" s="32" customFormat="1" ht="13.35" customHeight="1">
      <c r="A239" s="1"/>
      <c r="B239" s="59"/>
      <c r="C239" s="59"/>
      <c r="D239" s="59"/>
      <c r="E239" s="59"/>
      <c r="F239" s="58"/>
      <c r="G239" s="59"/>
      <c r="H239" s="59"/>
      <c r="I239" s="59"/>
      <c r="J239" s="59"/>
      <c r="K239" s="59"/>
      <c r="L239" s="59"/>
      <c r="M239" s="4"/>
      <c r="N239" s="59"/>
      <c r="O239" s="6"/>
      <c r="P239" s="7"/>
      <c r="S239" s="61"/>
      <c r="T239" s="61"/>
      <c r="U239" s="61"/>
      <c r="V239" s="61"/>
      <c r="W239" s="61"/>
      <c r="X239" s="61"/>
      <c r="Y239" s="61"/>
      <c r="Z239" s="4"/>
      <c r="AA239" s="61"/>
      <c r="AB239" s="6"/>
      <c r="AC239" s="7"/>
    </row>
    <row r="240" spans="1:29" s="32" customFormat="1" ht="13.35" customHeight="1">
      <c r="A240" s="1"/>
      <c r="B240" s="59"/>
      <c r="C240" s="59"/>
      <c r="D240" s="59"/>
      <c r="E240" s="59"/>
      <c r="F240" s="58"/>
      <c r="G240" s="59"/>
      <c r="H240" s="59"/>
      <c r="I240" s="59"/>
      <c r="J240" s="59"/>
      <c r="K240" s="59"/>
      <c r="L240" s="59"/>
      <c r="M240" s="4"/>
      <c r="N240" s="59"/>
      <c r="O240" s="6"/>
      <c r="P240" s="7"/>
      <c r="S240" s="61"/>
      <c r="T240" s="61"/>
      <c r="U240" s="61"/>
      <c r="V240" s="61"/>
      <c r="W240" s="61"/>
      <c r="X240" s="61"/>
      <c r="Y240" s="61"/>
      <c r="Z240" s="4"/>
      <c r="AA240" s="61"/>
      <c r="AB240" s="6"/>
      <c r="AC240" s="7"/>
    </row>
    <row r="241" spans="1:29" s="32" customFormat="1" ht="13.35" customHeight="1">
      <c r="A241" s="1"/>
      <c r="B241" s="59"/>
      <c r="C241" s="59"/>
      <c r="D241" s="59"/>
      <c r="E241" s="59"/>
      <c r="F241" s="58"/>
      <c r="G241" s="59"/>
      <c r="H241" s="59"/>
      <c r="I241" s="59"/>
      <c r="J241" s="59"/>
      <c r="K241" s="59"/>
      <c r="L241" s="59"/>
      <c r="M241" s="4"/>
      <c r="N241" s="59"/>
      <c r="O241" s="6"/>
      <c r="P241" s="7"/>
      <c r="S241" s="61"/>
      <c r="T241" s="61"/>
      <c r="U241" s="61"/>
      <c r="V241" s="61"/>
      <c r="W241" s="61"/>
      <c r="X241" s="61"/>
      <c r="Y241" s="61"/>
      <c r="Z241" s="4"/>
      <c r="AA241" s="61"/>
      <c r="AB241" s="6"/>
      <c r="AC241" s="7"/>
    </row>
    <row r="242" spans="1:29" s="32" customFormat="1" ht="13.35" customHeight="1">
      <c r="A242" s="1"/>
      <c r="B242" s="59"/>
      <c r="C242" s="59"/>
      <c r="D242" s="59"/>
      <c r="E242" s="59"/>
      <c r="F242" s="58"/>
      <c r="G242" s="59"/>
      <c r="H242" s="59"/>
      <c r="I242" s="59"/>
      <c r="J242" s="59"/>
      <c r="K242" s="59"/>
      <c r="L242" s="59"/>
      <c r="M242" s="4"/>
      <c r="N242" s="59"/>
      <c r="O242" s="6"/>
      <c r="P242" s="7"/>
      <c r="S242" s="61"/>
      <c r="T242" s="61"/>
      <c r="U242" s="61"/>
      <c r="V242" s="61"/>
      <c r="W242" s="61"/>
      <c r="X242" s="61"/>
      <c r="Y242" s="61"/>
      <c r="Z242" s="4"/>
      <c r="AA242" s="61"/>
      <c r="AB242" s="6"/>
      <c r="AC242" s="7"/>
    </row>
    <row r="243" spans="1:29" s="32" customFormat="1" ht="13.35" customHeight="1">
      <c r="A243" s="1"/>
      <c r="B243" s="59"/>
      <c r="C243" s="59"/>
      <c r="D243" s="59"/>
      <c r="E243" s="59"/>
      <c r="F243" s="58"/>
      <c r="G243" s="59"/>
      <c r="H243" s="59"/>
      <c r="I243" s="59"/>
      <c r="J243" s="59"/>
      <c r="K243" s="59"/>
      <c r="L243" s="59"/>
      <c r="M243" s="4"/>
      <c r="N243" s="59"/>
      <c r="O243" s="6"/>
      <c r="P243" s="7"/>
      <c r="S243" s="61"/>
      <c r="T243" s="61"/>
      <c r="U243" s="61"/>
      <c r="V243" s="61"/>
      <c r="W243" s="61"/>
      <c r="X243" s="61"/>
      <c r="Y243" s="61"/>
      <c r="Z243" s="4"/>
      <c r="AA243" s="61"/>
      <c r="AB243" s="6"/>
      <c r="AC243" s="7"/>
    </row>
    <row r="244" spans="1:29" s="32" customFormat="1" ht="13.35" customHeight="1">
      <c r="A244" s="1"/>
      <c r="B244" s="59"/>
      <c r="C244" s="59"/>
      <c r="D244" s="59"/>
      <c r="E244" s="59"/>
      <c r="F244" s="58"/>
      <c r="G244" s="59"/>
      <c r="H244" s="59"/>
      <c r="I244" s="59"/>
      <c r="J244" s="59"/>
      <c r="K244" s="59"/>
      <c r="L244" s="59"/>
      <c r="M244" s="4"/>
      <c r="N244" s="59"/>
      <c r="O244" s="6"/>
      <c r="P244" s="7"/>
      <c r="S244" s="61"/>
      <c r="T244" s="61"/>
      <c r="U244" s="61"/>
      <c r="V244" s="61"/>
      <c r="W244" s="61"/>
      <c r="X244" s="61"/>
      <c r="Y244" s="61"/>
      <c r="Z244" s="4"/>
      <c r="AA244" s="61"/>
      <c r="AB244" s="6"/>
      <c r="AC244" s="7"/>
    </row>
    <row r="245" spans="1:29" s="32" customFormat="1" ht="13.35" customHeight="1">
      <c r="A245" s="1"/>
      <c r="B245" s="59"/>
      <c r="C245" s="59"/>
      <c r="D245" s="59"/>
      <c r="E245" s="59"/>
      <c r="F245" s="58"/>
      <c r="G245" s="59"/>
      <c r="H245" s="59"/>
      <c r="I245" s="59"/>
      <c r="J245" s="59"/>
      <c r="K245" s="59"/>
      <c r="L245" s="59"/>
      <c r="M245" s="4"/>
      <c r="N245" s="59"/>
      <c r="O245" s="6"/>
      <c r="P245" s="7"/>
      <c r="S245" s="61"/>
      <c r="T245" s="61"/>
      <c r="U245" s="61"/>
      <c r="V245" s="61"/>
      <c r="W245" s="61"/>
      <c r="X245" s="61"/>
      <c r="Y245" s="61"/>
      <c r="Z245" s="4"/>
      <c r="AA245" s="61"/>
      <c r="AB245" s="6"/>
      <c r="AC245" s="7"/>
    </row>
    <row r="246" spans="1:29" s="32" customFormat="1" ht="13.35" customHeight="1">
      <c r="A246" s="1"/>
      <c r="B246" s="59"/>
      <c r="C246" s="59"/>
      <c r="D246" s="59"/>
      <c r="E246" s="59"/>
      <c r="F246" s="58"/>
      <c r="G246" s="59"/>
      <c r="H246" s="59"/>
      <c r="I246" s="59"/>
      <c r="J246" s="59"/>
      <c r="K246" s="59"/>
      <c r="L246" s="59"/>
      <c r="M246" s="4"/>
      <c r="N246" s="59"/>
      <c r="O246" s="6"/>
      <c r="P246" s="7"/>
      <c r="S246" s="61"/>
      <c r="T246" s="61"/>
      <c r="U246" s="61"/>
      <c r="V246" s="61"/>
      <c r="W246" s="61"/>
      <c r="X246" s="61"/>
      <c r="Y246" s="61"/>
      <c r="Z246" s="4"/>
      <c r="AA246" s="61"/>
      <c r="AB246" s="6"/>
      <c r="AC246" s="7"/>
    </row>
    <row r="247" spans="1:29" s="32" customFormat="1" ht="13.35" customHeight="1">
      <c r="A247" s="1"/>
      <c r="B247" s="59"/>
      <c r="C247" s="59"/>
      <c r="D247" s="59"/>
      <c r="E247" s="59"/>
      <c r="F247" s="58"/>
      <c r="G247" s="59"/>
      <c r="H247" s="59"/>
      <c r="I247" s="59"/>
      <c r="J247" s="59"/>
      <c r="K247" s="59"/>
      <c r="L247" s="59"/>
      <c r="M247" s="4"/>
      <c r="N247" s="59"/>
      <c r="O247" s="6"/>
      <c r="P247" s="7"/>
      <c r="S247" s="61"/>
      <c r="T247" s="61"/>
      <c r="U247" s="61"/>
      <c r="V247" s="61"/>
      <c r="W247" s="61"/>
      <c r="X247" s="61"/>
      <c r="Y247" s="61"/>
      <c r="Z247" s="4"/>
      <c r="AA247" s="61"/>
      <c r="AB247" s="6"/>
      <c r="AC247" s="7"/>
    </row>
    <row r="248" spans="1:29" s="32" customFormat="1" ht="13.35" customHeight="1">
      <c r="A248" s="1"/>
      <c r="B248" s="59"/>
      <c r="C248" s="59"/>
      <c r="D248" s="59"/>
      <c r="E248" s="59"/>
      <c r="F248" s="58"/>
      <c r="G248" s="59"/>
      <c r="H248" s="59"/>
      <c r="I248" s="59"/>
      <c r="J248" s="59"/>
      <c r="K248" s="59"/>
      <c r="L248" s="59"/>
      <c r="M248" s="4"/>
      <c r="N248" s="59"/>
      <c r="O248" s="6"/>
      <c r="P248" s="7"/>
      <c r="S248" s="61"/>
      <c r="T248" s="61"/>
      <c r="U248" s="61"/>
      <c r="V248" s="61"/>
      <c r="W248" s="61"/>
      <c r="X248" s="61"/>
      <c r="Y248" s="61"/>
      <c r="Z248" s="4"/>
      <c r="AA248" s="61"/>
      <c r="AB248" s="6"/>
      <c r="AC248" s="7"/>
    </row>
    <row r="249" spans="1:29" s="32" customFormat="1" ht="13.35" customHeight="1">
      <c r="A249" s="1"/>
      <c r="B249" s="59"/>
      <c r="C249" s="59"/>
      <c r="D249" s="59"/>
      <c r="E249" s="59"/>
      <c r="F249" s="58"/>
      <c r="G249" s="59"/>
      <c r="H249" s="59"/>
      <c r="I249" s="59"/>
      <c r="J249" s="59"/>
      <c r="K249" s="59"/>
      <c r="L249" s="59"/>
      <c r="M249" s="4"/>
      <c r="N249" s="59"/>
      <c r="O249" s="6"/>
      <c r="P249" s="7"/>
      <c r="S249" s="61"/>
      <c r="T249" s="61"/>
      <c r="U249" s="61"/>
      <c r="V249" s="61"/>
      <c r="W249" s="61"/>
      <c r="X249" s="61"/>
      <c r="Y249" s="61"/>
      <c r="Z249" s="4"/>
      <c r="AA249" s="61"/>
      <c r="AB249" s="6"/>
      <c r="AC249" s="7"/>
    </row>
    <row r="250" spans="1:29" s="32" customFormat="1" ht="13.35" customHeight="1">
      <c r="A250" s="1"/>
      <c r="B250" s="59"/>
      <c r="C250" s="59"/>
      <c r="D250" s="59"/>
      <c r="E250" s="59"/>
      <c r="F250" s="58"/>
      <c r="G250" s="59"/>
      <c r="H250" s="59"/>
      <c r="I250" s="59"/>
      <c r="J250" s="59"/>
      <c r="K250" s="59"/>
      <c r="L250" s="59"/>
      <c r="M250" s="4"/>
      <c r="N250" s="59"/>
      <c r="O250" s="6"/>
      <c r="P250" s="7"/>
      <c r="S250" s="61"/>
      <c r="T250" s="61"/>
      <c r="U250" s="61"/>
      <c r="V250" s="61"/>
      <c r="W250" s="61"/>
      <c r="X250" s="61"/>
      <c r="Y250" s="61"/>
      <c r="Z250" s="4"/>
      <c r="AA250" s="61"/>
      <c r="AB250" s="6"/>
      <c r="AC250" s="7"/>
    </row>
    <row r="251" spans="1:29" s="32" customFormat="1" ht="13.35" customHeight="1">
      <c r="A251" s="1"/>
      <c r="B251" s="59"/>
      <c r="C251" s="59"/>
      <c r="D251" s="59"/>
      <c r="E251" s="59"/>
      <c r="F251" s="58"/>
      <c r="G251" s="59"/>
      <c r="H251" s="59"/>
      <c r="I251" s="59"/>
      <c r="J251" s="59"/>
      <c r="K251" s="59"/>
      <c r="L251" s="59"/>
      <c r="M251" s="4"/>
      <c r="N251" s="59"/>
      <c r="O251" s="6"/>
      <c r="P251" s="7"/>
      <c r="S251" s="61"/>
      <c r="T251" s="61"/>
      <c r="U251" s="61"/>
      <c r="V251" s="61"/>
      <c r="W251" s="61"/>
      <c r="X251" s="61"/>
      <c r="Y251" s="61"/>
      <c r="Z251" s="4"/>
      <c r="AA251" s="61"/>
      <c r="AB251" s="6"/>
      <c r="AC251" s="7"/>
    </row>
    <row r="252" spans="1:29" s="32" customFormat="1" ht="13.35" customHeight="1">
      <c r="A252" s="1"/>
      <c r="B252" s="59"/>
      <c r="C252" s="59"/>
      <c r="D252" s="59"/>
      <c r="E252" s="59"/>
      <c r="F252" s="58"/>
      <c r="G252" s="59"/>
      <c r="H252" s="59"/>
      <c r="I252" s="59"/>
      <c r="J252" s="59"/>
      <c r="K252" s="59"/>
      <c r="L252" s="59"/>
      <c r="M252" s="4"/>
      <c r="N252" s="59"/>
      <c r="O252" s="6"/>
      <c r="P252" s="7"/>
      <c r="S252" s="61"/>
      <c r="T252" s="61"/>
      <c r="U252" s="61"/>
      <c r="V252" s="61"/>
      <c r="W252" s="61"/>
      <c r="X252" s="61"/>
      <c r="Y252" s="61"/>
      <c r="Z252" s="4"/>
      <c r="AA252" s="61"/>
      <c r="AB252" s="6"/>
      <c r="AC252" s="7"/>
    </row>
    <row r="253" spans="1:29" s="32" customFormat="1" ht="13.35" customHeight="1">
      <c r="A253" s="1"/>
      <c r="B253" s="59"/>
      <c r="C253" s="59"/>
      <c r="D253" s="59"/>
      <c r="E253" s="59"/>
      <c r="F253" s="58"/>
      <c r="G253" s="59"/>
      <c r="H253" s="59"/>
      <c r="I253" s="59"/>
      <c r="J253" s="59"/>
      <c r="K253" s="59"/>
      <c r="L253" s="59"/>
      <c r="M253" s="4"/>
      <c r="N253" s="59"/>
      <c r="O253" s="6"/>
      <c r="P253" s="7"/>
      <c r="S253" s="61"/>
      <c r="T253" s="61"/>
      <c r="U253" s="61"/>
      <c r="V253" s="61"/>
      <c r="W253" s="61"/>
      <c r="X253" s="61"/>
      <c r="Y253" s="61"/>
      <c r="Z253" s="4"/>
      <c r="AA253" s="61"/>
      <c r="AB253" s="6"/>
      <c r="AC253" s="7"/>
    </row>
    <row r="254" spans="1:29" s="32" customFormat="1" ht="13.35" customHeight="1">
      <c r="A254" s="1"/>
      <c r="B254" s="59"/>
      <c r="C254" s="59"/>
      <c r="D254" s="59"/>
      <c r="E254" s="59"/>
      <c r="F254" s="58"/>
      <c r="G254" s="59"/>
      <c r="H254" s="59"/>
      <c r="I254" s="59"/>
      <c r="J254" s="59"/>
      <c r="K254" s="59"/>
      <c r="L254" s="59"/>
      <c r="M254" s="4"/>
      <c r="N254" s="59"/>
      <c r="O254" s="6"/>
      <c r="P254" s="7"/>
      <c r="S254" s="61"/>
      <c r="T254" s="61"/>
      <c r="U254" s="61"/>
      <c r="V254" s="61"/>
      <c r="W254" s="61"/>
      <c r="X254" s="61"/>
      <c r="Y254" s="61"/>
      <c r="Z254" s="4"/>
      <c r="AA254" s="61"/>
      <c r="AB254" s="6"/>
      <c r="AC254" s="7"/>
    </row>
    <row r="255" spans="1:29" s="32" customFormat="1" ht="13.35" customHeight="1">
      <c r="A255" s="1"/>
      <c r="B255" s="59"/>
      <c r="C255" s="59"/>
      <c r="D255" s="59"/>
      <c r="E255" s="59"/>
      <c r="F255" s="58"/>
      <c r="G255" s="59"/>
      <c r="H255" s="59"/>
      <c r="I255" s="59"/>
      <c r="J255" s="59"/>
      <c r="K255" s="59"/>
      <c r="L255" s="59"/>
      <c r="M255" s="4"/>
      <c r="N255" s="59"/>
      <c r="O255" s="6"/>
      <c r="P255" s="7"/>
      <c r="S255" s="61"/>
      <c r="T255" s="61"/>
      <c r="U255" s="61"/>
      <c r="V255" s="61"/>
      <c r="W255" s="61"/>
      <c r="X255" s="61"/>
      <c r="Y255" s="61"/>
      <c r="Z255" s="4"/>
      <c r="AA255" s="61"/>
      <c r="AB255" s="6"/>
      <c r="AC255" s="7"/>
    </row>
    <row r="256" spans="1:29" s="32" customFormat="1" ht="13.35" customHeight="1">
      <c r="A256" s="1"/>
      <c r="B256" s="59"/>
      <c r="C256" s="59"/>
      <c r="D256" s="59"/>
      <c r="E256" s="59"/>
      <c r="F256" s="58"/>
      <c r="G256" s="59"/>
      <c r="H256" s="59"/>
      <c r="I256" s="59"/>
      <c r="J256" s="59"/>
      <c r="K256" s="59"/>
      <c r="L256" s="59"/>
      <c r="M256" s="4"/>
      <c r="N256" s="59"/>
      <c r="O256" s="6"/>
      <c r="P256" s="7"/>
      <c r="S256" s="61"/>
      <c r="T256" s="61"/>
      <c r="U256" s="61"/>
      <c r="V256" s="61"/>
      <c r="W256" s="61"/>
      <c r="X256" s="61"/>
      <c r="Y256" s="61"/>
      <c r="Z256" s="4"/>
      <c r="AA256" s="61"/>
      <c r="AB256" s="6"/>
      <c r="AC256" s="7"/>
    </row>
    <row r="257" spans="1:29" s="32" customFormat="1" ht="13.35" customHeight="1">
      <c r="A257" s="1"/>
      <c r="B257" s="59"/>
      <c r="C257" s="59"/>
      <c r="D257" s="59"/>
      <c r="E257" s="59"/>
      <c r="F257" s="58"/>
      <c r="G257" s="59"/>
      <c r="H257" s="59"/>
      <c r="I257" s="59"/>
      <c r="J257" s="59"/>
      <c r="K257" s="59"/>
      <c r="L257" s="59"/>
      <c r="M257" s="4"/>
      <c r="N257" s="59"/>
      <c r="O257" s="6"/>
      <c r="P257" s="7"/>
      <c r="S257" s="61"/>
      <c r="T257" s="61"/>
      <c r="U257" s="61"/>
      <c r="V257" s="61"/>
      <c r="W257" s="61"/>
      <c r="X257" s="61"/>
      <c r="Y257" s="61"/>
      <c r="Z257" s="4"/>
      <c r="AA257" s="61"/>
      <c r="AB257" s="6"/>
      <c r="AC257" s="7"/>
    </row>
    <row r="258" spans="1:29" s="32" customFormat="1" ht="13.35" customHeight="1">
      <c r="A258" s="1"/>
      <c r="B258" s="59"/>
      <c r="C258" s="59"/>
      <c r="D258" s="59"/>
      <c r="E258" s="59"/>
      <c r="F258" s="58"/>
      <c r="G258" s="59"/>
      <c r="H258" s="59"/>
      <c r="I258" s="59"/>
      <c r="J258" s="59"/>
      <c r="K258" s="59"/>
      <c r="L258" s="59"/>
      <c r="M258" s="4"/>
      <c r="N258" s="59"/>
      <c r="O258" s="6"/>
      <c r="P258" s="7"/>
      <c r="S258" s="61"/>
      <c r="T258" s="61"/>
      <c r="U258" s="61"/>
      <c r="V258" s="61"/>
      <c r="W258" s="61"/>
      <c r="X258" s="61"/>
      <c r="Y258" s="61"/>
      <c r="Z258" s="4"/>
      <c r="AA258" s="61"/>
      <c r="AB258" s="6"/>
      <c r="AC258" s="7"/>
    </row>
    <row r="259" spans="1:29" s="32" customFormat="1" ht="13.35" customHeight="1">
      <c r="A259" s="1"/>
      <c r="B259" s="59"/>
      <c r="C259" s="59"/>
      <c r="D259" s="59"/>
      <c r="E259" s="59"/>
      <c r="F259" s="58"/>
      <c r="G259" s="59"/>
      <c r="H259" s="59"/>
      <c r="I259" s="59"/>
      <c r="J259" s="59"/>
      <c r="K259" s="59"/>
      <c r="L259" s="59"/>
      <c r="M259" s="4"/>
      <c r="N259" s="59"/>
      <c r="O259" s="6"/>
      <c r="P259" s="7"/>
      <c r="S259" s="61"/>
      <c r="T259" s="61"/>
      <c r="U259" s="61"/>
      <c r="V259" s="61"/>
      <c r="W259" s="61"/>
      <c r="X259" s="61"/>
      <c r="Y259" s="61"/>
      <c r="Z259" s="4"/>
      <c r="AA259" s="61"/>
      <c r="AB259" s="6"/>
      <c r="AC259" s="7"/>
    </row>
    <row r="260" spans="1:29" s="32" customFormat="1" ht="13.35" customHeight="1">
      <c r="A260" s="1"/>
      <c r="B260" s="59"/>
      <c r="C260" s="59"/>
      <c r="D260" s="59"/>
      <c r="E260" s="59"/>
      <c r="F260" s="58"/>
      <c r="G260" s="59"/>
      <c r="H260" s="59"/>
      <c r="I260" s="59"/>
      <c r="J260" s="59"/>
      <c r="K260" s="59"/>
      <c r="L260" s="59"/>
      <c r="M260" s="4"/>
      <c r="N260" s="59"/>
      <c r="O260" s="6"/>
      <c r="P260" s="7"/>
      <c r="S260" s="61"/>
      <c r="T260" s="61"/>
      <c r="U260" s="61"/>
      <c r="V260" s="61"/>
      <c r="W260" s="61"/>
      <c r="X260" s="61"/>
      <c r="Y260" s="61"/>
      <c r="Z260" s="4"/>
      <c r="AA260" s="61"/>
      <c r="AB260" s="6"/>
      <c r="AC260" s="7"/>
    </row>
    <row r="261" spans="1:29" s="32" customFormat="1" ht="13.35" customHeight="1">
      <c r="A261" s="1"/>
      <c r="B261" s="59"/>
      <c r="C261" s="59"/>
      <c r="D261" s="59"/>
      <c r="E261" s="59"/>
      <c r="F261" s="58"/>
      <c r="G261" s="59"/>
      <c r="H261" s="59"/>
      <c r="I261" s="59"/>
      <c r="J261" s="59"/>
      <c r="K261" s="59"/>
      <c r="L261" s="59"/>
      <c r="M261" s="4"/>
      <c r="N261" s="59"/>
      <c r="O261" s="6"/>
      <c r="P261" s="7"/>
      <c r="S261" s="61"/>
      <c r="T261" s="61"/>
      <c r="U261" s="61"/>
      <c r="V261" s="61"/>
      <c r="W261" s="61"/>
      <c r="X261" s="61"/>
      <c r="Y261" s="61"/>
      <c r="Z261" s="4"/>
      <c r="AA261" s="61"/>
      <c r="AB261" s="6"/>
      <c r="AC261" s="7"/>
    </row>
    <row r="262" spans="1:29" s="32" customFormat="1" ht="13.35" customHeight="1">
      <c r="A262" s="1"/>
      <c r="B262" s="59"/>
      <c r="C262" s="59"/>
      <c r="D262" s="59"/>
      <c r="E262" s="59"/>
      <c r="F262" s="58"/>
      <c r="G262" s="59"/>
      <c r="H262" s="59"/>
      <c r="I262" s="59"/>
      <c r="J262" s="59"/>
      <c r="K262" s="59"/>
      <c r="L262" s="59"/>
      <c r="M262" s="4"/>
      <c r="N262" s="59"/>
      <c r="O262" s="6"/>
      <c r="P262" s="7"/>
      <c r="S262" s="61"/>
      <c r="T262" s="61"/>
      <c r="U262" s="61"/>
      <c r="V262" s="61"/>
      <c r="W262" s="61"/>
      <c r="X262" s="61"/>
      <c r="Y262" s="61"/>
      <c r="Z262" s="4"/>
      <c r="AA262" s="61"/>
      <c r="AB262" s="6"/>
      <c r="AC262" s="7"/>
    </row>
    <row r="263" spans="1:29" s="32" customFormat="1" ht="13.35" customHeight="1">
      <c r="A263" s="1"/>
      <c r="B263" s="59"/>
      <c r="C263" s="59"/>
      <c r="D263" s="59"/>
      <c r="E263" s="59"/>
      <c r="F263" s="58"/>
      <c r="G263" s="59"/>
      <c r="H263" s="59"/>
      <c r="I263" s="59"/>
      <c r="J263" s="59"/>
      <c r="K263" s="59"/>
      <c r="L263" s="59"/>
      <c r="M263" s="4"/>
      <c r="N263" s="59"/>
      <c r="O263" s="6"/>
      <c r="P263" s="7"/>
      <c r="S263" s="61"/>
      <c r="T263" s="61"/>
      <c r="U263" s="61"/>
      <c r="V263" s="61"/>
      <c r="W263" s="61"/>
      <c r="X263" s="61"/>
      <c r="Y263" s="61"/>
      <c r="Z263" s="4"/>
      <c r="AA263" s="61"/>
      <c r="AB263" s="6"/>
      <c r="AC263" s="7"/>
    </row>
    <row r="264" spans="1:29" s="32" customFormat="1" ht="13.35" customHeight="1">
      <c r="A264" s="1"/>
      <c r="B264" s="59"/>
      <c r="C264" s="59"/>
      <c r="D264" s="59"/>
      <c r="E264" s="59"/>
      <c r="F264" s="58"/>
      <c r="G264" s="59"/>
      <c r="H264" s="59"/>
      <c r="I264" s="59"/>
      <c r="J264" s="59"/>
      <c r="K264" s="59"/>
      <c r="L264" s="59"/>
      <c r="M264" s="4"/>
      <c r="N264" s="59"/>
      <c r="O264" s="6"/>
      <c r="P264" s="7"/>
      <c r="S264" s="61"/>
      <c r="T264" s="61"/>
      <c r="U264" s="61"/>
      <c r="V264" s="61"/>
      <c r="W264" s="61"/>
      <c r="X264" s="61"/>
      <c r="Y264" s="61"/>
      <c r="Z264" s="4"/>
      <c r="AA264" s="61"/>
      <c r="AB264" s="6"/>
      <c r="AC264" s="7"/>
    </row>
    <row r="265" spans="1:29" s="32" customFormat="1" ht="13.35" customHeight="1">
      <c r="A265" s="1"/>
      <c r="B265" s="59"/>
      <c r="C265" s="59"/>
      <c r="D265" s="59"/>
      <c r="E265" s="59"/>
      <c r="F265" s="58"/>
      <c r="G265" s="59"/>
      <c r="H265" s="59"/>
      <c r="I265" s="59"/>
      <c r="J265" s="59"/>
      <c r="K265" s="59"/>
      <c r="L265" s="59"/>
      <c r="M265" s="4"/>
      <c r="N265" s="59"/>
      <c r="O265" s="6"/>
      <c r="P265" s="7"/>
      <c r="S265" s="61"/>
      <c r="T265" s="61"/>
      <c r="U265" s="61"/>
      <c r="V265" s="61"/>
      <c r="W265" s="61"/>
      <c r="X265" s="61"/>
      <c r="Y265" s="61"/>
      <c r="Z265" s="4"/>
      <c r="AA265" s="61"/>
      <c r="AB265" s="6"/>
      <c r="AC265" s="7"/>
    </row>
    <row r="266" spans="1:29" s="32" customFormat="1" ht="13.35" customHeight="1">
      <c r="A266" s="1"/>
      <c r="B266" s="59"/>
      <c r="C266" s="59"/>
      <c r="D266" s="59"/>
      <c r="E266" s="59"/>
      <c r="F266" s="58"/>
      <c r="G266" s="59"/>
      <c r="H266" s="59"/>
      <c r="I266" s="59"/>
      <c r="J266" s="59"/>
      <c r="K266" s="59"/>
      <c r="L266" s="59"/>
      <c r="M266" s="4"/>
      <c r="N266" s="59"/>
      <c r="O266" s="6"/>
      <c r="P266" s="7"/>
      <c r="S266" s="61"/>
      <c r="T266" s="61"/>
      <c r="U266" s="61"/>
      <c r="V266" s="61"/>
      <c r="W266" s="61"/>
      <c r="X266" s="61"/>
      <c r="Y266" s="61"/>
      <c r="Z266" s="4"/>
      <c r="AA266" s="61"/>
      <c r="AB266" s="6"/>
      <c r="AC266" s="7"/>
    </row>
    <row r="267" spans="1:29" s="32" customFormat="1" ht="13.35" customHeight="1">
      <c r="A267" s="1"/>
      <c r="B267" s="59"/>
      <c r="C267" s="59"/>
      <c r="D267" s="59"/>
      <c r="E267" s="59"/>
      <c r="F267" s="58"/>
      <c r="G267" s="59"/>
      <c r="H267" s="59"/>
      <c r="I267" s="59"/>
      <c r="J267" s="59"/>
      <c r="K267" s="59"/>
      <c r="L267" s="59"/>
      <c r="M267" s="4"/>
      <c r="N267" s="59"/>
      <c r="O267" s="6"/>
      <c r="P267" s="7"/>
      <c r="S267" s="61"/>
      <c r="T267" s="61"/>
      <c r="U267" s="61"/>
      <c r="V267" s="61"/>
      <c r="W267" s="61"/>
      <c r="X267" s="61"/>
      <c r="Y267" s="61"/>
      <c r="Z267" s="4"/>
      <c r="AA267" s="61"/>
      <c r="AB267" s="6"/>
      <c r="AC267" s="7"/>
    </row>
    <row r="268" spans="1:29" s="32" customFormat="1" ht="13.35" customHeight="1">
      <c r="A268" s="1"/>
      <c r="B268" s="59"/>
      <c r="C268" s="59"/>
      <c r="D268" s="59"/>
      <c r="E268" s="59"/>
      <c r="F268" s="58"/>
      <c r="G268" s="59"/>
      <c r="H268" s="59"/>
      <c r="I268" s="59"/>
      <c r="J268" s="59"/>
      <c r="K268" s="59"/>
      <c r="L268" s="59"/>
      <c r="M268" s="4"/>
      <c r="N268" s="59"/>
      <c r="O268" s="6"/>
      <c r="P268" s="7"/>
      <c r="S268" s="61"/>
      <c r="T268" s="61"/>
      <c r="U268" s="61"/>
      <c r="V268" s="61"/>
      <c r="W268" s="61"/>
      <c r="X268" s="61"/>
      <c r="Y268" s="61"/>
      <c r="Z268" s="4"/>
      <c r="AA268" s="61"/>
      <c r="AB268" s="6"/>
      <c r="AC268" s="7"/>
    </row>
    <row r="269" spans="1:29" s="32" customFormat="1" ht="13.35" customHeight="1">
      <c r="A269" s="1"/>
      <c r="B269" s="59"/>
      <c r="C269" s="59"/>
      <c r="D269" s="59"/>
      <c r="E269" s="59"/>
      <c r="F269" s="58"/>
      <c r="G269" s="59"/>
      <c r="H269" s="59"/>
      <c r="I269" s="59"/>
      <c r="J269" s="59"/>
      <c r="K269" s="59"/>
      <c r="L269" s="59"/>
      <c r="M269" s="4"/>
      <c r="N269" s="59"/>
      <c r="O269" s="6"/>
      <c r="P269" s="7"/>
      <c r="S269" s="61"/>
      <c r="T269" s="61"/>
      <c r="U269" s="61"/>
      <c r="V269" s="61"/>
      <c r="W269" s="61"/>
      <c r="X269" s="61"/>
      <c r="Y269" s="61"/>
      <c r="Z269" s="4"/>
      <c r="AA269" s="61"/>
      <c r="AB269" s="6"/>
      <c r="AC269" s="7"/>
    </row>
    <row r="270" spans="1:29" s="32" customFormat="1" ht="13.35" customHeight="1">
      <c r="A270" s="1"/>
      <c r="B270" s="59"/>
      <c r="C270" s="59"/>
      <c r="D270" s="59"/>
      <c r="E270" s="59"/>
      <c r="F270" s="58"/>
      <c r="G270" s="59"/>
      <c r="H270" s="59"/>
      <c r="I270" s="59"/>
      <c r="J270" s="59"/>
      <c r="K270" s="59"/>
      <c r="L270" s="59"/>
      <c r="M270" s="4"/>
      <c r="N270" s="59"/>
      <c r="O270" s="6"/>
      <c r="P270" s="7"/>
      <c r="S270" s="61"/>
      <c r="T270" s="61"/>
      <c r="U270" s="61"/>
      <c r="V270" s="61"/>
      <c r="W270" s="61"/>
      <c r="X270" s="61"/>
      <c r="Y270" s="61"/>
      <c r="Z270" s="4"/>
      <c r="AA270" s="61"/>
      <c r="AB270" s="6"/>
      <c r="AC270" s="7"/>
    </row>
    <row r="271" spans="1:29" s="32" customFormat="1" ht="13.35" customHeight="1">
      <c r="A271" s="1"/>
      <c r="B271" s="59"/>
      <c r="C271" s="59"/>
      <c r="D271" s="59"/>
      <c r="E271" s="59"/>
      <c r="F271" s="58"/>
      <c r="G271" s="59"/>
      <c r="H271" s="59"/>
      <c r="I271" s="59"/>
      <c r="J271" s="59"/>
      <c r="K271" s="59"/>
      <c r="L271" s="59"/>
      <c r="M271" s="4"/>
      <c r="N271" s="59"/>
      <c r="O271" s="6"/>
      <c r="P271" s="7"/>
      <c r="S271" s="61"/>
      <c r="T271" s="61"/>
      <c r="U271" s="61"/>
      <c r="V271" s="61"/>
      <c r="W271" s="61"/>
      <c r="X271" s="61"/>
      <c r="Y271" s="61"/>
      <c r="Z271" s="4"/>
      <c r="AA271" s="61"/>
      <c r="AB271" s="6"/>
      <c r="AC271" s="7"/>
    </row>
    <row r="272" spans="1:29" s="32" customFormat="1" ht="13.35" customHeight="1">
      <c r="A272" s="1"/>
      <c r="B272" s="59"/>
      <c r="C272" s="59"/>
      <c r="D272" s="59"/>
      <c r="E272" s="59"/>
      <c r="F272" s="58"/>
      <c r="G272" s="59"/>
      <c r="H272" s="59"/>
      <c r="I272" s="59"/>
      <c r="J272" s="59"/>
      <c r="K272" s="59"/>
      <c r="L272" s="59"/>
      <c r="M272" s="4"/>
      <c r="N272" s="59"/>
      <c r="O272" s="6"/>
      <c r="P272" s="7"/>
      <c r="S272" s="61"/>
      <c r="T272" s="61"/>
      <c r="U272" s="61"/>
      <c r="V272" s="61"/>
      <c r="W272" s="61"/>
      <c r="X272" s="61"/>
      <c r="Y272" s="61"/>
      <c r="Z272" s="4"/>
      <c r="AA272" s="61"/>
      <c r="AB272" s="6"/>
      <c r="AC272" s="7"/>
    </row>
    <row r="273" spans="1:29" s="32" customFormat="1" ht="13.35" customHeight="1">
      <c r="A273" s="1"/>
      <c r="B273" s="59"/>
      <c r="C273" s="59"/>
      <c r="D273" s="59"/>
      <c r="E273" s="59"/>
      <c r="F273" s="58"/>
      <c r="G273" s="59"/>
      <c r="H273" s="59"/>
      <c r="I273" s="59"/>
      <c r="J273" s="59"/>
      <c r="K273" s="59"/>
      <c r="L273" s="59"/>
      <c r="M273" s="4"/>
      <c r="N273" s="59"/>
      <c r="O273" s="6"/>
      <c r="P273" s="7"/>
      <c r="S273" s="61"/>
      <c r="T273" s="61"/>
      <c r="U273" s="61"/>
      <c r="V273" s="61"/>
      <c r="W273" s="61"/>
      <c r="X273" s="61"/>
      <c r="Y273" s="61"/>
      <c r="Z273" s="4"/>
      <c r="AA273" s="61"/>
      <c r="AB273" s="6"/>
      <c r="AC273" s="7"/>
    </row>
    <row r="274" spans="1:29" s="32" customFormat="1" ht="13.35" customHeight="1">
      <c r="A274" s="1"/>
      <c r="B274" s="59"/>
      <c r="C274" s="59"/>
      <c r="D274" s="59"/>
      <c r="E274" s="59"/>
      <c r="F274" s="58"/>
      <c r="G274" s="59"/>
      <c r="H274" s="59"/>
      <c r="I274" s="59"/>
      <c r="J274" s="59"/>
      <c r="K274" s="59"/>
      <c r="L274" s="59"/>
      <c r="M274" s="4"/>
      <c r="N274" s="59"/>
      <c r="O274" s="6"/>
      <c r="P274" s="7"/>
      <c r="S274" s="61"/>
      <c r="T274" s="61"/>
      <c r="U274" s="61"/>
      <c r="V274" s="61"/>
      <c r="W274" s="61"/>
      <c r="X274" s="61"/>
      <c r="Y274" s="61"/>
      <c r="Z274" s="4"/>
      <c r="AA274" s="61"/>
      <c r="AB274" s="6"/>
      <c r="AC274" s="7"/>
    </row>
    <row r="275" spans="1:29" s="32" customFormat="1" ht="13.35" customHeight="1">
      <c r="A275" s="1"/>
      <c r="B275" s="59"/>
      <c r="C275" s="59"/>
      <c r="D275" s="59"/>
      <c r="E275" s="59"/>
      <c r="F275" s="58"/>
      <c r="G275" s="59"/>
      <c r="H275" s="59"/>
      <c r="I275" s="59"/>
      <c r="J275" s="59"/>
      <c r="K275" s="59"/>
      <c r="L275" s="59"/>
      <c r="M275" s="4"/>
      <c r="N275" s="59"/>
      <c r="O275" s="6"/>
      <c r="P275" s="7"/>
      <c r="S275" s="61"/>
      <c r="T275" s="61"/>
      <c r="U275" s="61"/>
      <c r="V275" s="61"/>
      <c r="W275" s="61"/>
      <c r="X275" s="61"/>
      <c r="Y275" s="61"/>
      <c r="Z275" s="4"/>
      <c r="AA275" s="61"/>
      <c r="AB275" s="6"/>
      <c r="AC275" s="7"/>
    </row>
    <row r="276" spans="1:29" s="32" customFormat="1" ht="13.35" customHeight="1">
      <c r="A276" s="1"/>
      <c r="B276" s="59"/>
      <c r="C276" s="59"/>
      <c r="D276" s="59"/>
      <c r="E276" s="59"/>
      <c r="F276" s="58"/>
      <c r="G276" s="59"/>
      <c r="H276" s="59"/>
      <c r="I276" s="59"/>
      <c r="J276" s="59"/>
      <c r="K276" s="59"/>
      <c r="L276" s="59"/>
      <c r="M276" s="4"/>
      <c r="N276" s="59"/>
      <c r="O276" s="6"/>
      <c r="P276" s="7"/>
      <c r="S276" s="61"/>
      <c r="T276" s="61"/>
      <c r="U276" s="61"/>
      <c r="V276" s="61"/>
      <c r="W276" s="61"/>
      <c r="X276" s="61"/>
      <c r="Y276" s="61"/>
      <c r="Z276" s="4"/>
      <c r="AA276" s="61"/>
      <c r="AB276" s="6"/>
      <c r="AC276" s="7"/>
    </row>
    <row r="277" spans="1:29" s="32" customFormat="1" ht="13.35" customHeight="1">
      <c r="A277" s="1"/>
      <c r="B277" s="59"/>
      <c r="C277" s="59"/>
      <c r="D277" s="59"/>
      <c r="E277" s="59"/>
      <c r="F277" s="58"/>
      <c r="G277" s="59"/>
      <c r="H277" s="59"/>
      <c r="I277" s="59"/>
      <c r="J277" s="59"/>
      <c r="K277" s="59"/>
      <c r="L277" s="59"/>
      <c r="M277" s="4"/>
      <c r="N277" s="59"/>
      <c r="O277" s="6"/>
      <c r="P277" s="7"/>
      <c r="S277" s="61"/>
      <c r="T277" s="61"/>
      <c r="U277" s="61"/>
      <c r="V277" s="61"/>
      <c r="W277" s="61"/>
      <c r="X277" s="61"/>
      <c r="Y277" s="61"/>
      <c r="Z277" s="4"/>
      <c r="AA277" s="61"/>
      <c r="AB277" s="6"/>
      <c r="AC277" s="7"/>
    </row>
    <row r="278" spans="1:29" s="32" customFormat="1" ht="13.35" customHeight="1">
      <c r="A278" s="1"/>
      <c r="B278" s="59"/>
      <c r="C278" s="59"/>
      <c r="D278" s="59"/>
      <c r="E278" s="59"/>
      <c r="F278" s="58"/>
      <c r="G278" s="59"/>
      <c r="H278" s="59"/>
      <c r="I278" s="59"/>
      <c r="J278" s="59"/>
      <c r="K278" s="59"/>
      <c r="L278" s="59"/>
      <c r="M278" s="4"/>
      <c r="N278" s="59"/>
      <c r="O278" s="6"/>
      <c r="P278" s="7"/>
      <c r="S278" s="61"/>
      <c r="T278" s="61"/>
      <c r="U278" s="61"/>
      <c r="V278" s="61"/>
      <c r="W278" s="61"/>
      <c r="X278" s="61"/>
      <c r="Y278" s="61"/>
      <c r="Z278" s="4"/>
      <c r="AA278" s="61"/>
      <c r="AB278" s="6"/>
      <c r="AC278" s="7"/>
    </row>
    <row r="279" spans="1:29" s="32" customFormat="1" ht="13.35" customHeight="1">
      <c r="A279" s="1"/>
      <c r="B279" s="59"/>
      <c r="C279" s="59"/>
      <c r="D279" s="59"/>
      <c r="E279" s="59"/>
      <c r="F279" s="58"/>
      <c r="G279" s="59"/>
      <c r="H279" s="59"/>
      <c r="I279" s="59"/>
      <c r="J279" s="59"/>
      <c r="K279" s="59"/>
      <c r="L279" s="59"/>
      <c r="M279" s="4"/>
      <c r="N279" s="59"/>
      <c r="O279" s="6"/>
      <c r="P279" s="7"/>
      <c r="S279" s="61"/>
      <c r="T279" s="61"/>
      <c r="U279" s="61"/>
      <c r="V279" s="61"/>
      <c r="W279" s="61"/>
      <c r="X279" s="61"/>
      <c r="Y279" s="61"/>
      <c r="Z279" s="4"/>
      <c r="AA279" s="61"/>
      <c r="AB279" s="6"/>
      <c r="AC279" s="7"/>
    </row>
    <row r="280" spans="1:29" s="32" customFormat="1" ht="13.35" customHeight="1">
      <c r="A280" s="1"/>
      <c r="B280" s="59"/>
      <c r="C280" s="59"/>
      <c r="D280" s="59"/>
      <c r="E280" s="59"/>
      <c r="F280" s="58"/>
      <c r="G280" s="59"/>
      <c r="H280" s="59"/>
      <c r="I280" s="59"/>
      <c r="J280" s="59"/>
      <c r="K280" s="59"/>
      <c r="L280" s="59"/>
      <c r="M280" s="4"/>
      <c r="N280" s="59"/>
      <c r="O280" s="6"/>
      <c r="P280" s="7"/>
      <c r="S280" s="61"/>
      <c r="T280" s="61"/>
      <c r="U280" s="61"/>
      <c r="V280" s="61"/>
      <c r="W280" s="61"/>
      <c r="X280" s="61"/>
      <c r="Y280" s="61"/>
      <c r="Z280" s="4"/>
      <c r="AA280" s="61"/>
      <c r="AB280" s="6"/>
      <c r="AC280" s="7"/>
    </row>
    <row r="281" spans="1:29" s="32" customFormat="1" ht="13.35" customHeight="1">
      <c r="A281" s="1"/>
      <c r="B281" s="59"/>
      <c r="C281" s="59"/>
      <c r="D281" s="59"/>
      <c r="E281" s="59"/>
      <c r="F281" s="58"/>
      <c r="G281" s="59"/>
      <c r="H281" s="59"/>
      <c r="I281" s="59"/>
      <c r="J281" s="59"/>
      <c r="K281" s="59"/>
      <c r="L281" s="59"/>
      <c r="M281" s="4"/>
      <c r="N281" s="59"/>
      <c r="O281" s="6"/>
      <c r="P281" s="7"/>
      <c r="S281" s="61"/>
      <c r="T281" s="61"/>
      <c r="U281" s="61"/>
      <c r="V281" s="61"/>
      <c r="W281" s="61"/>
      <c r="X281" s="61"/>
      <c r="Y281" s="61"/>
      <c r="Z281" s="4"/>
      <c r="AA281" s="61"/>
      <c r="AB281" s="6"/>
      <c r="AC281" s="7"/>
    </row>
    <row r="282" spans="1:29" s="32" customFormat="1" ht="13.35" customHeight="1">
      <c r="A282" s="1"/>
      <c r="B282" s="59"/>
      <c r="C282" s="59"/>
      <c r="D282" s="59"/>
      <c r="E282" s="59"/>
      <c r="F282" s="58"/>
      <c r="G282" s="59"/>
      <c r="H282" s="59"/>
      <c r="I282" s="59"/>
      <c r="J282" s="59"/>
      <c r="K282" s="59"/>
      <c r="L282" s="59"/>
      <c r="M282" s="4"/>
      <c r="N282" s="59"/>
      <c r="O282" s="6"/>
      <c r="P282" s="7"/>
      <c r="S282" s="61"/>
      <c r="T282" s="61"/>
      <c r="U282" s="61"/>
      <c r="V282" s="61"/>
      <c r="W282" s="61"/>
      <c r="X282" s="61"/>
      <c r="Y282" s="61"/>
      <c r="Z282" s="4"/>
      <c r="AA282" s="61"/>
      <c r="AB282" s="6"/>
      <c r="AC282" s="7"/>
    </row>
    <row r="283" spans="1:29" s="32" customFormat="1" ht="13.35" customHeight="1">
      <c r="A283" s="1"/>
      <c r="B283" s="59"/>
      <c r="C283" s="59"/>
      <c r="D283" s="59"/>
      <c r="E283" s="59"/>
      <c r="F283" s="58"/>
      <c r="G283" s="59"/>
      <c r="H283" s="59"/>
      <c r="I283" s="59"/>
      <c r="J283" s="59"/>
      <c r="K283" s="59"/>
      <c r="L283" s="59"/>
      <c r="M283" s="4"/>
      <c r="N283" s="59"/>
      <c r="O283" s="6"/>
      <c r="P283" s="7"/>
      <c r="S283" s="61"/>
      <c r="T283" s="61"/>
      <c r="U283" s="61"/>
      <c r="V283" s="61"/>
      <c r="W283" s="61"/>
      <c r="X283" s="61"/>
      <c r="Y283" s="61"/>
      <c r="Z283" s="4"/>
      <c r="AA283" s="61"/>
      <c r="AB283" s="6"/>
      <c r="AC283" s="7"/>
    </row>
    <row r="284" spans="1:29" s="32" customFormat="1" ht="13.35" customHeight="1">
      <c r="A284" s="1"/>
      <c r="B284" s="59"/>
      <c r="C284" s="59"/>
      <c r="D284" s="59"/>
      <c r="E284" s="59"/>
      <c r="F284" s="58"/>
      <c r="G284" s="59"/>
      <c r="H284" s="59"/>
      <c r="I284" s="59"/>
      <c r="J284" s="59"/>
      <c r="K284" s="59"/>
      <c r="L284" s="59"/>
      <c r="M284" s="4"/>
      <c r="N284" s="59"/>
      <c r="O284" s="6"/>
      <c r="P284" s="7"/>
      <c r="S284" s="61"/>
      <c r="T284" s="61"/>
      <c r="U284" s="61"/>
      <c r="V284" s="61"/>
      <c r="W284" s="61"/>
      <c r="X284" s="61"/>
      <c r="Y284" s="61"/>
      <c r="Z284" s="4"/>
      <c r="AA284" s="61"/>
      <c r="AB284" s="6"/>
      <c r="AC284" s="7"/>
    </row>
    <row r="285" spans="1:29" s="32" customFormat="1" ht="13.35" customHeight="1">
      <c r="A285" s="1"/>
      <c r="B285" s="59"/>
      <c r="C285" s="59"/>
      <c r="D285" s="59"/>
      <c r="E285" s="59"/>
      <c r="F285" s="58"/>
      <c r="G285" s="59"/>
      <c r="H285" s="59"/>
      <c r="I285" s="59"/>
      <c r="J285" s="59"/>
      <c r="K285" s="59"/>
      <c r="L285" s="59"/>
      <c r="M285" s="4"/>
      <c r="N285" s="59"/>
      <c r="O285" s="6"/>
      <c r="P285" s="7"/>
      <c r="S285" s="61"/>
      <c r="T285" s="61"/>
      <c r="U285" s="61"/>
      <c r="V285" s="61"/>
      <c r="W285" s="61"/>
      <c r="X285" s="61"/>
      <c r="Y285" s="61"/>
      <c r="Z285" s="4"/>
      <c r="AA285" s="61"/>
      <c r="AB285" s="6"/>
      <c r="AC285" s="7"/>
    </row>
    <row r="286" spans="1:29" s="32" customFormat="1" ht="13.35" customHeight="1">
      <c r="A286" s="1"/>
      <c r="B286" s="59"/>
      <c r="C286" s="59"/>
      <c r="D286" s="59"/>
      <c r="E286" s="59"/>
      <c r="F286" s="58"/>
      <c r="G286" s="59"/>
      <c r="H286" s="59"/>
      <c r="I286" s="59"/>
      <c r="J286" s="59"/>
      <c r="K286" s="59"/>
      <c r="L286" s="59"/>
      <c r="M286" s="4"/>
      <c r="N286" s="59"/>
      <c r="O286" s="6"/>
      <c r="P286" s="7"/>
      <c r="S286" s="61"/>
      <c r="T286" s="61"/>
      <c r="U286" s="61"/>
      <c r="V286" s="61"/>
      <c r="W286" s="61"/>
      <c r="X286" s="61"/>
      <c r="Y286" s="61"/>
      <c r="Z286" s="4"/>
      <c r="AA286" s="61"/>
      <c r="AB286" s="6"/>
      <c r="AC286" s="7"/>
    </row>
    <row r="287" spans="1:29" s="32" customFormat="1" ht="13.35" customHeight="1">
      <c r="A287" s="1"/>
      <c r="B287" s="59"/>
      <c r="C287" s="59"/>
      <c r="D287" s="59"/>
      <c r="E287" s="59"/>
      <c r="F287" s="58"/>
      <c r="G287" s="59"/>
      <c r="H287" s="59"/>
      <c r="I287" s="59"/>
      <c r="J287" s="59"/>
      <c r="K287" s="59"/>
      <c r="L287" s="59"/>
      <c r="M287" s="4"/>
      <c r="N287" s="59"/>
      <c r="O287" s="6"/>
      <c r="P287" s="7"/>
      <c r="S287" s="61"/>
      <c r="T287" s="61"/>
      <c r="U287" s="61"/>
      <c r="V287" s="61"/>
      <c r="W287" s="61"/>
      <c r="X287" s="61"/>
      <c r="Y287" s="61"/>
      <c r="Z287" s="4"/>
      <c r="AA287" s="61"/>
      <c r="AB287" s="6"/>
      <c r="AC287" s="7"/>
    </row>
    <row r="288" spans="1:29" s="32" customFormat="1" ht="13.35" customHeight="1">
      <c r="A288" s="1"/>
      <c r="B288" s="59"/>
      <c r="C288" s="59"/>
      <c r="D288" s="59"/>
      <c r="E288" s="59"/>
      <c r="F288" s="58"/>
      <c r="G288" s="59"/>
      <c r="H288" s="59"/>
      <c r="I288" s="59"/>
      <c r="J288" s="59"/>
      <c r="K288" s="59"/>
      <c r="L288" s="59"/>
      <c r="M288" s="4"/>
      <c r="N288" s="59"/>
      <c r="O288" s="6"/>
      <c r="P288" s="7"/>
      <c r="S288" s="61"/>
      <c r="T288" s="61"/>
      <c r="U288" s="61"/>
      <c r="V288" s="61"/>
      <c r="W288" s="61"/>
      <c r="X288" s="61"/>
      <c r="Y288" s="61"/>
      <c r="Z288" s="4"/>
      <c r="AA288" s="61"/>
      <c r="AB288" s="6"/>
      <c r="AC288" s="7"/>
    </row>
    <row r="289" spans="1:29" s="32" customFormat="1" ht="13.35" customHeight="1">
      <c r="A289" s="1"/>
      <c r="B289" s="59"/>
      <c r="C289" s="59"/>
      <c r="D289" s="59"/>
      <c r="E289" s="59"/>
      <c r="F289" s="58"/>
      <c r="G289" s="59"/>
      <c r="H289" s="59"/>
      <c r="I289" s="59"/>
      <c r="J289" s="59"/>
      <c r="K289" s="59"/>
      <c r="L289" s="59"/>
      <c r="M289" s="4"/>
      <c r="N289" s="59"/>
      <c r="O289" s="6"/>
      <c r="P289" s="7"/>
      <c r="S289" s="61"/>
      <c r="T289" s="61"/>
      <c r="U289" s="61"/>
      <c r="V289" s="61"/>
      <c r="W289" s="61"/>
      <c r="X289" s="61"/>
      <c r="Y289" s="61"/>
      <c r="Z289" s="4"/>
      <c r="AA289" s="61"/>
      <c r="AB289" s="6"/>
      <c r="AC289" s="7"/>
    </row>
    <row r="290" spans="1:29" s="32" customFormat="1" ht="13.35" customHeight="1">
      <c r="A290" s="1"/>
      <c r="B290" s="59"/>
      <c r="C290" s="59"/>
      <c r="D290" s="59"/>
      <c r="E290" s="59"/>
      <c r="F290" s="58"/>
      <c r="G290" s="59"/>
      <c r="H290" s="59"/>
      <c r="I290" s="59"/>
      <c r="J290" s="59"/>
      <c r="K290" s="59"/>
      <c r="L290" s="59"/>
      <c r="M290" s="4"/>
      <c r="N290" s="59"/>
      <c r="O290" s="6"/>
      <c r="P290" s="7"/>
      <c r="S290" s="61"/>
      <c r="T290" s="61"/>
      <c r="U290" s="61"/>
      <c r="V290" s="61"/>
      <c r="W290" s="61"/>
      <c r="X290" s="61"/>
      <c r="Y290" s="61"/>
      <c r="Z290" s="4"/>
      <c r="AA290" s="61"/>
      <c r="AB290" s="6"/>
      <c r="AC290" s="7"/>
    </row>
    <row r="291" spans="1:29" s="32" customFormat="1" ht="13.35" customHeight="1">
      <c r="A291" s="1"/>
      <c r="B291" s="59"/>
      <c r="C291" s="59"/>
      <c r="D291" s="59"/>
      <c r="E291" s="59"/>
      <c r="F291" s="58"/>
      <c r="G291" s="59"/>
      <c r="H291" s="59"/>
      <c r="I291" s="59"/>
      <c r="J291" s="59"/>
      <c r="K291" s="59"/>
      <c r="L291" s="59"/>
      <c r="M291" s="4"/>
      <c r="N291" s="59"/>
      <c r="O291" s="6"/>
      <c r="P291" s="7"/>
      <c r="S291" s="61"/>
      <c r="T291" s="61"/>
      <c r="U291" s="61"/>
      <c r="V291" s="61"/>
      <c r="W291" s="61"/>
      <c r="X291" s="61"/>
      <c r="Y291" s="61"/>
      <c r="Z291" s="4"/>
      <c r="AA291" s="61"/>
      <c r="AB291" s="6"/>
      <c r="AC291" s="7"/>
    </row>
    <row r="292" spans="1:29" s="32" customFormat="1" ht="13.35" customHeight="1">
      <c r="A292" s="1"/>
      <c r="B292" s="59"/>
      <c r="C292" s="59"/>
      <c r="D292" s="59"/>
      <c r="E292" s="59"/>
      <c r="F292" s="58"/>
      <c r="G292" s="59"/>
      <c r="H292" s="59"/>
      <c r="I292" s="59"/>
      <c r="J292" s="59"/>
      <c r="K292" s="59"/>
      <c r="L292" s="59"/>
      <c r="M292" s="4"/>
      <c r="N292" s="59"/>
      <c r="O292" s="6"/>
      <c r="P292" s="7"/>
      <c r="S292" s="61"/>
      <c r="T292" s="61"/>
      <c r="U292" s="61"/>
      <c r="V292" s="61"/>
      <c r="W292" s="61"/>
      <c r="X292" s="61"/>
      <c r="Y292" s="61"/>
      <c r="Z292" s="4"/>
      <c r="AA292" s="61"/>
      <c r="AB292" s="6"/>
      <c r="AC292" s="7"/>
    </row>
    <row r="293" spans="1:29" s="32" customFormat="1" ht="13.35" customHeight="1">
      <c r="A293" s="1"/>
      <c r="B293" s="59"/>
      <c r="C293" s="59"/>
      <c r="D293" s="59"/>
      <c r="E293" s="59"/>
      <c r="F293" s="58"/>
      <c r="G293" s="59"/>
      <c r="H293" s="59"/>
      <c r="I293" s="59"/>
      <c r="J293" s="59"/>
      <c r="K293" s="59"/>
      <c r="L293" s="59"/>
      <c r="M293" s="4"/>
      <c r="N293" s="59"/>
      <c r="O293" s="6"/>
      <c r="P293" s="7"/>
      <c r="S293" s="61"/>
      <c r="T293" s="61"/>
      <c r="U293" s="61"/>
      <c r="V293" s="61"/>
      <c r="W293" s="61"/>
      <c r="X293" s="61"/>
      <c r="Y293" s="61"/>
      <c r="Z293" s="4"/>
      <c r="AA293" s="61"/>
      <c r="AB293" s="6"/>
      <c r="AC293" s="7"/>
    </row>
    <row r="294" spans="1:29" s="32" customFormat="1" ht="13.35" customHeight="1">
      <c r="A294" s="1"/>
      <c r="B294" s="59"/>
      <c r="C294" s="59"/>
      <c r="D294" s="59"/>
      <c r="E294" s="59"/>
      <c r="F294" s="58"/>
      <c r="G294" s="59"/>
      <c r="H294" s="59"/>
      <c r="I294" s="59"/>
      <c r="J294" s="59"/>
      <c r="K294" s="59"/>
      <c r="L294" s="59"/>
      <c r="M294" s="4"/>
      <c r="N294" s="59"/>
      <c r="O294" s="6"/>
      <c r="P294" s="7"/>
      <c r="S294" s="61"/>
      <c r="T294" s="61"/>
      <c r="U294" s="61"/>
      <c r="V294" s="61"/>
      <c r="W294" s="61"/>
      <c r="X294" s="61"/>
      <c r="Y294" s="61"/>
      <c r="Z294" s="4"/>
      <c r="AA294" s="61"/>
      <c r="AB294" s="6"/>
      <c r="AC294" s="7"/>
    </row>
    <row r="295" spans="1:29" s="32" customFormat="1" ht="13.35" customHeight="1">
      <c r="A295" s="1"/>
      <c r="B295" s="59"/>
      <c r="C295" s="59"/>
      <c r="D295" s="59"/>
      <c r="E295" s="59"/>
      <c r="F295" s="58"/>
      <c r="G295" s="59"/>
      <c r="H295" s="59"/>
      <c r="I295" s="59"/>
      <c r="J295" s="59"/>
      <c r="K295" s="59"/>
      <c r="L295" s="59"/>
      <c r="M295" s="4"/>
      <c r="N295" s="59"/>
      <c r="O295" s="6"/>
      <c r="P295" s="7"/>
      <c r="S295" s="61"/>
      <c r="T295" s="61"/>
      <c r="U295" s="61"/>
      <c r="V295" s="61"/>
      <c r="W295" s="61"/>
      <c r="X295" s="61"/>
      <c r="Y295" s="61"/>
      <c r="Z295" s="4"/>
      <c r="AA295" s="61"/>
      <c r="AB295" s="6"/>
      <c r="AC295" s="7"/>
    </row>
    <row r="296" spans="1:29" s="32" customFormat="1" ht="13.35" customHeight="1">
      <c r="A296" s="1"/>
      <c r="B296" s="59"/>
      <c r="C296" s="59"/>
      <c r="D296" s="59"/>
      <c r="E296" s="59"/>
      <c r="F296" s="58"/>
      <c r="G296" s="59"/>
      <c r="H296" s="59"/>
      <c r="I296" s="59"/>
      <c r="J296" s="59"/>
      <c r="K296" s="59"/>
      <c r="L296" s="59"/>
      <c r="M296" s="4"/>
      <c r="N296" s="59"/>
      <c r="O296" s="6"/>
      <c r="P296" s="7"/>
      <c r="S296" s="61"/>
      <c r="T296" s="61"/>
      <c r="U296" s="61"/>
      <c r="V296" s="61"/>
      <c r="W296" s="61"/>
      <c r="X296" s="61"/>
      <c r="Y296" s="61"/>
      <c r="Z296" s="4"/>
      <c r="AA296" s="61"/>
      <c r="AB296" s="6"/>
      <c r="AC296" s="7"/>
    </row>
    <row r="297" spans="1:29" s="32" customFormat="1" ht="13.35" customHeight="1">
      <c r="A297" s="1"/>
      <c r="B297" s="59"/>
      <c r="C297" s="59"/>
      <c r="D297" s="59"/>
      <c r="E297" s="59"/>
      <c r="F297" s="58"/>
      <c r="G297" s="59"/>
      <c r="H297" s="59"/>
      <c r="I297" s="59"/>
      <c r="J297" s="59"/>
      <c r="K297" s="59"/>
      <c r="L297" s="59"/>
      <c r="M297" s="4"/>
      <c r="N297" s="59"/>
      <c r="O297" s="6"/>
      <c r="P297" s="7"/>
      <c r="S297" s="61"/>
      <c r="T297" s="61"/>
      <c r="U297" s="61"/>
      <c r="V297" s="61"/>
      <c r="W297" s="61"/>
      <c r="X297" s="61"/>
      <c r="Y297" s="61"/>
      <c r="Z297" s="4"/>
      <c r="AA297" s="61"/>
      <c r="AB297" s="6"/>
      <c r="AC297" s="7"/>
    </row>
    <row r="298" spans="1:29" s="32" customFormat="1" ht="13.35" customHeight="1">
      <c r="A298" s="1"/>
      <c r="B298" s="59"/>
      <c r="C298" s="59"/>
      <c r="D298" s="59"/>
      <c r="E298" s="59"/>
      <c r="F298" s="58"/>
      <c r="G298" s="59"/>
      <c r="H298" s="59"/>
      <c r="I298" s="59"/>
      <c r="J298" s="59"/>
      <c r="K298" s="59"/>
      <c r="L298" s="59"/>
      <c r="M298" s="4"/>
      <c r="N298" s="59"/>
      <c r="O298" s="6"/>
      <c r="P298" s="7"/>
      <c r="S298" s="61"/>
      <c r="T298" s="61"/>
      <c r="U298" s="61"/>
      <c r="V298" s="61"/>
      <c r="W298" s="61"/>
      <c r="X298" s="61"/>
      <c r="Y298" s="61"/>
      <c r="Z298" s="4"/>
      <c r="AA298" s="61"/>
      <c r="AB298" s="6"/>
      <c r="AC298" s="7"/>
    </row>
    <row r="299" spans="1:29" s="32" customFormat="1" ht="13.35" customHeight="1">
      <c r="A299" s="1"/>
      <c r="B299" s="59"/>
      <c r="C299" s="59"/>
      <c r="D299" s="59"/>
      <c r="E299" s="59"/>
      <c r="F299" s="58"/>
      <c r="G299" s="59"/>
      <c r="H299" s="59"/>
      <c r="I299" s="59"/>
      <c r="J299" s="59"/>
      <c r="K299" s="59"/>
      <c r="L299" s="59"/>
      <c r="M299" s="4"/>
      <c r="N299" s="59"/>
      <c r="O299" s="6"/>
      <c r="P299" s="7"/>
      <c r="S299" s="61"/>
      <c r="T299" s="61"/>
      <c r="U299" s="61"/>
      <c r="V299" s="61"/>
      <c r="W299" s="61"/>
      <c r="X299" s="61"/>
      <c r="Y299" s="61"/>
      <c r="Z299" s="4"/>
      <c r="AA299" s="61"/>
      <c r="AB299" s="6"/>
      <c r="AC299" s="7"/>
    </row>
    <row r="300" spans="1:29" s="32" customFormat="1" ht="13.35" customHeight="1">
      <c r="A300" s="1"/>
      <c r="B300" s="59"/>
      <c r="C300" s="59"/>
      <c r="D300" s="59"/>
      <c r="E300" s="59"/>
      <c r="F300" s="58"/>
      <c r="G300" s="59"/>
      <c r="H300" s="59"/>
      <c r="I300" s="59"/>
      <c r="J300" s="59"/>
      <c r="K300" s="59"/>
      <c r="L300" s="59"/>
      <c r="M300" s="4"/>
      <c r="N300" s="59"/>
      <c r="O300" s="6"/>
      <c r="P300" s="7"/>
      <c r="S300" s="61"/>
      <c r="T300" s="61"/>
      <c r="U300" s="61"/>
      <c r="V300" s="61"/>
      <c r="W300" s="61"/>
      <c r="X300" s="61"/>
      <c r="Y300" s="61"/>
      <c r="Z300" s="4"/>
      <c r="AA300" s="61"/>
      <c r="AB300" s="6"/>
      <c r="AC300" s="7"/>
    </row>
    <row r="301" spans="1:29" s="32" customFormat="1" ht="13.35" customHeight="1">
      <c r="A301" s="1"/>
      <c r="B301" s="59"/>
      <c r="C301" s="59"/>
      <c r="D301" s="59"/>
      <c r="E301" s="59"/>
      <c r="F301" s="58"/>
      <c r="G301" s="59"/>
      <c r="H301" s="59"/>
      <c r="I301" s="59"/>
      <c r="J301" s="59"/>
      <c r="K301" s="59"/>
      <c r="L301" s="59"/>
      <c r="M301" s="4"/>
      <c r="N301" s="59"/>
      <c r="O301" s="6"/>
      <c r="P301" s="7"/>
      <c r="S301" s="61"/>
      <c r="T301" s="61"/>
      <c r="U301" s="61"/>
      <c r="V301" s="61"/>
      <c r="W301" s="61"/>
      <c r="X301" s="61"/>
      <c r="Y301" s="61"/>
      <c r="Z301" s="4"/>
      <c r="AA301" s="61"/>
      <c r="AB301" s="6"/>
      <c r="AC301" s="7"/>
    </row>
    <row r="302" spans="1:29" s="32" customFormat="1" ht="13.35" customHeight="1">
      <c r="A302" s="1"/>
      <c r="B302" s="59"/>
      <c r="C302" s="59"/>
      <c r="D302" s="59"/>
      <c r="E302" s="59"/>
      <c r="F302" s="58"/>
      <c r="G302" s="59"/>
      <c r="H302" s="59"/>
      <c r="I302" s="59"/>
      <c r="J302" s="59"/>
      <c r="K302" s="59"/>
      <c r="L302" s="59"/>
      <c r="M302" s="4"/>
      <c r="N302" s="59"/>
      <c r="O302" s="6"/>
      <c r="P302" s="7"/>
      <c r="S302" s="61"/>
      <c r="T302" s="61"/>
      <c r="U302" s="61"/>
      <c r="V302" s="61"/>
      <c r="W302" s="61"/>
      <c r="X302" s="61"/>
      <c r="Y302" s="61"/>
      <c r="Z302" s="4"/>
      <c r="AA302" s="61"/>
      <c r="AB302" s="6"/>
      <c r="AC302" s="7"/>
    </row>
    <row r="303" spans="1:29" s="32" customFormat="1" ht="13.35" customHeight="1">
      <c r="A303" s="1"/>
      <c r="B303" s="59"/>
      <c r="C303" s="59"/>
      <c r="D303" s="59"/>
      <c r="E303" s="59"/>
      <c r="F303" s="58"/>
      <c r="G303" s="59"/>
      <c r="H303" s="59"/>
      <c r="I303" s="59"/>
      <c r="J303" s="59"/>
      <c r="K303" s="59"/>
      <c r="L303" s="59"/>
      <c r="M303" s="4"/>
      <c r="N303" s="59"/>
      <c r="O303" s="6"/>
      <c r="P303" s="7"/>
      <c r="S303" s="61"/>
      <c r="T303" s="61"/>
      <c r="U303" s="61"/>
      <c r="V303" s="61"/>
      <c r="W303" s="61"/>
      <c r="X303" s="61"/>
      <c r="Y303" s="61"/>
      <c r="Z303" s="4"/>
      <c r="AA303" s="61"/>
      <c r="AB303" s="6"/>
      <c r="AC303" s="7"/>
    </row>
    <row r="304" spans="1:29" s="32" customFormat="1" ht="13.35" customHeight="1">
      <c r="A304" s="1"/>
      <c r="B304" s="59"/>
      <c r="C304" s="59"/>
      <c r="D304" s="59"/>
      <c r="E304" s="59"/>
      <c r="F304" s="58"/>
      <c r="G304" s="59"/>
      <c r="H304" s="59"/>
      <c r="I304" s="59"/>
      <c r="J304" s="59"/>
      <c r="K304" s="59"/>
      <c r="L304" s="59"/>
      <c r="M304" s="4"/>
      <c r="N304" s="59"/>
      <c r="O304" s="6"/>
      <c r="P304" s="7"/>
      <c r="S304" s="61"/>
      <c r="T304" s="61"/>
      <c r="U304" s="61"/>
      <c r="V304" s="61"/>
      <c r="W304" s="61"/>
      <c r="X304" s="61"/>
      <c r="Y304" s="61"/>
      <c r="Z304" s="4"/>
      <c r="AA304" s="61"/>
      <c r="AB304" s="6"/>
      <c r="AC304" s="7"/>
    </row>
    <row r="305" spans="1:29" s="32" customFormat="1" ht="13.35" customHeight="1">
      <c r="A305" s="1"/>
      <c r="B305" s="59"/>
      <c r="C305" s="59"/>
      <c r="D305" s="59"/>
      <c r="E305" s="59"/>
      <c r="F305" s="58"/>
      <c r="G305" s="59"/>
      <c r="H305" s="59"/>
      <c r="I305" s="59"/>
      <c r="J305" s="59"/>
      <c r="K305" s="59"/>
      <c r="L305" s="59"/>
      <c r="M305" s="4"/>
      <c r="N305" s="59"/>
      <c r="O305" s="6"/>
      <c r="P305" s="7"/>
      <c r="S305" s="61"/>
      <c r="T305" s="61"/>
      <c r="U305" s="61"/>
      <c r="V305" s="61"/>
      <c r="W305" s="61"/>
      <c r="X305" s="61"/>
      <c r="Y305" s="61"/>
      <c r="Z305" s="4"/>
      <c r="AA305" s="61"/>
      <c r="AB305" s="6"/>
      <c r="AC305" s="7"/>
    </row>
    <row r="306" spans="1:29" s="32" customFormat="1" ht="13.35" customHeight="1">
      <c r="A306" s="1"/>
      <c r="B306" s="59"/>
      <c r="C306" s="59"/>
      <c r="D306" s="59"/>
      <c r="E306" s="59"/>
      <c r="F306" s="58"/>
      <c r="G306" s="59"/>
      <c r="H306" s="59"/>
      <c r="I306" s="59"/>
      <c r="J306" s="59"/>
      <c r="K306" s="59"/>
      <c r="L306" s="59"/>
      <c r="M306" s="4"/>
      <c r="N306" s="59"/>
      <c r="O306" s="6"/>
      <c r="P306" s="7"/>
      <c r="S306" s="61"/>
      <c r="T306" s="61"/>
      <c r="U306" s="61"/>
      <c r="V306" s="61"/>
      <c r="W306" s="61"/>
      <c r="X306" s="61"/>
      <c r="Y306" s="61"/>
      <c r="Z306" s="4"/>
      <c r="AA306" s="61"/>
      <c r="AB306" s="6"/>
      <c r="AC306" s="7"/>
    </row>
    <row r="307" spans="1:29" s="32" customFormat="1" ht="13.35" customHeight="1">
      <c r="A307" s="1"/>
      <c r="B307" s="59"/>
      <c r="C307" s="59"/>
      <c r="D307" s="59"/>
      <c r="E307" s="59"/>
      <c r="F307" s="58"/>
      <c r="G307" s="59"/>
      <c r="H307" s="59"/>
      <c r="I307" s="59"/>
      <c r="J307" s="59"/>
      <c r="K307" s="59"/>
      <c r="L307" s="59"/>
      <c r="M307" s="4"/>
      <c r="N307" s="59"/>
      <c r="O307" s="6"/>
      <c r="P307" s="7"/>
      <c r="S307" s="61"/>
      <c r="T307" s="61"/>
      <c r="U307" s="61"/>
      <c r="V307" s="61"/>
      <c r="W307" s="61"/>
      <c r="X307" s="61"/>
      <c r="Y307" s="61"/>
      <c r="Z307" s="4"/>
      <c r="AA307" s="61"/>
      <c r="AB307" s="6"/>
      <c r="AC307" s="7"/>
    </row>
    <row r="308" spans="1:29" s="32" customFormat="1" ht="13.35" customHeight="1">
      <c r="A308" s="1"/>
      <c r="B308" s="59"/>
      <c r="C308" s="59"/>
      <c r="D308" s="59"/>
      <c r="E308" s="59"/>
      <c r="F308" s="58"/>
      <c r="G308" s="59"/>
      <c r="H308" s="59"/>
      <c r="I308" s="59"/>
      <c r="J308" s="59"/>
      <c r="K308" s="59"/>
      <c r="L308" s="59"/>
      <c r="M308" s="4"/>
      <c r="N308" s="59"/>
      <c r="O308" s="6"/>
      <c r="P308" s="7"/>
      <c r="S308" s="61"/>
      <c r="T308" s="61"/>
      <c r="U308" s="61"/>
      <c r="V308" s="61"/>
      <c r="W308" s="61"/>
      <c r="X308" s="61"/>
      <c r="Y308" s="61"/>
      <c r="Z308" s="4"/>
      <c r="AA308" s="61"/>
      <c r="AB308" s="6"/>
      <c r="AC308" s="7"/>
    </row>
    <row r="309" spans="1:29" s="32" customFormat="1" ht="13.35" customHeight="1">
      <c r="A309" s="1"/>
      <c r="B309" s="59"/>
      <c r="C309" s="59"/>
      <c r="D309" s="59"/>
      <c r="E309" s="59"/>
      <c r="F309" s="58"/>
      <c r="G309" s="59"/>
      <c r="H309" s="59"/>
      <c r="I309" s="59"/>
      <c r="J309" s="59"/>
      <c r="K309" s="59"/>
      <c r="L309" s="59"/>
      <c r="M309" s="4"/>
      <c r="N309" s="59"/>
      <c r="O309" s="6"/>
      <c r="P309" s="7"/>
      <c r="S309" s="61"/>
      <c r="T309" s="61"/>
      <c r="U309" s="61"/>
      <c r="V309" s="61"/>
      <c r="W309" s="61"/>
      <c r="X309" s="61"/>
      <c r="Y309" s="61"/>
      <c r="Z309" s="4"/>
      <c r="AA309" s="61"/>
      <c r="AB309" s="6"/>
      <c r="AC309" s="7"/>
    </row>
    <row r="310" spans="1:29" s="32" customFormat="1" ht="13.35" customHeight="1">
      <c r="A310" s="1"/>
      <c r="B310" s="59"/>
      <c r="C310" s="59"/>
      <c r="D310" s="59"/>
      <c r="E310" s="59"/>
      <c r="F310" s="58"/>
      <c r="G310" s="59"/>
      <c r="H310" s="59"/>
      <c r="I310" s="59"/>
      <c r="J310" s="59"/>
      <c r="K310" s="59"/>
      <c r="L310" s="59"/>
      <c r="M310" s="4"/>
      <c r="N310" s="59"/>
      <c r="O310" s="6"/>
      <c r="P310" s="7"/>
      <c r="S310" s="61"/>
      <c r="T310" s="61"/>
      <c r="U310" s="61"/>
      <c r="V310" s="61"/>
      <c r="W310" s="61"/>
      <c r="X310" s="61"/>
      <c r="Y310" s="61"/>
      <c r="Z310" s="4"/>
      <c r="AA310" s="61"/>
      <c r="AB310" s="6"/>
      <c r="AC310" s="7"/>
    </row>
    <row r="311" spans="1:29" s="32" customFormat="1" ht="13.35" customHeight="1">
      <c r="A311" s="1"/>
      <c r="B311" s="59"/>
      <c r="C311" s="59"/>
      <c r="D311" s="59"/>
      <c r="E311" s="59"/>
      <c r="F311" s="58"/>
      <c r="G311" s="59"/>
      <c r="H311" s="59"/>
      <c r="I311" s="59"/>
      <c r="J311" s="59"/>
      <c r="K311" s="59"/>
      <c r="L311" s="59"/>
      <c r="M311" s="4"/>
      <c r="N311" s="59"/>
      <c r="O311" s="6"/>
      <c r="P311" s="7"/>
      <c r="S311" s="61"/>
      <c r="T311" s="61"/>
      <c r="U311" s="61"/>
      <c r="V311" s="61"/>
      <c r="W311" s="61"/>
      <c r="X311" s="61"/>
      <c r="Y311" s="61"/>
      <c r="Z311" s="4"/>
      <c r="AA311" s="61"/>
      <c r="AB311" s="6"/>
      <c r="AC311" s="7"/>
    </row>
    <row r="312" spans="1:29" s="32" customFormat="1" ht="13.35" customHeight="1">
      <c r="A312" s="1"/>
      <c r="B312" s="59"/>
      <c r="C312" s="59"/>
      <c r="D312" s="59"/>
      <c r="E312" s="59"/>
      <c r="F312" s="58"/>
      <c r="G312" s="59"/>
      <c r="H312" s="59"/>
      <c r="I312" s="59"/>
      <c r="J312" s="59"/>
      <c r="K312" s="59"/>
      <c r="L312" s="59"/>
      <c r="M312" s="4"/>
      <c r="N312" s="59"/>
      <c r="O312" s="6"/>
      <c r="P312" s="7"/>
      <c r="S312" s="61"/>
      <c r="T312" s="61"/>
      <c r="U312" s="61"/>
      <c r="V312" s="61"/>
      <c r="W312" s="61"/>
      <c r="X312" s="61"/>
      <c r="Y312" s="61"/>
      <c r="Z312" s="4"/>
      <c r="AA312" s="61"/>
      <c r="AB312" s="6"/>
      <c r="AC312" s="7"/>
    </row>
    <row r="313" spans="1:29" s="32" customFormat="1" ht="13.35" customHeight="1">
      <c r="A313" s="1"/>
      <c r="B313" s="59"/>
      <c r="C313" s="59"/>
      <c r="D313" s="59"/>
      <c r="E313" s="59"/>
      <c r="F313" s="58"/>
      <c r="G313" s="59"/>
      <c r="H313" s="59"/>
      <c r="I313" s="59"/>
      <c r="J313" s="59"/>
      <c r="K313" s="59"/>
      <c r="L313" s="59"/>
      <c r="M313" s="4"/>
      <c r="N313" s="59"/>
      <c r="O313" s="6"/>
      <c r="P313" s="7"/>
      <c r="S313" s="61"/>
      <c r="T313" s="61"/>
      <c r="U313" s="61"/>
      <c r="V313" s="61"/>
      <c r="W313" s="61"/>
      <c r="X313" s="61"/>
      <c r="Y313" s="61"/>
      <c r="Z313" s="4"/>
      <c r="AA313" s="61"/>
      <c r="AB313" s="6"/>
      <c r="AC313" s="7"/>
    </row>
    <row r="314" spans="1:29" s="32" customFormat="1" ht="13.35" customHeight="1">
      <c r="A314" s="1"/>
      <c r="B314" s="59"/>
      <c r="C314" s="59"/>
      <c r="D314" s="59"/>
      <c r="E314" s="59"/>
      <c r="F314" s="58"/>
      <c r="G314" s="59"/>
      <c r="H314" s="59"/>
      <c r="I314" s="59"/>
      <c r="J314" s="59"/>
      <c r="K314" s="59"/>
      <c r="L314" s="59"/>
      <c r="M314" s="4"/>
      <c r="N314" s="59"/>
      <c r="O314" s="6"/>
      <c r="P314" s="7"/>
      <c r="S314" s="61"/>
      <c r="T314" s="61"/>
      <c r="U314" s="61"/>
      <c r="V314" s="61"/>
      <c r="W314" s="61"/>
      <c r="X314" s="61"/>
      <c r="Y314" s="61"/>
      <c r="Z314" s="4"/>
      <c r="AA314" s="61"/>
      <c r="AB314" s="6"/>
      <c r="AC314" s="7"/>
    </row>
    <row r="315" spans="1:29" s="32" customFormat="1" ht="13.35" customHeight="1">
      <c r="A315" s="1"/>
      <c r="B315" s="59"/>
      <c r="C315" s="59"/>
      <c r="D315" s="59"/>
      <c r="E315" s="59"/>
      <c r="F315" s="58"/>
      <c r="G315" s="59"/>
      <c r="H315" s="59"/>
      <c r="I315" s="59"/>
      <c r="J315" s="59"/>
      <c r="K315" s="59"/>
      <c r="L315" s="59"/>
      <c r="M315" s="4"/>
      <c r="N315" s="59"/>
      <c r="O315" s="6"/>
      <c r="P315" s="7"/>
      <c r="S315" s="61"/>
      <c r="T315" s="61"/>
      <c r="U315" s="61"/>
      <c r="V315" s="61"/>
      <c r="W315" s="61"/>
      <c r="X315" s="61"/>
      <c r="Y315" s="61"/>
      <c r="Z315" s="4"/>
      <c r="AA315" s="61"/>
      <c r="AB315" s="6"/>
      <c r="AC315" s="7"/>
    </row>
    <row r="316" spans="1:29" s="32" customFormat="1" ht="13.35" customHeight="1">
      <c r="A316" s="1"/>
      <c r="B316" s="59"/>
      <c r="C316" s="59"/>
      <c r="D316" s="59"/>
      <c r="E316" s="59"/>
      <c r="F316" s="58"/>
      <c r="G316" s="59"/>
      <c r="H316" s="59"/>
      <c r="I316" s="59"/>
      <c r="J316" s="59"/>
      <c r="K316" s="59"/>
      <c r="L316" s="59"/>
      <c r="M316" s="4"/>
      <c r="N316" s="59"/>
      <c r="O316" s="6"/>
      <c r="P316" s="7"/>
      <c r="S316" s="61"/>
      <c r="T316" s="61"/>
      <c r="U316" s="61"/>
      <c r="V316" s="61"/>
      <c r="W316" s="61"/>
      <c r="X316" s="61"/>
      <c r="Y316" s="61"/>
      <c r="Z316" s="4"/>
      <c r="AA316" s="61"/>
      <c r="AB316" s="6"/>
      <c r="AC316" s="7"/>
    </row>
    <row r="317" spans="1:29" s="32" customFormat="1" ht="13.35" customHeight="1">
      <c r="A317" s="1"/>
      <c r="B317" s="59"/>
      <c r="C317" s="59"/>
      <c r="D317" s="59"/>
      <c r="E317" s="59"/>
      <c r="F317" s="58"/>
      <c r="G317" s="59"/>
      <c r="H317" s="59"/>
      <c r="I317" s="59"/>
      <c r="J317" s="59"/>
      <c r="K317" s="59"/>
      <c r="L317" s="59"/>
      <c r="M317" s="4"/>
      <c r="N317" s="59"/>
      <c r="O317" s="6"/>
      <c r="P317" s="7"/>
      <c r="S317" s="61"/>
      <c r="T317" s="61"/>
      <c r="U317" s="61"/>
      <c r="V317" s="61"/>
      <c r="W317" s="61"/>
      <c r="X317" s="61"/>
      <c r="Y317" s="61"/>
      <c r="Z317" s="4"/>
      <c r="AA317" s="61"/>
      <c r="AB317" s="6"/>
      <c r="AC317" s="7"/>
    </row>
    <row r="318" spans="1:29" s="32" customFormat="1" ht="13.35" customHeight="1">
      <c r="A318" s="1"/>
      <c r="B318" s="59"/>
      <c r="C318" s="59"/>
      <c r="D318" s="59"/>
      <c r="E318" s="59"/>
      <c r="F318" s="58"/>
      <c r="G318" s="59"/>
      <c r="H318" s="59"/>
      <c r="I318" s="59"/>
      <c r="J318" s="59"/>
      <c r="K318" s="59"/>
      <c r="L318" s="59"/>
      <c r="M318" s="4"/>
      <c r="N318" s="59"/>
      <c r="O318" s="6"/>
      <c r="P318" s="7"/>
      <c r="S318" s="61"/>
      <c r="T318" s="61"/>
      <c r="U318" s="61"/>
      <c r="V318" s="61"/>
      <c r="W318" s="61"/>
      <c r="X318" s="61"/>
      <c r="Y318" s="61"/>
      <c r="Z318" s="4"/>
      <c r="AA318" s="61"/>
      <c r="AB318" s="6"/>
      <c r="AC318" s="7"/>
    </row>
    <row r="319" spans="1:29" s="32" customFormat="1" ht="13.35" customHeight="1">
      <c r="A319" s="1"/>
      <c r="B319" s="59"/>
      <c r="C319" s="59"/>
      <c r="D319" s="59"/>
      <c r="E319" s="59"/>
      <c r="F319" s="58"/>
      <c r="G319" s="59"/>
      <c r="H319" s="59"/>
      <c r="I319" s="59"/>
      <c r="J319" s="59"/>
      <c r="K319" s="59"/>
      <c r="L319" s="59"/>
      <c r="M319" s="4"/>
      <c r="N319" s="59"/>
      <c r="O319" s="6"/>
      <c r="P319" s="7"/>
      <c r="S319" s="61"/>
      <c r="T319" s="61"/>
      <c r="U319" s="61"/>
      <c r="V319" s="61"/>
      <c r="W319" s="61"/>
      <c r="X319" s="61"/>
      <c r="Y319" s="61"/>
      <c r="Z319" s="4"/>
      <c r="AA319" s="61"/>
      <c r="AB319" s="6"/>
      <c r="AC319" s="7"/>
    </row>
    <row r="320" spans="1:29" s="32" customFormat="1" ht="13.35" customHeight="1">
      <c r="A320" s="1"/>
      <c r="B320" s="59"/>
      <c r="C320" s="59"/>
      <c r="D320" s="59"/>
      <c r="E320" s="59"/>
      <c r="F320" s="58"/>
      <c r="G320" s="59"/>
      <c r="H320" s="59"/>
      <c r="I320" s="59"/>
      <c r="J320" s="59"/>
      <c r="K320" s="59"/>
      <c r="L320" s="59"/>
      <c r="M320" s="4"/>
      <c r="N320" s="59"/>
      <c r="O320" s="6"/>
      <c r="P320" s="7"/>
      <c r="S320" s="61"/>
      <c r="T320" s="61"/>
      <c r="U320" s="61"/>
      <c r="V320" s="61"/>
      <c r="W320" s="61"/>
      <c r="X320" s="61"/>
      <c r="Y320" s="61"/>
      <c r="Z320" s="4"/>
      <c r="AA320" s="61"/>
      <c r="AB320" s="6"/>
      <c r="AC320" s="7"/>
    </row>
    <row r="321" spans="1:29" s="32" customFormat="1" ht="13.35" customHeight="1">
      <c r="A321" s="1"/>
      <c r="B321" s="59"/>
      <c r="C321" s="59"/>
      <c r="D321" s="59"/>
      <c r="E321" s="59"/>
      <c r="F321" s="58"/>
      <c r="G321" s="59"/>
      <c r="H321" s="59"/>
      <c r="I321" s="59"/>
      <c r="J321" s="59"/>
      <c r="K321" s="59"/>
      <c r="L321" s="59"/>
      <c r="M321" s="4"/>
      <c r="N321" s="59"/>
      <c r="O321" s="6"/>
      <c r="P321" s="7"/>
      <c r="S321" s="61"/>
      <c r="T321" s="61"/>
      <c r="U321" s="61"/>
      <c r="V321" s="61"/>
      <c r="W321" s="61"/>
      <c r="X321" s="61"/>
      <c r="Y321" s="61"/>
      <c r="Z321" s="4"/>
      <c r="AA321" s="61"/>
      <c r="AB321" s="6"/>
      <c r="AC321" s="7"/>
    </row>
    <row r="322" spans="1:29" s="32" customFormat="1" ht="13.35" customHeight="1">
      <c r="A322" s="1"/>
      <c r="B322" s="59"/>
      <c r="C322" s="59"/>
      <c r="D322" s="59"/>
      <c r="E322" s="59"/>
      <c r="F322" s="58"/>
      <c r="G322" s="59"/>
      <c r="H322" s="59"/>
      <c r="I322" s="59"/>
      <c r="J322" s="59"/>
      <c r="K322" s="59"/>
      <c r="L322" s="59"/>
      <c r="M322" s="4"/>
      <c r="N322" s="59"/>
      <c r="O322" s="6"/>
      <c r="P322" s="7"/>
      <c r="S322" s="61"/>
      <c r="T322" s="61"/>
      <c r="U322" s="61"/>
      <c r="V322" s="61"/>
      <c r="W322" s="61"/>
      <c r="X322" s="61"/>
      <c r="Y322" s="61"/>
      <c r="Z322" s="4"/>
      <c r="AA322" s="61"/>
      <c r="AB322" s="6"/>
      <c r="AC322" s="7"/>
    </row>
    <row r="323" spans="1:29" s="32" customFormat="1" ht="13.35" customHeight="1">
      <c r="A323" s="1"/>
      <c r="B323" s="59"/>
      <c r="C323" s="59"/>
      <c r="D323" s="59"/>
      <c r="E323" s="59"/>
      <c r="F323" s="58"/>
      <c r="G323" s="59"/>
      <c r="H323" s="59"/>
      <c r="I323" s="59"/>
      <c r="J323" s="59"/>
      <c r="K323" s="59"/>
      <c r="L323" s="59"/>
      <c r="M323" s="4"/>
      <c r="N323" s="59"/>
      <c r="O323" s="6"/>
      <c r="P323" s="7"/>
      <c r="S323" s="61"/>
      <c r="T323" s="61"/>
      <c r="U323" s="61"/>
      <c r="V323" s="61"/>
      <c r="W323" s="61"/>
      <c r="X323" s="61"/>
      <c r="Y323" s="61"/>
      <c r="Z323" s="4"/>
      <c r="AA323" s="61"/>
      <c r="AB323" s="6"/>
      <c r="AC323" s="7"/>
    </row>
    <row r="324" spans="1:29" s="32" customFormat="1" ht="13.35" customHeight="1">
      <c r="A324" s="1"/>
      <c r="B324" s="59"/>
      <c r="C324" s="59"/>
      <c r="D324" s="59"/>
      <c r="E324" s="59"/>
      <c r="F324" s="58"/>
      <c r="G324" s="59"/>
      <c r="H324" s="59"/>
      <c r="I324" s="59"/>
      <c r="J324" s="59"/>
      <c r="K324" s="59"/>
      <c r="L324" s="59"/>
      <c r="M324" s="4"/>
      <c r="N324" s="59"/>
      <c r="O324" s="6"/>
      <c r="P324" s="7"/>
      <c r="S324" s="61"/>
      <c r="T324" s="61"/>
      <c r="U324" s="61"/>
      <c r="V324" s="61"/>
      <c r="W324" s="61"/>
      <c r="X324" s="61"/>
      <c r="Y324" s="61"/>
      <c r="Z324" s="4"/>
      <c r="AA324" s="61"/>
      <c r="AB324" s="6"/>
      <c r="AC324" s="7"/>
    </row>
    <row r="325" spans="1:29" s="32" customFormat="1" ht="13.35" customHeight="1">
      <c r="A325" s="1"/>
      <c r="B325" s="59"/>
      <c r="C325" s="59"/>
      <c r="D325" s="59"/>
      <c r="E325" s="59"/>
      <c r="F325" s="58"/>
      <c r="G325" s="59"/>
      <c r="H325" s="59"/>
      <c r="I325" s="59"/>
      <c r="J325" s="59"/>
      <c r="K325" s="59"/>
      <c r="L325" s="59"/>
      <c r="M325" s="4"/>
      <c r="N325" s="59"/>
      <c r="O325" s="6"/>
      <c r="P325" s="7"/>
      <c r="S325" s="61"/>
      <c r="T325" s="61"/>
      <c r="U325" s="61"/>
      <c r="V325" s="61"/>
      <c r="W325" s="61"/>
      <c r="X325" s="61"/>
      <c r="Y325" s="61"/>
      <c r="Z325" s="4"/>
      <c r="AA325" s="61"/>
      <c r="AB325" s="6"/>
      <c r="AC325" s="7"/>
    </row>
    <row r="326" spans="1:29" s="32" customFormat="1" ht="13.35" customHeight="1">
      <c r="A326" s="1"/>
      <c r="B326" s="59"/>
      <c r="C326" s="59"/>
      <c r="D326" s="59"/>
      <c r="E326" s="59"/>
      <c r="F326" s="58"/>
      <c r="G326" s="59"/>
      <c r="H326" s="59"/>
      <c r="I326" s="59"/>
      <c r="J326" s="59"/>
      <c r="K326" s="59"/>
      <c r="L326" s="59"/>
      <c r="M326" s="4"/>
      <c r="N326" s="59"/>
      <c r="O326" s="6"/>
      <c r="P326" s="7"/>
      <c r="S326" s="61"/>
      <c r="T326" s="61"/>
      <c r="U326" s="61"/>
      <c r="V326" s="61"/>
      <c r="W326" s="61"/>
      <c r="X326" s="61"/>
      <c r="Y326" s="61"/>
      <c r="Z326" s="4"/>
      <c r="AA326" s="61"/>
      <c r="AB326" s="6"/>
      <c r="AC326" s="7"/>
    </row>
    <row r="327" spans="1:29" s="32" customFormat="1" ht="13.35" customHeight="1">
      <c r="A327" s="1"/>
      <c r="B327" s="59"/>
      <c r="C327" s="59"/>
      <c r="D327" s="59"/>
      <c r="E327" s="59"/>
      <c r="F327" s="58"/>
      <c r="G327" s="59"/>
      <c r="H327" s="59"/>
      <c r="I327" s="59"/>
      <c r="J327" s="59"/>
      <c r="K327" s="59"/>
      <c r="L327" s="59"/>
      <c r="M327" s="4"/>
      <c r="N327" s="59"/>
      <c r="O327" s="6"/>
      <c r="P327" s="7"/>
      <c r="S327" s="61"/>
      <c r="T327" s="61"/>
      <c r="U327" s="61"/>
      <c r="V327" s="61"/>
      <c r="W327" s="61"/>
      <c r="X327" s="61"/>
      <c r="Y327" s="61"/>
      <c r="Z327" s="4"/>
      <c r="AA327" s="61"/>
      <c r="AB327" s="6"/>
      <c r="AC327" s="7"/>
    </row>
    <row r="328" spans="1:29" s="32" customFormat="1" ht="13.35" customHeight="1">
      <c r="A328" s="1"/>
      <c r="B328" s="59"/>
      <c r="C328" s="59"/>
      <c r="D328" s="59"/>
      <c r="E328" s="59"/>
      <c r="F328" s="58"/>
      <c r="G328" s="59"/>
      <c r="H328" s="59"/>
      <c r="I328" s="59"/>
      <c r="J328" s="59"/>
      <c r="K328" s="59"/>
      <c r="L328" s="59"/>
      <c r="M328" s="4"/>
      <c r="N328" s="59"/>
      <c r="O328" s="6"/>
      <c r="P328" s="7"/>
      <c r="S328" s="61"/>
      <c r="T328" s="61"/>
      <c r="U328" s="61"/>
      <c r="V328" s="61"/>
      <c r="W328" s="61"/>
      <c r="X328" s="61"/>
      <c r="Y328" s="61"/>
      <c r="Z328" s="4"/>
      <c r="AA328" s="61"/>
      <c r="AB328" s="6"/>
      <c r="AC328" s="7"/>
    </row>
    <row r="329" spans="1:29" s="32" customFormat="1" ht="13.35" customHeight="1">
      <c r="A329" s="1"/>
      <c r="B329" s="59"/>
      <c r="C329" s="59"/>
      <c r="D329" s="59"/>
      <c r="E329" s="59"/>
      <c r="F329" s="58"/>
      <c r="G329" s="59"/>
      <c r="H329" s="59"/>
      <c r="I329" s="59"/>
      <c r="J329" s="59"/>
      <c r="K329" s="59"/>
      <c r="L329" s="59"/>
      <c r="M329" s="4"/>
      <c r="N329" s="59"/>
      <c r="O329" s="6"/>
      <c r="P329" s="7"/>
      <c r="S329" s="61"/>
      <c r="T329" s="61"/>
      <c r="U329" s="61"/>
      <c r="V329" s="61"/>
      <c r="W329" s="61"/>
      <c r="X329" s="61"/>
      <c r="Y329" s="61"/>
      <c r="Z329" s="4"/>
      <c r="AA329" s="61"/>
      <c r="AB329" s="6"/>
      <c r="AC329" s="7"/>
    </row>
    <row r="330" spans="1:29" s="32" customFormat="1" ht="13.35" customHeight="1">
      <c r="A330" s="1"/>
      <c r="B330" s="59"/>
      <c r="C330" s="59"/>
      <c r="D330" s="59"/>
      <c r="E330" s="59"/>
      <c r="F330" s="58"/>
      <c r="G330" s="59"/>
      <c r="H330" s="59"/>
      <c r="I330" s="59"/>
      <c r="J330" s="59"/>
      <c r="K330" s="59"/>
      <c r="L330" s="59"/>
      <c r="M330" s="4"/>
      <c r="N330" s="59"/>
      <c r="O330" s="6"/>
      <c r="P330" s="7"/>
      <c r="S330" s="61"/>
      <c r="T330" s="61"/>
      <c r="U330" s="61"/>
      <c r="V330" s="61"/>
      <c r="W330" s="61"/>
      <c r="X330" s="61"/>
      <c r="Y330" s="61"/>
      <c r="Z330" s="4"/>
      <c r="AA330" s="61"/>
      <c r="AB330" s="6"/>
      <c r="AC330" s="7"/>
    </row>
    <row r="331" spans="1:29" s="32" customFormat="1" ht="13.35" customHeight="1">
      <c r="A331" s="1"/>
      <c r="B331" s="59"/>
      <c r="C331" s="59"/>
      <c r="D331" s="59"/>
      <c r="E331" s="59"/>
      <c r="F331" s="58"/>
      <c r="G331" s="59"/>
      <c r="H331" s="59"/>
      <c r="I331" s="59"/>
      <c r="J331" s="59"/>
      <c r="K331" s="59"/>
      <c r="L331" s="59"/>
      <c r="M331" s="4"/>
      <c r="N331" s="59"/>
      <c r="O331" s="6"/>
      <c r="P331" s="7"/>
      <c r="S331" s="61"/>
      <c r="T331" s="61"/>
      <c r="U331" s="61"/>
      <c r="V331" s="61"/>
      <c r="W331" s="61"/>
      <c r="X331" s="61"/>
      <c r="Y331" s="61"/>
      <c r="Z331" s="4"/>
      <c r="AA331" s="61"/>
      <c r="AB331" s="6"/>
      <c r="AC331" s="7"/>
    </row>
    <row r="332" spans="1:29" s="32" customFormat="1" ht="13.35" customHeight="1">
      <c r="A332" s="1"/>
      <c r="B332" s="59"/>
      <c r="C332" s="59"/>
      <c r="D332" s="59"/>
      <c r="E332" s="59"/>
      <c r="F332" s="58"/>
      <c r="G332" s="59"/>
      <c r="H332" s="59"/>
      <c r="I332" s="59"/>
      <c r="J332" s="59"/>
      <c r="K332" s="59"/>
      <c r="L332" s="59"/>
      <c r="M332" s="4"/>
      <c r="N332" s="59"/>
      <c r="O332" s="6"/>
      <c r="P332" s="7"/>
      <c r="S332" s="61"/>
      <c r="T332" s="61"/>
      <c r="U332" s="61"/>
      <c r="V332" s="61"/>
      <c r="W332" s="61"/>
      <c r="X332" s="61"/>
      <c r="Y332" s="61"/>
      <c r="Z332" s="4"/>
      <c r="AA332" s="61"/>
      <c r="AB332" s="6"/>
      <c r="AC332" s="7"/>
    </row>
    <row r="333" spans="1:29" s="32" customFormat="1" ht="13.35" customHeight="1">
      <c r="A333" s="1"/>
      <c r="B333" s="59"/>
      <c r="C333" s="59"/>
      <c r="D333" s="59"/>
      <c r="E333" s="59"/>
      <c r="F333" s="58"/>
      <c r="G333" s="59"/>
      <c r="H333" s="59"/>
      <c r="I333" s="59"/>
      <c r="J333" s="59"/>
      <c r="K333" s="59"/>
      <c r="L333" s="59"/>
      <c r="M333" s="4"/>
      <c r="N333" s="59"/>
      <c r="O333" s="6"/>
      <c r="P333" s="7"/>
      <c r="S333" s="61"/>
      <c r="T333" s="61"/>
      <c r="U333" s="61"/>
      <c r="V333" s="61"/>
      <c r="W333" s="61"/>
      <c r="X333" s="61"/>
      <c r="Y333" s="61"/>
      <c r="Z333" s="4"/>
      <c r="AA333" s="61"/>
      <c r="AB333" s="6"/>
      <c r="AC333" s="7"/>
    </row>
    <row r="334" spans="1:29" s="32" customFormat="1" ht="13.35" customHeight="1">
      <c r="A334" s="1"/>
      <c r="B334" s="59"/>
      <c r="C334" s="59"/>
      <c r="D334" s="59"/>
      <c r="E334" s="59"/>
      <c r="F334" s="58"/>
      <c r="G334" s="59"/>
      <c r="H334" s="59"/>
      <c r="I334" s="59"/>
      <c r="J334" s="59"/>
      <c r="K334" s="59"/>
      <c r="L334" s="59"/>
      <c r="M334" s="4"/>
      <c r="N334" s="59"/>
      <c r="O334" s="6"/>
      <c r="P334" s="7"/>
      <c r="S334" s="61"/>
      <c r="T334" s="61"/>
      <c r="U334" s="61"/>
      <c r="V334" s="61"/>
      <c r="W334" s="61"/>
      <c r="X334" s="61"/>
      <c r="Y334" s="61"/>
      <c r="Z334" s="4"/>
      <c r="AA334" s="61"/>
      <c r="AB334" s="6"/>
      <c r="AC334" s="7"/>
    </row>
    <row r="335" spans="1:29" s="32" customFormat="1" ht="13.35" customHeight="1">
      <c r="A335" s="1"/>
      <c r="B335" s="59"/>
      <c r="C335" s="59"/>
      <c r="D335" s="59"/>
      <c r="E335" s="59"/>
      <c r="F335" s="58"/>
      <c r="G335" s="59"/>
      <c r="H335" s="59"/>
      <c r="I335" s="59"/>
      <c r="J335" s="59"/>
      <c r="K335" s="59"/>
      <c r="L335" s="59"/>
      <c r="M335" s="4"/>
      <c r="N335" s="59"/>
      <c r="O335" s="6"/>
      <c r="P335" s="7"/>
      <c r="S335" s="61"/>
      <c r="T335" s="61"/>
      <c r="U335" s="61"/>
      <c r="V335" s="61"/>
      <c r="W335" s="61"/>
      <c r="X335" s="61"/>
      <c r="Y335" s="61"/>
      <c r="Z335" s="4"/>
      <c r="AA335" s="61"/>
      <c r="AB335" s="6"/>
      <c r="AC335" s="7"/>
    </row>
    <row r="336" spans="1:29" s="32" customFormat="1" ht="13.35" customHeight="1">
      <c r="A336" s="1"/>
      <c r="B336" s="59"/>
      <c r="C336" s="59"/>
      <c r="D336" s="59"/>
      <c r="E336" s="59"/>
      <c r="F336" s="58"/>
      <c r="G336" s="59"/>
      <c r="H336" s="59"/>
      <c r="I336" s="59"/>
      <c r="J336" s="59"/>
      <c r="K336" s="59"/>
      <c r="L336" s="59"/>
      <c r="M336" s="4"/>
      <c r="N336" s="59"/>
      <c r="O336" s="6"/>
      <c r="P336" s="7"/>
      <c r="S336" s="61"/>
      <c r="T336" s="61"/>
      <c r="U336" s="61"/>
      <c r="V336" s="61"/>
      <c r="W336" s="61"/>
      <c r="X336" s="61"/>
      <c r="Y336" s="61"/>
      <c r="Z336" s="4"/>
      <c r="AA336" s="61"/>
      <c r="AB336" s="6"/>
      <c r="AC336" s="7"/>
    </row>
    <row r="337" spans="1:29" s="32" customFormat="1" ht="13.35" customHeight="1">
      <c r="A337" s="1"/>
      <c r="B337" s="59"/>
      <c r="C337" s="59"/>
      <c r="D337" s="59"/>
      <c r="E337" s="59"/>
      <c r="F337" s="58"/>
      <c r="G337" s="59"/>
      <c r="H337" s="59"/>
      <c r="I337" s="59"/>
      <c r="J337" s="59"/>
      <c r="K337" s="59"/>
      <c r="L337" s="59"/>
      <c r="M337" s="4"/>
      <c r="N337" s="59"/>
      <c r="O337" s="6"/>
      <c r="P337" s="7"/>
      <c r="S337" s="61"/>
      <c r="T337" s="61"/>
      <c r="U337" s="61"/>
      <c r="V337" s="61"/>
      <c r="W337" s="61"/>
      <c r="X337" s="61"/>
      <c r="Y337" s="61"/>
      <c r="Z337" s="4"/>
      <c r="AA337" s="61"/>
      <c r="AB337" s="6"/>
      <c r="AC337" s="7"/>
    </row>
    <row r="338" spans="1:29" s="32" customFormat="1" ht="13.35" customHeight="1">
      <c r="A338" s="1"/>
      <c r="B338" s="59"/>
      <c r="C338" s="59"/>
      <c r="D338" s="59"/>
      <c r="E338" s="59"/>
      <c r="F338" s="58"/>
      <c r="G338" s="59"/>
      <c r="H338" s="59"/>
      <c r="I338" s="59"/>
      <c r="J338" s="59"/>
      <c r="K338" s="59"/>
      <c r="L338" s="59"/>
      <c r="M338" s="4"/>
      <c r="N338" s="59"/>
      <c r="O338" s="6"/>
      <c r="P338" s="7"/>
      <c r="S338" s="61"/>
      <c r="T338" s="61"/>
      <c r="U338" s="61"/>
      <c r="V338" s="61"/>
      <c r="W338" s="61"/>
      <c r="X338" s="61"/>
      <c r="Y338" s="61"/>
      <c r="Z338" s="4"/>
      <c r="AA338" s="61"/>
      <c r="AB338" s="6"/>
      <c r="AC338" s="7"/>
    </row>
    <row r="339" spans="1:29" s="32" customFormat="1" ht="13.35" customHeight="1">
      <c r="A339" s="1"/>
      <c r="B339" s="59"/>
      <c r="C339" s="59"/>
      <c r="D339" s="59"/>
      <c r="E339" s="59"/>
      <c r="F339" s="58"/>
      <c r="G339" s="59"/>
      <c r="H339" s="59"/>
      <c r="I339" s="59"/>
      <c r="J339" s="59"/>
      <c r="K339" s="59"/>
      <c r="L339" s="59"/>
      <c r="M339" s="4"/>
      <c r="N339" s="59"/>
      <c r="O339" s="6"/>
      <c r="P339" s="7"/>
      <c r="S339" s="61"/>
      <c r="T339" s="61"/>
      <c r="U339" s="61"/>
      <c r="V339" s="61"/>
      <c r="W339" s="61"/>
      <c r="X339" s="61"/>
      <c r="Y339" s="61"/>
      <c r="Z339" s="4"/>
      <c r="AA339" s="61"/>
      <c r="AB339" s="6"/>
      <c r="AC339" s="7"/>
    </row>
    <row r="340" spans="1:29" s="32" customFormat="1" ht="13.35" customHeight="1">
      <c r="A340" s="1"/>
      <c r="B340" s="59"/>
      <c r="C340" s="59"/>
      <c r="D340" s="59"/>
      <c r="E340" s="59"/>
      <c r="F340" s="58"/>
      <c r="G340" s="59"/>
      <c r="H340" s="59"/>
      <c r="I340" s="59"/>
      <c r="J340" s="59"/>
      <c r="K340" s="59"/>
      <c r="L340" s="59"/>
      <c r="M340" s="4"/>
      <c r="N340" s="59"/>
      <c r="O340" s="6"/>
      <c r="P340" s="7"/>
      <c r="S340" s="61"/>
      <c r="T340" s="61"/>
      <c r="U340" s="61"/>
      <c r="V340" s="61"/>
      <c r="W340" s="61"/>
      <c r="X340" s="61"/>
      <c r="Y340" s="61"/>
      <c r="Z340" s="4"/>
      <c r="AA340" s="61"/>
      <c r="AB340" s="6"/>
      <c r="AC340" s="7"/>
    </row>
    <row r="341" spans="1:29" s="32" customFormat="1" ht="13.35" customHeight="1">
      <c r="A341" s="1"/>
      <c r="B341" s="59"/>
      <c r="C341" s="59"/>
      <c r="D341" s="59"/>
      <c r="E341" s="59"/>
      <c r="F341" s="58"/>
      <c r="G341" s="59"/>
      <c r="H341" s="59"/>
      <c r="I341" s="59"/>
      <c r="J341" s="59"/>
      <c r="K341" s="59"/>
      <c r="L341" s="59"/>
      <c r="M341" s="4"/>
      <c r="N341" s="59"/>
      <c r="O341" s="6"/>
      <c r="P341" s="7"/>
      <c r="S341" s="61"/>
      <c r="T341" s="61"/>
      <c r="U341" s="61"/>
      <c r="V341" s="61"/>
      <c r="W341" s="61"/>
      <c r="X341" s="61"/>
      <c r="Y341" s="61"/>
      <c r="Z341" s="4"/>
      <c r="AA341" s="61"/>
      <c r="AB341" s="6"/>
      <c r="AC341" s="7"/>
    </row>
    <row r="342" spans="1:29" s="32" customFormat="1" ht="13.35" customHeight="1">
      <c r="A342" s="1"/>
      <c r="B342" s="59"/>
      <c r="C342" s="59"/>
      <c r="D342" s="59"/>
      <c r="E342" s="59"/>
      <c r="F342" s="58"/>
      <c r="G342" s="59"/>
      <c r="H342" s="59"/>
      <c r="I342" s="59"/>
      <c r="J342" s="59"/>
      <c r="K342" s="59"/>
      <c r="L342" s="59"/>
      <c r="M342" s="4"/>
      <c r="N342" s="59"/>
      <c r="O342" s="6"/>
      <c r="P342" s="7"/>
      <c r="S342" s="61"/>
      <c r="T342" s="61"/>
      <c r="U342" s="61"/>
      <c r="V342" s="61"/>
      <c r="W342" s="61"/>
      <c r="X342" s="61"/>
      <c r="Y342" s="61"/>
      <c r="Z342" s="4"/>
      <c r="AA342" s="61"/>
      <c r="AB342" s="6"/>
      <c r="AC342" s="7"/>
    </row>
    <row r="343" spans="1:29" s="32" customFormat="1" ht="13.35" customHeight="1">
      <c r="A343" s="1"/>
      <c r="B343" s="59"/>
      <c r="C343" s="59"/>
      <c r="D343" s="59"/>
      <c r="E343" s="59"/>
      <c r="F343" s="58"/>
      <c r="G343" s="59"/>
      <c r="H343" s="59"/>
      <c r="I343" s="59"/>
      <c r="J343" s="59"/>
      <c r="K343" s="59"/>
      <c r="L343" s="59"/>
      <c r="M343" s="4"/>
      <c r="N343" s="59"/>
      <c r="O343" s="6"/>
      <c r="P343" s="7"/>
      <c r="S343" s="61"/>
      <c r="T343" s="61"/>
      <c r="U343" s="61"/>
      <c r="V343" s="61"/>
      <c r="W343" s="61"/>
      <c r="X343" s="61"/>
      <c r="Y343" s="61"/>
      <c r="Z343" s="4"/>
      <c r="AA343" s="61"/>
      <c r="AB343" s="6"/>
      <c r="AC343" s="7"/>
    </row>
    <row r="344" spans="1:29" s="32" customFormat="1" ht="13.35" customHeight="1">
      <c r="A344" s="1"/>
      <c r="B344" s="59"/>
      <c r="C344" s="59"/>
      <c r="D344" s="59"/>
      <c r="E344" s="59"/>
      <c r="F344" s="58"/>
      <c r="G344" s="59"/>
      <c r="H344" s="59"/>
      <c r="I344" s="59"/>
      <c r="J344" s="59"/>
      <c r="K344" s="59"/>
      <c r="L344" s="59"/>
      <c r="M344" s="4"/>
      <c r="N344" s="59"/>
      <c r="O344" s="6"/>
      <c r="P344" s="7"/>
      <c r="S344" s="61"/>
      <c r="T344" s="61"/>
      <c r="U344" s="61"/>
      <c r="V344" s="61"/>
      <c r="W344" s="61"/>
      <c r="X344" s="61"/>
      <c r="Y344" s="61"/>
      <c r="Z344" s="4"/>
      <c r="AA344" s="61"/>
      <c r="AB344" s="6"/>
      <c r="AC344" s="7"/>
    </row>
    <row r="345" spans="1:29" s="32" customFormat="1" ht="13.35" customHeight="1">
      <c r="A345" s="1"/>
      <c r="B345" s="59"/>
      <c r="C345" s="59"/>
      <c r="D345" s="59"/>
      <c r="E345" s="59"/>
      <c r="F345" s="58"/>
      <c r="G345" s="59"/>
      <c r="H345" s="59"/>
      <c r="I345" s="59"/>
      <c r="J345" s="59"/>
      <c r="K345" s="59"/>
      <c r="L345" s="59"/>
      <c r="M345" s="4"/>
      <c r="N345" s="59"/>
      <c r="O345" s="6"/>
      <c r="P345" s="7"/>
      <c r="S345" s="61"/>
      <c r="T345" s="61"/>
      <c r="U345" s="61"/>
      <c r="V345" s="61"/>
      <c r="W345" s="61"/>
      <c r="X345" s="61"/>
      <c r="Y345" s="61"/>
      <c r="Z345" s="4"/>
      <c r="AA345" s="61"/>
      <c r="AB345" s="6"/>
      <c r="AC345" s="7"/>
    </row>
    <row r="346" spans="1:29" s="32" customFormat="1" ht="13.35" customHeight="1">
      <c r="A346" s="1"/>
      <c r="B346" s="59"/>
      <c r="C346" s="59"/>
      <c r="D346" s="59"/>
      <c r="E346" s="59"/>
      <c r="F346" s="58"/>
      <c r="G346" s="59"/>
      <c r="H346" s="59"/>
      <c r="I346" s="59"/>
      <c r="J346" s="59"/>
      <c r="K346" s="59"/>
      <c r="L346" s="59"/>
      <c r="M346" s="4"/>
      <c r="N346" s="59"/>
      <c r="O346" s="6"/>
      <c r="P346" s="7"/>
      <c r="S346" s="61"/>
      <c r="T346" s="61"/>
      <c r="U346" s="61"/>
      <c r="V346" s="61"/>
      <c r="W346" s="61"/>
      <c r="X346" s="61"/>
      <c r="Y346" s="61"/>
      <c r="Z346" s="4"/>
      <c r="AA346" s="61"/>
      <c r="AB346" s="6"/>
      <c r="AC346" s="7"/>
    </row>
    <row r="347" spans="1:29" s="32" customFormat="1" ht="13.35" customHeight="1">
      <c r="A347" s="1"/>
      <c r="B347" s="59"/>
      <c r="C347" s="59"/>
      <c r="D347" s="59"/>
      <c r="E347" s="59"/>
      <c r="F347" s="58"/>
      <c r="G347" s="59"/>
      <c r="H347" s="59"/>
      <c r="I347" s="59"/>
      <c r="J347" s="59"/>
      <c r="K347" s="59"/>
      <c r="L347" s="59"/>
      <c r="M347" s="4"/>
      <c r="N347" s="59"/>
      <c r="O347" s="6"/>
      <c r="P347" s="7"/>
      <c r="S347" s="61"/>
      <c r="T347" s="61"/>
      <c r="U347" s="61"/>
      <c r="V347" s="61"/>
      <c r="W347" s="61"/>
      <c r="X347" s="61"/>
      <c r="Y347" s="61"/>
      <c r="Z347" s="4"/>
      <c r="AA347" s="61"/>
      <c r="AB347" s="6"/>
      <c r="AC347" s="7"/>
    </row>
    <row r="348" spans="1:29" s="32" customFormat="1" ht="13.35" customHeight="1">
      <c r="A348" s="1"/>
      <c r="B348" s="59"/>
      <c r="C348" s="59"/>
      <c r="D348" s="59"/>
      <c r="E348" s="59"/>
      <c r="F348" s="58"/>
      <c r="G348" s="59"/>
      <c r="H348" s="59"/>
      <c r="I348" s="59"/>
      <c r="J348" s="59"/>
      <c r="K348" s="59"/>
      <c r="L348" s="59"/>
      <c r="M348" s="4"/>
      <c r="N348" s="59"/>
      <c r="O348" s="6"/>
      <c r="P348" s="7"/>
      <c r="S348" s="61"/>
      <c r="T348" s="61"/>
      <c r="U348" s="61"/>
      <c r="V348" s="61"/>
      <c r="W348" s="61"/>
      <c r="X348" s="61"/>
      <c r="Y348" s="61"/>
      <c r="Z348" s="4"/>
      <c r="AA348" s="61"/>
      <c r="AB348" s="6"/>
      <c r="AC348" s="7"/>
    </row>
    <row r="349" spans="1:29" s="32" customFormat="1" ht="13.35" customHeight="1">
      <c r="A349" s="1"/>
      <c r="B349" s="59"/>
      <c r="C349" s="59"/>
      <c r="D349" s="59"/>
      <c r="E349" s="59"/>
      <c r="F349" s="58"/>
      <c r="G349" s="59"/>
      <c r="H349" s="59"/>
      <c r="I349" s="59"/>
      <c r="J349" s="59"/>
      <c r="K349" s="59"/>
      <c r="L349" s="59"/>
      <c r="M349" s="4"/>
      <c r="N349" s="59"/>
      <c r="O349" s="6"/>
      <c r="P349" s="7"/>
      <c r="S349" s="61"/>
      <c r="T349" s="61"/>
      <c r="U349" s="61"/>
      <c r="V349" s="61"/>
      <c r="W349" s="61"/>
      <c r="X349" s="61"/>
      <c r="Y349" s="61"/>
      <c r="Z349" s="4"/>
      <c r="AA349" s="61"/>
      <c r="AB349" s="6"/>
      <c r="AC349" s="7"/>
    </row>
    <row r="350" spans="1:29" s="32" customFormat="1" ht="13.35" customHeight="1">
      <c r="A350" s="1"/>
      <c r="B350" s="59"/>
      <c r="C350" s="59"/>
      <c r="D350" s="59"/>
      <c r="E350" s="59"/>
      <c r="F350" s="58"/>
      <c r="G350" s="59"/>
      <c r="H350" s="59"/>
      <c r="I350" s="59"/>
      <c r="J350" s="59"/>
      <c r="K350" s="59"/>
      <c r="L350" s="59"/>
      <c r="M350" s="4"/>
      <c r="N350" s="59"/>
      <c r="O350" s="6"/>
      <c r="P350" s="7"/>
      <c r="S350" s="61"/>
      <c r="T350" s="61"/>
      <c r="U350" s="61"/>
      <c r="V350" s="61"/>
      <c r="W350" s="61"/>
      <c r="X350" s="61"/>
      <c r="Y350" s="61"/>
      <c r="Z350" s="4"/>
      <c r="AA350" s="61"/>
      <c r="AB350" s="6"/>
      <c r="AC350" s="7"/>
    </row>
    <row r="351" spans="1:29" s="32" customFormat="1" ht="13.35" customHeight="1">
      <c r="A351" s="1"/>
      <c r="B351" s="59"/>
      <c r="C351" s="59"/>
      <c r="D351" s="59"/>
      <c r="E351" s="59"/>
      <c r="F351" s="58"/>
      <c r="G351" s="59"/>
      <c r="H351" s="59"/>
      <c r="I351" s="59"/>
      <c r="J351" s="59"/>
      <c r="K351" s="59"/>
      <c r="L351" s="59"/>
      <c r="M351" s="4"/>
      <c r="N351" s="59"/>
      <c r="O351" s="6"/>
      <c r="P351" s="7"/>
      <c r="S351" s="61"/>
      <c r="T351" s="61"/>
      <c r="U351" s="61"/>
      <c r="V351" s="61"/>
      <c r="W351" s="61"/>
      <c r="X351" s="61"/>
      <c r="Y351" s="61"/>
      <c r="Z351" s="4"/>
      <c r="AA351" s="61"/>
      <c r="AB351" s="6"/>
      <c r="AC351" s="7"/>
    </row>
    <row r="352" spans="1:29" s="32" customFormat="1" ht="13.35" customHeight="1">
      <c r="A352" s="1"/>
      <c r="B352" s="59"/>
      <c r="C352" s="59"/>
      <c r="D352" s="59"/>
      <c r="E352" s="59"/>
      <c r="F352" s="58"/>
      <c r="G352" s="59"/>
      <c r="H352" s="59"/>
      <c r="I352" s="59"/>
      <c r="J352" s="59"/>
      <c r="K352" s="59"/>
      <c r="L352" s="59"/>
      <c r="M352" s="4"/>
      <c r="N352" s="59"/>
      <c r="O352" s="6"/>
      <c r="P352" s="7"/>
      <c r="S352" s="61"/>
      <c r="T352" s="61"/>
      <c r="U352" s="61"/>
      <c r="V352" s="61"/>
      <c r="W352" s="61"/>
      <c r="X352" s="61"/>
      <c r="Y352" s="61"/>
      <c r="Z352" s="4"/>
      <c r="AA352" s="61"/>
      <c r="AB352" s="6"/>
      <c r="AC352" s="7"/>
    </row>
    <row r="353" spans="1:29" s="32" customFormat="1" ht="13.35" customHeight="1">
      <c r="A353" s="1"/>
      <c r="B353" s="59"/>
      <c r="C353" s="59"/>
      <c r="D353" s="59"/>
      <c r="E353" s="59"/>
      <c r="F353" s="58"/>
      <c r="G353" s="59"/>
      <c r="H353" s="59"/>
      <c r="I353" s="59"/>
      <c r="J353" s="59"/>
      <c r="K353" s="59"/>
      <c r="L353" s="59"/>
      <c r="M353" s="4"/>
      <c r="N353" s="59"/>
      <c r="O353" s="6"/>
      <c r="P353" s="7"/>
      <c r="S353" s="61"/>
      <c r="T353" s="61"/>
      <c r="U353" s="61"/>
      <c r="V353" s="61"/>
      <c r="W353" s="61"/>
      <c r="X353" s="61"/>
      <c r="Y353" s="61"/>
      <c r="Z353" s="4"/>
      <c r="AA353" s="61"/>
      <c r="AB353" s="6"/>
      <c r="AC353" s="7"/>
    </row>
    <row r="354" spans="1:29" s="32" customFormat="1" ht="13.35" customHeight="1">
      <c r="A354" s="1"/>
      <c r="B354" s="59"/>
      <c r="C354" s="59"/>
      <c r="D354" s="59"/>
      <c r="E354" s="59"/>
      <c r="F354" s="58"/>
      <c r="G354" s="59"/>
      <c r="H354" s="59"/>
      <c r="I354" s="59"/>
      <c r="J354" s="59"/>
      <c r="K354" s="59"/>
      <c r="L354" s="59"/>
      <c r="M354" s="4"/>
      <c r="N354" s="59"/>
      <c r="O354" s="6"/>
      <c r="P354" s="7"/>
      <c r="S354" s="61"/>
      <c r="T354" s="61"/>
      <c r="U354" s="61"/>
      <c r="V354" s="61"/>
      <c r="W354" s="61"/>
      <c r="X354" s="61"/>
      <c r="Y354" s="61"/>
      <c r="Z354" s="4"/>
      <c r="AA354" s="61"/>
      <c r="AB354" s="6"/>
      <c r="AC354" s="7"/>
    </row>
    <row r="355" spans="1:29" s="32" customFormat="1" ht="13.35" customHeight="1">
      <c r="A355" s="1"/>
      <c r="B355" s="59"/>
      <c r="C355" s="59"/>
      <c r="D355" s="59"/>
      <c r="E355" s="59"/>
      <c r="F355" s="58"/>
      <c r="G355" s="59"/>
      <c r="H355" s="59"/>
      <c r="I355" s="59"/>
      <c r="J355" s="59"/>
      <c r="K355" s="59"/>
      <c r="L355" s="59"/>
      <c r="M355" s="4"/>
      <c r="N355" s="59"/>
      <c r="O355" s="6"/>
      <c r="P355" s="7"/>
      <c r="S355" s="61"/>
      <c r="T355" s="61"/>
      <c r="U355" s="61"/>
      <c r="V355" s="61"/>
      <c r="W355" s="61"/>
      <c r="X355" s="61"/>
      <c r="Y355" s="61"/>
      <c r="Z355" s="4"/>
      <c r="AA355" s="61"/>
      <c r="AB355" s="6"/>
      <c r="AC355" s="7"/>
    </row>
    <row r="356" spans="1:29" s="32" customFormat="1" ht="13.35" customHeight="1">
      <c r="A356" s="1"/>
      <c r="B356" s="59"/>
      <c r="C356" s="59"/>
      <c r="D356" s="59"/>
      <c r="E356" s="59"/>
      <c r="F356" s="58"/>
      <c r="G356" s="59"/>
      <c r="H356" s="59"/>
      <c r="I356" s="59"/>
      <c r="J356" s="59"/>
      <c r="K356" s="59"/>
      <c r="L356" s="59"/>
      <c r="M356" s="4"/>
      <c r="N356" s="59"/>
      <c r="O356" s="6"/>
      <c r="P356" s="7"/>
      <c r="S356" s="61"/>
      <c r="T356" s="61"/>
      <c r="U356" s="61"/>
      <c r="V356" s="61"/>
      <c r="W356" s="61"/>
      <c r="X356" s="61"/>
      <c r="Y356" s="61"/>
      <c r="Z356" s="4"/>
      <c r="AA356" s="61"/>
      <c r="AB356" s="6"/>
      <c r="AC356" s="7"/>
    </row>
    <row r="357" spans="1:29" s="32" customFormat="1" ht="13.35" customHeight="1">
      <c r="A357" s="1"/>
      <c r="B357" s="59"/>
      <c r="C357" s="59"/>
      <c r="D357" s="59"/>
      <c r="E357" s="59"/>
      <c r="F357" s="58"/>
      <c r="G357" s="59"/>
      <c r="H357" s="59"/>
      <c r="I357" s="59"/>
      <c r="J357" s="59"/>
      <c r="K357" s="59"/>
      <c r="L357" s="59"/>
      <c r="M357" s="4"/>
      <c r="N357" s="59"/>
      <c r="O357" s="6"/>
      <c r="P357" s="7"/>
      <c r="S357" s="61"/>
      <c r="T357" s="61"/>
      <c r="U357" s="61"/>
      <c r="V357" s="61"/>
      <c r="W357" s="61"/>
      <c r="X357" s="61"/>
      <c r="Y357" s="61"/>
      <c r="Z357" s="4"/>
      <c r="AA357" s="61"/>
      <c r="AB357" s="6"/>
      <c r="AC357" s="7"/>
    </row>
    <row r="358" spans="1:29" s="32" customFormat="1" ht="13.35" customHeight="1">
      <c r="A358" s="1"/>
      <c r="B358" s="59"/>
      <c r="C358" s="59"/>
      <c r="D358" s="59"/>
      <c r="E358" s="59"/>
      <c r="F358" s="58"/>
      <c r="G358" s="59"/>
      <c r="H358" s="59"/>
      <c r="I358" s="59"/>
      <c r="J358" s="59"/>
      <c r="K358" s="59"/>
      <c r="L358" s="59"/>
      <c r="M358" s="4"/>
      <c r="N358" s="59"/>
      <c r="O358" s="6"/>
      <c r="P358" s="7"/>
      <c r="S358" s="61"/>
      <c r="T358" s="61"/>
      <c r="U358" s="61"/>
      <c r="V358" s="61"/>
      <c r="W358" s="61"/>
      <c r="X358" s="61"/>
      <c r="Y358" s="61"/>
      <c r="Z358" s="4"/>
      <c r="AA358" s="61"/>
      <c r="AB358" s="6"/>
      <c r="AC358" s="7"/>
    </row>
    <row r="359" spans="1:29" s="32" customFormat="1" ht="13.35" customHeight="1">
      <c r="A359" s="1"/>
      <c r="B359" s="59"/>
      <c r="C359" s="59"/>
      <c r="D359" s="59"/>
      <c r="E359" s="59"/>
      <c r="F359" s="58"/>
      <c r="G359" s="59"/>
      <c r="H359" s="59"/>
      <c r="I359" s="59"/>
      <c r="J359" s="59"/>
      <c r="K359" s="59"/>
      <c r="L359" s="59"/>
      <c r="M359" s="4"/>
      <c r="N359" s="59"/>
      <c r="O359" s="6"/>
      <c r="P359" s="7"/>
      <c r="S359" s="61"/>
      <c r="T359" s="61"/>
      <c r="U359" s="61"/>
      <c r="V359" s="61"/>
      <c r="W359" s="61"/>
      <c r="X359" s="61"/>
      <c r="Y359" s="61"/>
      <c r="Z359" s="4"/>
      <c r="AA359" s="61"/>
      <c r="AB359" s="6"/>
      <c r="AC359" s="7"/>
    </row>
    <row r="360" spans="1:29" s="32" customFormat="1" ht="13.35" customHeight="1">
      <c r="A360" s="1"/>
      <c r="B360" s="59"/>
      <c r="C360" s="59"/>
      <c r="D360" s="59"/>
      <c r="E360" s="59"/>
      <c r="F360" s="58"/>
      <c r="G360" s="59"/>
      <c r="H360" s="59"/>
      <c r="I360" s="59"/>
      <c r="J360" s="59"/>
      <c r="K360" s="59"/>
      <c r="L360" s="59"/>
      <c r="M360" s="4"/>
      <c r="N360" s="59"/>
      <c r="O360" s="6"/>
      <c r="P360" s="7"/>
      <c r="S360" s="61"/>
      <c r="T360" s="61"/>
      <c r="U360" s="61"/>
      <c r="V360" s="61"/>
      <c r="W360" s="61"/>
      <c r="X360" s="61"/>
      <c r="Y360" s="61"/>
      <c r="Z360" s="4"/>
      <c r="AA360" s="61"/>
      <c r="AB360" s="6"/>
      <c r="AC360" s="7"/>
    </row>
    <row r="361" spans="1:29" s="32" customFormat="1" ht="13.35" customHeight="1">
      <c r="A361" s="1"/>
      <c r="B361" s="59"/>
      <c r="C361" s="59"/>
      <c r="D361" s="59"/>
      <c r="E361" s="59"/>
      <c r="F361" s="58"/>
      <c r="G361" s="59"/>
      <c r="H361" s="59"/>
      <c r="I361" s="59"/>
      <c r="J361" s="59"/>
      <c r="K361" s="59"/>
      <c r="L361" s="59"/>
      <c r="M361" s="4"/>
      <c r="N361" s="59"/>
      <c r="O361" s="6"/>
      <c r="P361" s="7"/>
      <c r="S361" s="61"/>
      <c r="T361" s="61"/>
      <c r="U361" s="61"/>
      <c r="V361" s="61"/>
      <c r="W361" s="61"/>
      <c r="X361" s="61"/>
      <c r="Y361" s="61"/>
      <c r="Z361" s="4"/>
      <c r="AA361" s="61"/>
      <c r="AB361" s="6"/>
      <c r="AC361" s="7"/>
    </row>
    <row r="362" spans="1:29" s="32" customFormat="1" ht="13.35" customHeight="1">
      <c r="A362" s="1"/>
      <c r="B362" s="59"/>
      <c r="C362" s="59"/>
      <c r="D362" s="59"/>
      <c r="E362" s="59"/>
      <c r="F362" s="58"/>
      <c r="G362" s="59"/>
      <c r="H362" s="59"/>
      <c r="I362" s="59"/>
      <c r="J362" s="59"/>
      <c r="K362" s="59"/>
      <c r="L362" s="59"/>
      <c r="M362" s="4"/>
      <c r="N362" s="59"/>
      <c r="O362" s="6"/>
      <c r="P362" s="7"/>
      <c r="S362" s="61"/>
      <c r="T362" s="61"/>
      <c r="U362" s="61"/>
      <c r="V362" s="61"/>
      <c r="W362" s="61"/>
      <c r="X362" s="61"/>
      <c r="Y362" s="61"/>
      <c r="Z362" s="4"/>
      <c r="AA362" s="61"/>
      <c r="AB362" s="6"/>
      <c r="AC362" s="7"/>
    </row>
    <row r="363" spans="1:29" s="32" customFormat="1" ht="13.35" customHeight="1">
      <c r="A363" s="1"/>
      <c r="B363" s="59"/>
      <c r="C363" s="59"/>
      <c r="D363" s="59"/>
      <c r="E363" s="59"/>
      <c r="F363" s="58"/>
      <c r="G363" s="59"/>
      <c r="H363" s="59"/>
      <c r="I363" s="59"/>
      <c r="J363" s="59"/>
      <c r="K363" s="59"/>
      <c r="L363" s="59"/>
      <c r="M363" s="4"/>
      <c r="N363" s="59"/>
      <c r="O363" s="6"/>
      <c r="P363" s="7"/>
      <c r="S363" s="61"/>
      <c r="T363" s="61"/>
      <c r="U363" s="61"/>
      <c r="V363" s="61"/>
      <c r="W363" s="61"/>
      <c r="X363" s="61"/>
      <c r="Y363" s="61"/>
      <c r="Z363" s="4"/>
      <c r="AA363" s="61"/>
      <c r="AB363" s="6"/>
      <c r="AC363" s="7"/>
    </row>
    <row r="364" spans="1:29" s="32" customFormat="1" ht="13.35" customHeight="1">
      <c r="A364" s="1"/>
      <c r="B364" s="59"/>
      <c r="C364" s="59"/>
      <c r="D364" s="59"/>
      <c r="E364" s="59"/>
      <c r="F364" s="58"/>
      <c r="G364" s="59"/>
      <c r="H364" s="59"/>
      <c r="I364" s="59"/>
      <c r="J364" s="59"/>
      <c r="K364" s="59"/>
      <c r="L364" s="59"/>
      <c r="M364" s="4"/>
      <c r="N364" s="59"/>
      <c r="O364" s="6"/>
      <c r="P364" s="7"/>
      <c r="S364" s="61"/>
      <c r="T364" s="61"/>
      <c r="U364" s="61"/>
      <c r="V364" s="61"/>
      <c r="W364" s="61"/>
      <c r="X364" s="61"/>
      <c r="Y364" s="61"/>
      <c r="Z364" s="4"/>
      <c r="AA364" s="61"/>
      <c r="AB364" s="6"/>
      <c r="AC364" s="7"/>
    </row>
    <row r="365" spans="1:29" s="32" customFormat="1" ht="13.35" customHeight="1">
      <c r="A365" s="1"/>
      <c r="B365" s="59"/>
      <c r="C365" s="59"/>
      <c r="D365" s="59"/>
      <c r="E365" s="59"/>
      <c r="F365" s="58"/>
      <c r="G365" s="59"/>
      <c r="H365" s="59"/>
      <c r="I365" s="59"/>
      <c r="J365" s="59"/>
      <c r="K365" s="59"/>
      <c r="L365" s="59"/>
      <c r="M365" s="4"/>
      <c r="N365" s="59"/>
      <c r="O365" s="6"/>
      <c r="P365" s="7"/>
      <c r="S365" s="61"/>
      <c r="T365" s="61"/>
      <c r="U365" s="61"/>
      <c r="V365" s="61"/>
      <c r="W365" s="61"/>
      <c r="X365" s="61"/>
      <c r="Y365" s="61"/>
      <c r="Z365" s="4"/>
      <c r="AA365" s="61"/>
      <c r="AB365" s="6"/>
      <c r="AC365" s="7"/>
    </row>
    <row r="366" spans="1:29" s="32" customFormat="1" ht="13.35" customHeight="1">
      <c r="A366" s="1"/>
      <c r="B366" s="59"/>
      <c r="C366" s="59"/>
      <c r="D366" s="59"/>
      <c r="E366" s="59"/>
      <c r="F366" s="58"/>
      <c r="G366" s="59"/>
      <c r="H366" s="59"/>
      <c r="I366" s="59"/>
      <c r="J366" s="59"/>
      <c r="K366" s="59"/>
      <c r="L366" s="59"/>
      <c r="M366" s="4"/>
      <c r="N366" s="59"/>
      <c r="O366" s="6"/>
      <c r="P366" s="7"/>
      <c r="S366" s="61"/>
      <c r="T366" s="61"/>
      <c r="U366" s="61"/>
      <c r="V366" s="61"/>
      <c r="W366" s="61"/>
      <c r="X366" s="61"/>
      <c r="Y366" s="61"/>
      <c r="Z366" s="4"/>
      <c r="AA366" s="61"/>
      <c r="AB366" s="6"/>
      <c r="AC366" s="7"/>
    </row>
    <row r="367" spans="1:29" s="32" customFormat="1" ht="13.35" customHeight="1">
      <c r="A367" s="1"/>
      <c r="B367" s="59"/>
      <c r="C367" s="59"/>
      <c r="D367" s="59"/>
      <c r="E367" s="59"/>
      <c r="F367" s="58"/>
      <c r="G367" s="59"/>
      <c r="H367" s="59"/>
      <c r="I367" s="59"/>
      <c r="J367" s="59"/>
      <c r="K367" s="59"/>
      <c r="L367" s="59"/>
      <c r="M367" s="4"/>
      <c r="N367" s="59"/>
      <c r="O367" s="6"/>
      <c r="P367" s="7"/>
      <c r="S367" s="61"/>
      <c r="T367" s="61"/>
      <c r="U367" s="61"/>
      <c r="V367" s="61"/>
      <c r="W367" s="61"/>
      <c r="X367" s="61"/>
      <c r="Y367" s="61"/>
      <c r="Z367" s="4"/>
      <c r="AA367" s="61"/>
      <c r="AB367" s="6"/>
      <c r="AC367" s="7"/>
    </row>
    <row r="368" spans="1:29" s="32" customFormat="1" ht="13.35" customHeight="1">
      <c r="A368" s="1"/>
      <c r="B368" s="59"/>
      <c r="C368" s="59"/>
      <c r="D368" s="59"/>
      <c r="E368" s="59"/>
      <c r="F368" s="58"/>
      <c r="G368" s="59"/>
      <c r="H368" s="59"/>
      <c r="I368" s="59"/>
      <c r="J368" s="59"/>
      <c r="K368" s="59"/>
      <c r="L368" s="59"/>
      <c r="M368" s="4"/>
      <c r="N368" s="59"/>
      <c r="O368" s="6"/>
      <c r="P368" s="7"/>
      <c r="S368" s="61"/>
      <c r="T368" s="61"/>
      <c r="U368" s="61"/>
      <c r="V368" s="61"/>
      <c r="W368" s="61"/>
      <c r="X368" s="61"/>
      <c r="Y368" s="61"/>
      <c r="Z368" s="4"/>
      <c r="AA368" s="61"/>
      <c r="AB368" s="6"/>
      <c r="AC368" s="7"/>
    </row>
    <row r="369" spans="1:29" s="32" customFormat="1" ht="13.35" customHeight="1">
      <c r="A369" s="1"/>
      <c r="B369" s="59"/>
      <c r="C369" s="59"/>
      <c r="D369" s="59"/>
      <c r="E369" s="59"/>
      <c r="F369" s="58"/>
      <c r="G369" s="59"/>
      <c r="H369" s="59"/>
      <c r="I369" s="59"/>
      <c r="J369" s="59"/>
      <c r="K369" s="59"/>
      <c r="L369" s="59"/>
      <c r="M369" s="4"/>
      <c r="N369" s="59"/>
      <c r="O369" s="6"/>
      <c r="P369" s="7"/>
      <c r="S369" s="61"/>
      <c r="T369" s="61"/>
      <c r="U369" s="61"/>
      <c r="V369" s="61"/>
      <c r="W369" s="61"/>
      <c r="X369" s="61"/>
      <c r="Y369" s="61"/>
      <c r="Z369" s="4"/>
      <c r="AA369" s="61"/>
      <c r="AB369" s="6"/>
      <c r="AC369" s="7"/>
    </row>
    <row r="370" spans="1:29" s="32" customFormat="1" ht="13.35" customHeight="1">
      <c r="A370" s="1"/>
      <c r="B370" s="59"/>
      <c r="C370" s="59"/>
      <c r="D370" s="59"/>
      <c r="E370" s="59"/>
      <c r="F370" s="58"/>
      <c r="G370" s="59"/>
      <c r="H370" s="59"/>
      <c r="I370" s="59"/>
      <c r="J370" s="59"/>
      <c r="K370" s="59"/>
      <c r="L370" s="59"/>
      <c r="M370" s="4"/>
      <c r="N370" s="59"/>
      <c r="O370" s="6"/>
      <c r="P370" s="7"/>
      <c r="S370" s="61"/>
      <c r="T370" s="61"/>
      <c r="U370" s="61"/>
      <c r="V370" s="61"/>
      <c r="W370" s="61"/>
      <c r="X370" s="61"/>
      <c r="Y370" s="61"/>
      <c r="Z370" s="4"/>
      <c r="AA370" s="61"/>
      <c r="AB370" s="6"/>
      <c r="AC370" s="7"/>
    </row>
    <row r="371" spans="1:29" s="32" customFormat="1" ht="13.35" customHeight="1">
      <c r="A371" s="1"/>
      <c r="B371" s="59"/>
      <c r="C371" s="59"/>
      <c r="D371" s="59"/>
      <c r="E371" s="59"/>
      <c r="F371" s="58"/>
      <c r="G371" s="59"/>
      <c r="H371" s="59"/>
      <c r="I371" s="59"/>
      <c r="J371" s="59"/>
      <c r="K371" s="59"/>
      <c r="L371" s="59"/>
      <c r="M371" s="4"/>
      <c r="N371" s="59"/>
      <c r="O371" s="6"/>
      <c r="P371" s="7"/>
      <c r="S371" s="61"/>
      <c r="T371" s="61"/>
      <c r="U371" s="61"/>
      <c r="V371" s="61"/>
      <c r="W371" s="61"/>
      <c r="X371" s="61"/>
      <c r="Y371" s="61"/>
      <c r="Z371" s="4"/>
      <c r="AA371" s="61"/>
      <c r="AB371" s="6"/>
      <c r="AC371" s="7"/>
    </row>
    <row r="372" spans="1:29" s="32" customFormat="1" ht="13.35" customHeight="1">
      <c r="A372" s="1"/>
      <c r="B372" s="59"/>
      <c r="C372" s="59"/>
      <c r="D372" s="59"/>
      <c r="E372" s="59"/>
      <c r="F372" s="58"/>
      <c r="G372" s="59"/>
      <c r="H372" s="59"/>
      <c r="I372" s="59"/>
      <c r="J372" s="59"/>
      <c r="K372" s="59"/>
      <c r="L372" s="59"/>
      <c r="M372" s="4"/>
      <c r="N372" s="59"/>
      <c r="O372" s="6"/>
      <c r="P372" s="7"/>
      <c r="S372" s="61"/>
      <c r="T372" s="61"/>
      <c r="U372" s="61"/>
      <c r="V372" s="61"/>
      <c r="W372" s="61"/>
      <c r="X372" s="61"/>
      <c r="Y372" s="61"/>
      <c r="Z372" s="4"/>
      <c r="AA372" s="61"/>
      <c r="AB372" s="6"/>
      <c r="AC372" s="7"/>
    </row>
    <row r="373" spans="1:29" s="32" customFormat="1" ht="13.35" customHeight="1">
      <c r="A373" s="1"/>
      <c r="B373" s="59"/>
      <c r="C373" s="59"/>
      <c r="D373" s="59"/>
      <c r="E373" s="59"/>
      <c r="F373" s="58"/>
      <c r="G373" s="59"/>
      <c r="H373" s="59"/>
      <c r="I373" s="59"/>
      <c r="J373" s="59"/>
      <c r="K373" s="59"/>
      <c r="L373" s="59"/>
      <c r="M373" s="4"/>
      <c r="N373" s="59"/>
      <c r="O373" s="6"/>
      <c r="P373" s="7"/>
      <c r="S373" s="61"/>
      <c r="T373" s="61"/>
      <c r="U373" s="61"/>
      <c r="V373" s="61"/>
      <c r="W373" s="61"/>
      <c r="X373" s="61"/>
      <c r="Y373" s="61"/>
      <c r="Z373" s="4"/>
      <c r="AA373" s="61"/>
      <c r="AB373" s="6"/>
      <c r="AC373" s="7"/>
    </row>
    <row r="374" spans="1:29" s="32" customFormat="1" ht="13.35" customHeight="1">
      <c r="A374" s="1"/>
      <c r="B374" s="59"/>
      <c r="C374" s="59"/>
      <c r="D374" s="59"/>
      <c r="E374" s="59"/>
      <c r="F374" s="58"/>
      <c r="G374" s="59"/>
      <c r="H374" s="59"/>
      <c r="I374" s="59"/>
      <c r="J374" s="59"/>
      <c r="K374" s="59"/>
      <c r="L374" s="59"/>
      <c r="M374" s="4"/>
      <c r="N374" s="59"/>
      <c r="O374" s="6"/>
      <c r="P374" s="7"/>
      <c r="S374" s="61"/>
      <c r="T374" s="61"/>
      <c r="U374" s="61"/>
      <c r="V374" s="61"/>
      <c r="W374" s="61"/>
      <c r="X374" s="61"/>
      <c r="Y374" s="61"/>
      <c r="Z374" s="4"/>
      <c r="AA374" s="61"/>
      <c r="AB374" s="6"/>
      <c r="AC374" s="7"/>
    </row>
    <row r="375" spans="1:29" s="32" customFormat="1" ht="13.35" customHeight="1">
      <c r="A375" s="1"/>
      <c r="B375" s="59"/>
      <c r="C375" s="59"/>
      <c r="D375" s="59"/>
      <c r="E375" s="59"/>
      <c r="F375" s="58"/>
      <c r="G375" s="59"/>
      <c r="H375" s="59"/>
      <c r="I375" s="59"/>
      <c r="J375" s="59"/>
      <c r="K375" s="59"/>
      <c r="L375" s="59"/>
      <c r="M375" s="4"/>
      <c r="N375" s="59"/>
      <c r="O375" s="6"/>
      <c r="P375" s="7"/>
      <c r="S375" s="61"/>
      <c r="T375" s="61"/>
      <c r="U375" s="61"/>
      <c r="V375" s="61"/>
      <c r="W375" s="61"/>
      <c r="X375" s="61"/>
      <c r="Y375" s="61"/>
      <c r="Z375" s="4"/>
      <c r="AA375" s="61"/>
      <c r="AB375" s="6"/>
      <c r="AC375" s="7"/>
    </row>
    <row r="376" spans="1:29" s="32" customFormat="1" ht="13.35" customHeight="1">
      <c r="A376" s="1"/>
      <c r="B376" s="59"/>
      <c r="C376" s="59"/>
      <c r="D376" s="59"/>
      <c r="E376" s="59"/>
      <c r="F376" s="58"/>
      <c r="G376" s="59"/>
      <c r="H376" s="59"/>
      <c r="I376" s="59"/>
      <c r="J376" s="59"/>
      <c r="K376" s="59"/>
      <c r="L376" s="59"/>
      <c r="M376" s="4"/>
      <c r="N376" s="59"/>
      <c r="O376" s="6"/>
      <c r="P376" s="7"/>
      <c r="S376" s="61"/>
      <c r="T376" s="61"/>
      <c r="U376" s="61"/>
      <c r="V376" s="61"/>
      <c r="W376" s="61"/>
      <c r="X376" s="61"/>
      <c r="Y376" s="61"/>
      <c r="Z376" s="4"/>
      <c r="AA376" s="61"/>
      <c r="AB376" s="6"/>
      <c r="AC376" s="7"/>
    </row>
    <row r="377" spans="1:29" s="32" customFormat="1" ht="13.35" customHeight="1">
      <c r="A377" s="1"/>
      <c r="B377" s="59"/>
      <c r="C377" s="59"/>
      <c r="D377" s="59"/>
      <c r="E377" s="59"/>
      <c r="F377" s="58"/>
      <c r="G377" s="59"/>
      <c r="H377" s="59"/>
      <c r="I377" s="59"/>
      <c r="J377" s="59"/>
      <c r="K377" s="59"/>
      <c r="L377" s="59"/>
      <c r="M377" s="4"/>
      <c r="N377" s="59"/>
      <c r="O377" s="6"/>
      <c r="P377" s="7"/>
      <c r="S377" s="61"/>
      <c r="T377" s="61"/>
      <c r="U377" s="61"/>
      <c r="V377" s="61"/>
      <c r="W377" s="61"/>
      <c r="X377" s="61"/>
      <c r="Y377" s="61"/>
      <c r="Z377" s="4"/>
      <c r="AA377" s="61"/>
      <c r="AB377" s="6"/>
      <c r="AC377" s="7"/>
    </row>
    <row r="378" spans="1:29" s="32" customFormat="1" ht="13.35" customHeight="1">
      <c r="A378" s="1"/>
      <c r="B378" s="59"/>
      <c r="C378" s="59"/>
      <c r="D378" s="59"/>
      <c r="E378" s="59"/>
      <c r="F378" s="58"/>
      <c r="G378" s="59"/>
      <c r="H378" s="59"/>
      <c r="I378" s="59"/>
      <c r="J378" s="59"/>
      <c r="K378" s="59"/>
      <c r="L378" s="59"/>
      <c r="M378" s="4"/>
      <c r="N378" s="59"/>
      <c r="O378" s="6"/>
      <c r="P378" s="7"/>
      <c r="S378" s="61"/>
      <c r="T378" s="61"/>
      <c r="U378" s="61"/>
      <c r="V378" s="61"/>
      <c r="W378" s="61"/>
      <c r="X378" s="61"/>
      <c r="Y378" s="61"/>
      <c r="Z378" s="4"/>
      <c r="AA378" s="61"/>
      <c r="AB378" s="6"/>
      <c r="AC378" s="7"/>
    </row>
    <row r="379" spans="1:29" s="32" customFormat="1" ht="13.35" customHeight="1">
      <c r="A379" s="1"/>
      <c r="B379" s="59"/>
      <c r="C379" s="59"/>
      <c r="D379" s="59"/>
      <c r="E379" s="59"/>
      <c r="F379" s="58"/>
      <c r="G379" s="59"/>
      <c r="H379" s="59"/>
      <c r="I379" s="59"/>
      <c r="J379" s="59"/>
      <c r="K379" s="59"/>
      <c r="L379" s="59"/>
      <c r="M379" s="4"/>
      <c r="N379" s="59"/>
      <c r="O379" s="6"/>
      <c r="P379" s="7"/>
      <c r="S379" s="61"/>
      <c r="T379" s="61"/>
      <c r="U379" s="61"/>
      <c r="V379" s="61"/>
      <c r="W379" s="61"/>
      <c r="X379" s="61"/>
      <c r="Y379" s="61"/>
      <c r="Z379" s="4"/>
      <c r="AA379" s="61"/>
      <c r="AB379" s="6"/>
      <c r="AC379" s="7"/>
    </row>
    <row r="380" spans="1:29" s="32" customFormat="1" ht="13.35" customHeight="1">
      <c r="A380" s="1"/>
      <c r="B380" s="59"/>
      <c r="C380" s="59"/>
      <c r="D380" s="59"/>
      <c r="E380" s="59"/>
      <c r="F380" s="58"/>
      <c r="G380" s="59"/>
      <c r="H380" s="59"/>
      <c r="I380" s="59"/>
      <c r="J380" s="59"/>
      <c r="K380" s="59"/>
      <c r="L380" s="59"/>
      <c r="M380" s="4"/>
      <c r="N380" s="59"/>
      <c r="O380" s="6"/>
      <c r="P380" s="7"/>
      <c r="S380" s="61"/>
      <c r="T380" s="61"/>
      <c r="U380" s="61"/>
      <c r="V380" s="61"/>
      <c r="W380" s="61"/>
      <c r="X380" s="61"/>
      <c r="Y380" s="61"/>
      <c r="Z380" s="4"/>
      <c r="AA380" s="61"/>
      <c r="AB380" s="6"/>
      <c r="AC380" s="7"/>
    </row>
    <row r="381" spans="1:29" s="32" customFormat="1" ht="13.35" customHeight="1">
      <c r="A381" s="1"/>
      <c r="B381" s="59"/>
      <c r="C381" s="59"/>
      <c r="D381" s="59"/>
      <c r="E381" s="59"/>
      <c r="F381" s="58"/>
      <c r="G381" s="59"/>
      <c r="H381" s="59"/>
      <c r="I381" s="59"/>
      <c r="J381" s="59"/>
      <c r="K381" s="59"/>
      <c r="L381" s="59"/>
      <c r="M381" s="4"/>
      <c r="N381" s="59"/>
      <c r="O381" s="6"/>
      <c r="P381" s="7"/>
      <c r="S381" s="61"/>
      <c r="T381" s="61"/>
      <c r="U381" s="61"/>
      <c r="V381" s="61"/>
      <c r="W381" s="61"/>
      <c r="X381" s="61"/>
      <c r="Y381" s="61"/>
      <c r="Z381" s="4"/>
      <c r="AA381" s="61"/>
      <c r="AB381" s="6"/>
      <c r="AC381" s="7"/>
    </row>
    <row r="382" spans="1:29" s="32" customFormat="1" ht="13.35" customHeight="1">
      <c r="A382" s="1"/>
      <c r="B382" s="59"/>
      <c r="C382" s="59"/>
      <c r="D382" s="59"/>
      <c r="E382" s="59"/>
      <c r="F382" s="58"/>
      <c r="G382" s="59"/>
      <c r="H382" s="59"/>
      <c r="I382" s="59"/>
      <c r="J382" s="59"/>
      <c r="K382" s="59"/>
      <c r="L382" s="59"/>
      <c r="M382" s="4"/>
      <c r="N382" s="59"/>
      <c r="O382" s="6"/>
      <c r="P382" s="7"/>
      <c r="S382" s="61"/>
      <c r="T382" s="61"/>
      <c r="U382" s="61"/>
      <c r="V382" s="61"/>
      <c r="W382" s="61"/>
      <c r="X382" s="61"/>
      <c r="Y382" s="61"/>
      <c r="Z382" s="4"/>
      <c r="AA382" s="61"/>
      <c r="AB382" s="6"/>
      <c r="AC382" s="7"/>
    </row>
    <row r="383" spans="1:29" s="32" customFormat="1" ht="13.35" customHeight="1">
      <c r="A383" s="1"/>
      <c r="B383" s="59"/>
      <c r="C383" s="59"/>
      <c r="D383" s="59"/>
      <c r="E383" s="59"/>
      <c r="F383" s="58"/>
      <c r="G383" s="59"/>
      <c r="H383" s="59"/>
      <c r="I383" s="59"/>
      <c r="J383" s="59"/>
      <c r="K383" s="59"/>
      <c r="L383" s="59"/>
      <c r="M383" s="4"/>
      <c r="N383" s="59"/>
      <c r="O383" s="6"/>
      <c r="P383" s="7"/>
      <c r="S383" s="61"/>
      <c r="T383" s="61"/>
      <c r="U383" s="61"/>
      <c r="V383" s="61"/>
      <c r="W383" s="61"/>
      <c r="X383" s="61"/>
      <c r="Y383" s="61"/>
      <c r="Z383" s="4"/>
      <c r="AA383" s="61"/>
      <c r="AB383" s="6"/>
      <c r="AC383" s="7"/>
    </row>
    <row r="384" spans="1:29" s="32" customFormat="1" ht="13.35" customHeight="1">
      <c r="A384" s="1"/>
      <c r="B384" s="59"/>
      <c r="C384" s="59"/>
      <c r="D384" s="59"/>
      <c r="E384" s="59"/>
      <c r="F384" s="58"/>
      <c r="G384" s="59"/>
      <c r="H384" s="59"/>
      <c r="I384" s="59"/>
      <c r="J384" s="59"/>
      <c r="K384" s="59"/>
      <c r="L384" s="59"/>
      <c r="M384" s="4"/>
      <c r="N384" s="59"/>
      <c r="O384" s="6"/>
      <c r="P384" s="7"/>
      <c r="S384" s="61"/>
      <c r="T384" s="61"/>
      <c r="U384" s="61"/>
      <c r="V384" s="61"/>
      <c r="W384" s="61"/>
      <c r="X384" s="61"/>
      <c r="Y384" s="61"/>
      <c r="Z384" s="4"/>
      <c r="AA384" s="61"/>
      <c r="AB384" s="6"/>
      <c r="AC384" s="7"/>
    </row>
    <row r="385" spans="1:29" s="32" customFormat="1" ht="13.35" customHeight="1">
      <c r="A385" s="1"/>
      <c r="B385" s="59"/>
      <c r="C385" s="59"/>
      <c r="D385" s="59"/>
      <c r="E385" s="59"/>
      <c r="F385" s="58"/>
      <c r="G385" s="59"/>
      <c r="H385" s="59"/>
      <c r="I385" s="59"/>
      <c r="J385" s="59"/>
      <c r="K385" s="59"/>
      <c r="L385" s="59"/>
      <c r="M385" s="4"/>
      <c r="N385" s="59"/>
      <c r="O385" s="6"/>
      <c r="P385" s="7"/>
      <c r="S385" s="61"/>
      <c r="T385" s="61"/>
      <c r="U385" s="61"/>
      <c r="V385" s="61"/>
      <c r="W385" s="61"/>
      <c r="X385" s="61"/>
      <c r="Y385" s="61"/>
      <c r="Z385" s="4"/>
      <c r="AA385" s="61"/>
      <c r="AB385" s="6"/>
      <c r="AC385" s="7"/>
    </row>
    <row r="386" spans="1:29" s="32" customFormat="1" ht="13.35" customHeight="1">
      <c r="A386" s="1"/>
      <c r="B386" s="59"/>
      <c r="C386" s="59"/>
      <c r="D386" s="59"/>
      <c r="E386" s="59"/>
      <c r="F386" s="58"/>
      <c r="G386" s="59"/>
      <c r="H386" s="59"/>
      <c r="I386" s="59"/>
      <c r="J386" s="59"/>
      <c r="K386" s="59"/>
      <c r="L386" s="59"/>
      <c r="M386" s="4"/>
      <c r="N386" s="59"/>
      <c r="O386" s="6"/>
      <c r="P386" s="7"/>
      <c r="S386" s="61"/>
      <c r="T386" s="61"/>
      <c r="U386" s="61"/>
      <c r="V386" s="61"/>
      <c r="W386" s="61"/>
      <c r="X386" s="61"/>
      <c r="Y386" s="61"/>
      <c r="Z386" s="4"/>
      <c r="AA386" s="61"/>
      <c r="AB386" s="6"/>
      <c r="AC386" s="7"/>
    </row>
    <row r="387" spans="1:29" s="32" customFormat="1" ht="13.35" customHeight="1">
      <c r="A387" s="1"/>
      <c r="B387" s="59"/>
      <c r="C387" s="59"/>
      <c r="D387" s="59"/>
      <c r="E387" s="59"/>
      <c r="F387" s="58"/>
      <c r="G387" s="59"/>
      <c r="H387" s="59"/>
      <c r="I387" s="59"/>
      <c r="J387" s="59"/>
      <c r="K387" s="59"/>
      <c r="L387" s="59"/>
      <c r="M387" s="4"/>
      <c r="N387" s="59"/>
      <c r="O387" s="6"/>
      <c r="P387" s="7"/>
      <c r="S387" s="61"/>
      <c r="T387" s="61"/>
      <c r="U387" s="61"/>
      <c r="V387" s="61"/>
      <c r="W387" s="61"/>
      <c r="X387" s="61"/>
      <c r="Y387" s="61"/>
      <c r="Z387" s="4"/>
      <c r="AA387" s="61"/>
      <c r="AB387" s="6"/>
      <c r="AC387" s="7"/>
    </row>
    <row r="388" spans="1:29" s="32" customFormat="1" ht="13.35" customHeight="1">
      <c r="A388" s="1"/>
      <c r="B388" s="59"/>
      <c r="C388" s="59"/>
      <c r="D388" s="59"/>
      <c r="E388" s="59"/>
      <c r="F388" s="58"/>
      <c r="G388" s="59"/>
      <c r="H388" s="59"/>
      <c r="I388" s="59"/>
      <c r="J388" s="59"/>
      <c r="K388" s="59"/>
      <c r="L388" s="59"/>
      <c r="M388" s="4"/>
      <c r="N388" s="59"/>
      <c r="O388" s="6"/>
      <c r="P388" s="7"/>
      <c r="S388" s="61"/>
      <c r="T388" s="61"/>
      <c r="U388" s="61"/>
      <c r="V388" s="61"/>
      <c r="W388" s="61"/>
      <c r="X388" s="61"/>
      <c r="Y388" s="61"/>
      <c r="Z388" s="4"/>
      <c r="AA388" s="61"/>
      <c r="AB388" s="6"/>
      <c r="AC388" s="7"/>
    </row>
    <row r="389" spans="1:29" s="32" customFormat="1" ht="13.35" customHeight="1">
      <c r="A389" s="1"/>
      <c r="B389" s="59"/>
      <c r="C389" s="59"/>
      <c r="D389" s="59"/>
      <c r="E389" s="59"/>
      <c r="F389" s="58"/>
      <c r="G389" s="59"/>
      <c r="H389" s="59"/>
      <c r="I389" s="59"/>
      <c r="J389" s="59"/>
      <c r="K389" s="59"/>
      <c r="L389" s="59"/>
      <c r="M389" s="4"/>
      <c r="N389" s="59"/>
      <c r="O389" s="6"/>
      <c r="P389" s="7"/>
      <c r="S389" s="61"/>
      <c r="T389" s="61"/>
      <c r="U389" s="61"/>
      <c r="V389" s="61"/>
      <c r="W389" s="61"/>
      <c r="X389" s="61"/>
      <c r="Y389" s="61"/>
      <c r="Z389" s="4"/>
      <c r="AA389" s="61"/>
      <c r="AB389" s="6"/>
      <c r="AC389" s="7"/>
    </row>
    <row r="390" spans="1:29" s="32" customFormat="1" ht="13.35" customHeight="1">
      <c r="A390" s="1"/>
      <c r="B390" s="59"/>
      <c r="C390" s="59"/>
      <c r="D390" s="59"/>
      <c r="E390" s="59"/>
      <c r="F390" s="58"/>
      <c r="G390" s="59"/>
      <c r="H390" s="59"/>
      <c r="I390" s="59"/>
      <c r="J390" s="59"/>
      <c r="K390" s="59"/>
      <c r="L390" s="59"/>
      <c r="M390" s="4"/>
      <c r="N390" s="59"/>
      <c r="O390" s="6"/>
      <c r="P390" s="7"/>
      <c r="S390" s="61"/>
      <c r="T390" s="61"/>
      <c r="U390" s="61"/>
      <c r="V390" s="61"/>
      <c r="W390" s="61"/>
      <c r="X390" s="61"/>
      <c r="Y390" s="61"/>
      <c r="Z390" s="4"/>
      <c r="AA390" s="61"/>
      <c r="AB390" s="6"/>
      <c r="AC390" s="7"/>
    </row>
    <row r="391" spans="1:29" s="32" customFormat="1" ht="13.35" customHeight="1">
      <c r="A391" s="1"/>
      <c r="B391" s="59"/>
      <c r="C391" s="59"/>
      <c r="D391" s="59"/>
      <c r="E391" s="59"/>
      <c r="F391" s="58"/>
      <c r="G391" s="59"/>
      <c r="H391" s="59"/>
      <c r="I391" s="59"/>
      <c r="J391" s="59"/>
      <c r="K391" s="59"/>
      <c r="L391" s="59"/>
      <c r="M391" s="4"/>
      <c r="N391" s="59"/>
      <c r="O391" s="6"/>
      <c r="P391" s="7"/>
      <c r="S391" s="61"/>
      <c r="T391" s="61"/>
      <c r="U391" s="61"/>
      <c r="V391" s="61"/>
      <c r="W391" s="61"/>
      <c r="X391" s="61"/>
      <c r="Y391" s="61"/>
      <c r="Z391" s="4"/>
      <c r="AA391" s="61"/>
      <c r="AB391" s="6"/>
      <c r="AC391" s="7"/>
    </row>
    <row r="392" spans="1:29" s="32" customFormat="1" ht="13.35" customHeight="1">
      <c r="A392" s="1"/>
      <c r="B392" s="59"/>
      <c r="C392" s="59"/>
      <c r="D392" s="59"/>
      <c r="E392" s="59"/>
      <c r="F392" s="58"/>
      <c r="G392" s="59"/>
      <c r="H392" s="59"/>
      <c r="I392" s="59"/>
      <c r="J392" s="59"/>
      <c r="K392" s="59"/>
      <c r="L392" s="59"/>
      <c r="M392" s="4"/>
      <c r="N392" s="59"/>
      <c r="O392" s="6"/>
      <c r="P392" s="7"/>
      <c r="S392" s="61"/>
      <c r="T392" s="61"/>
      <c r="U392" s="61"/>
      <c r="V392" s="61"/>
      <c r="W392" s="61"/>
      <c r="X392" s="61"/>
      <c r="Y392" s="61"/>
      <c r="Z392" s="4"/>
      <c r="AA392" s="61"/>
      <c r="AB392" s="6"/>
      <c r="AC392" s="7"/>
    </row>
    <row r="393" spans="1:29" s="32" customFormat="1" ht="13.35" customHeight="1">
      <c r="A393" s="1"/>
      <c r="B393" s="59"/>
      <c r="C393" s="59"/>
      <c r="D393" s="59"/>
      <c r="E393" s="59"/>
      <c r="F393" s="58"/>
      <c r="G393" s="59"/>
      <c r="H393" s="59"/>
      <c r="I393" s="59"/>
      <c r="J393" s="59"/>
      <c r="K393" s="59"/>
      <c r="L393" s="59"/>
      <c r="M393" s="4"/>
      <c r="N393" s="59"/>
      <c r="O393" s="6"/>
      <c r="P393" s="7"/>
      <c r="S393" s="61"/>
      <c r="T393" s="61"/>
      <c r="U393" s="61"/>
      <c r="V393" s="61"/>
      <c r="W393" s="61"/>
      <c r="X393" s="61"/>
      <c r="Y393" s="61"/>
      <c r="Z393" s="4"/>
      <c r="AA393" s="61"/>
      <c r="AB393" s="6"/>
      <c r="AC393" s="7"/>
    </row>
    <row r="394" spans="1:29" s="32" customFormat="1" ht="13.35" customHeight="1">
      <c r="A394" s="1"/>
      <c r="B394" s="59"/>
      <c r="C394" s="59"/>
      <c r="D394" s="59"/>
      <c r="E394" s="59"/>
      <c r="F394" s="58"/>
      <c r="G394" s="59"/>
      <c r="H394" s="59"/>
      <c r="I394" s="59"/>
      <c r="J394" s="59"/>
      <c r="K394" s="59"/>
      <c r="L394" s="59"/>
      <c r="M394" s="4"/>
      <c r="N394" s="59"/>
      <c r="O394" s="6"/>
      <c r="P394" s="7"/>
      <c r="S394" s="61"/>
      <c r="T394" s="61"/>
      <c r="U394" s="61"/>
      <c r="V394" s="61"/>
      <c r="W394" s="61"/>
      <c r="X394" s="61"/>
      <c r="Y394" s="61"/>
      <c r="Z394" s="4"/>
      <c r="AA394" s="61"/>
      <c r="AB394" s="6"/>
      <c r="AC394" s="7"/>
    </row>
    <row r="395" spans="1:29" s="32" customFormat="1" ht="13.35" customHeight="1">
      <c r="A395" s="1"/>
      <c r="B395" s="59"/>
      <c r="C395" s="59"/>
      <c r="D395" s="59"/>
      <c r="E395" s="59"/>
      <c r="F395" s="58"/>
      <c r="G395" s="59"/>
      <c r="H395" s="59"/>
      <c r="I395" s="59"/>
      <c r="J395" s="59"/>
      <c r="K395" s="59"/>
      <c r="L395" s="59"/>
      <c r="M395" s="4"/>
      <c r="N395" s="59"/>
      <c r="O395" s="6"/>
      <c r="P395" s="7"/>
      <c r="S395" s="61"/>
      <c r="T395" s="61"/>
      <c r="U395" s="61"/>
      <c r="V395" s="61"/>
      <c r="W395" s="61"/>
      <c r="X395" s="61"/>
      <c r="Y395" s="61"/>
      <c r="Z395" s="4"/>
      <c r="AA395" s="61"/>
      <c r="AB395" s="6"/>
      <c r="AC395" s="7"/>
    </row>
    <row r="396" spans="1:29" s="32" customFormat="1" ht="13.35" customHeight="1">
      <c r="A396" s="1"/>
      <c r="B396" s="59"/>
      <c r="C396" s="59"/>
      <c r="D396" s="59"/>
      <c r="E396" s="59"/>
      <c r="F396" s="58"/>
      <c r="G396" s="59"/>
      <c r="H396" s="59"/>
      <c r="I396" s="59"/>
      <c r="J396" s="59"/>
      <c r="K396" s="59"/>
      <c r="L396" s="59"/>
      <c r="M396" s="4"/>
      <c r="N396" s="59"/>
      <c r="O396" s="6"/>
      <c r="P396" s="7"/>
      <c r="S396" s="61"/>
      <c r="T396" s="61"/>
      <c r="U396" s="61"/>
      <c r="V396" s="61"/>
      <c r="W396" s="61"/>
      <c r="X396" s="61"/>
      <c r="Y396" s="61"/>
      <c r="Z396" s="4"/>
      <c r="AA396" s="61"/>
      <c r="AB396" s="6"/>
      <c r="AC396" s="7"/>
    </row>
    <row r="397" spans="1:29" s="32" customFormat="1" ht="13.35" customHeight="1">
      <c r="A397" s="1"/>
      <c r="B397" s="59"/>
      <c r="C397" s="59"/>
      <c r="D397" s="59"/>
      <c r="E397" s="59"/>
      <c r="F397" s="58"/>
      <c r="G397" s="59"/>
      <c r="H397" s="59"/>
      <c r="I397" s="59"/>
      <c r="J397" s="59"/>
      <c r="K397" s="59"/>
      <c r="L397" s="59"/>
      <c r="M397" s="4"/>
      <c r="N397" s="59"/>
      <c r="O397" s="6"/>
      <c r="P397" s="7"/>
      <c r="S397" s="61"/>
      <c r="T397" s="61"/>
      <c r="U397" s="61"/>
      <c r="V397" s="61"/>
      <c r="W397" s="61"/>
      <c r="X397" s="61"/>
      <c r="Y397" s="61"/>
      <c r="Z397" s="4"/>
      <c r="AA397" s="61"/>
      <c r="AB397" s="6"/>
      <c r="AC397" s="7"/>
    </row>
    <row r="398" spans="1:29" s="32" customFormat="1" ht="13.35" customHeight="1">
      <c r="A398" s="1"/>
      <c r="B398" s="59"/>
      <c r="C398" s="59"/>
      <c r="D398" s="59"/>
      <c r="E398" s="59"/>
      <c r="F398" s="58"/>
      <c r="G398" s="59"/>
      <c r="H398" s="59"/>
      <c r="I398" s="59"/>
      <c r="J398" s="59"/>
      <c r="K398" s="59"/>
      <c r="L398" s="59"/>
      <c r="M398" s="4"/>
      <c r="N398" s="59"/>
      <c r="O398" s="6"/>
      <c r="P398" s="7"/>
      <c r="S398" s="61"/>
      <c r="T398" s="61"/>
      <c r="U398" s="61"/>
      <c r="V398" s="61"/>
      <c r="W398" s="61"/>
      <c r="X398" s="61"/>
      <c r="Y398" s="61"/>
      <c r="Z398" s="4"/>
      <c r="AA398" s="61"/>
      <c r="AB398" s="6"/>
      <c r="AC398" s="7"/>
    </row>
    <row r="399" spans="1:29" s="32" customFormat="1" ht="13.35" customHeight="1">
      <c r="A399" s="1"/>
      <c r="B399" s="59"/>
      <c r="C399" s="59"/>
      <c r="D399" s="59"/>
      <c r="E399" s="59"/>
      <c r="F399" s="58"/>
      <c r="G399" s="59"/>
      <c r="H399" s="59"/>
      <c r="I399" s="59"/>
      <c r="J399" s="59"/>
      <c r="K399" s="59"/>
      <c r="L399" s="59"/>
      <c r="M399" s="4"/>
      <c r="N399" s="59"/>
      <c r="O399" s="6"/>
      <c r="P399" s="7"/>
      <c r="S399" s="61"/>
      <c r="T399" s="61"/>
      <c r="U399" s="61"/>
      <c r="V399" s="61"/>
      <c r="W399" s="61"/>
      <c r="X399" s="61"/>
      <c r="Y399" s="61"/>
      <c r="Z399" s="4"/>
      <c r="AA399" s="61"/>
      <c r="AB399" s="6"/>
      <c r="AC399" s="7"/>
    </row>
    <row r="400" spans="1:29" s="32" customFormat="1" ht="13.35" customHeight="1">
      <c r="A400" s="1"/>
      <c r="B400" s="59"/>
      <c r="C400" s="59"/>
      <c r="D400" s="59"/>
      <c r="E400" s="59"/>
      <c r="F400" s="58"/>
      <c r="G400" s="59"/>
      <c r="H400" s="59"/>
      <c r="I400" s="59"/>
      <c r="J400" s="59"/>
      <c r="K400" s="59"/>
      <c r="L400" s="59"/>
      <c r="M400" s="4"/>
      <c r="N400" s="59"/>
      <c r="O400" s="6"/>
      <c r="P400" s="7"/>
      <c r="S400" s="61"/>
      <c r="T400" s="61"/>
      <c r="U400" s="61"/>
      <c r="V400" s="61"/>
      <c r="W400" s="61"/>
      <c r="X400" s="61"/>
      <c r="Y400" s="61"/>
      <c r="Z400" s="4"/>
      <c r="AA400" s="61"/>
      <c r="AB400" s="6"/>
      <c r="AC400" s="7"/>
    </row>
    <row r="401" spans="1:29" s="32" customFormat="1" ht="13.35" customHeight="1">
      <c r="A401" s="1"/>
      <c r="B401" s="59"/>
      <c r="C401" s="59"/>
      <c r="D401" s="59"/>
      <c r="E401" s="59"/>
      <c r="F401" s="58"/>
      <c r="G401" s="59"/>
      <c r="H401" s="59"/>
      <c r="I401" s="59"/>
      <c r="J401" s="59"/>
      <c r="K401" s="59"/>
      <c r="L401" s="59"/>
      <c r="M401" s="4"/>
      <c r="N401" s="59"/>
      <c r="O401" s="6"/>
      <c r="P401" s="7"/>
      <c r="S401" s="61"/>
      <c r="T401" s="61"/>
      <c r="U401" s="61"/>
      <c r="V401" s="61"/>
      <c r="W401" s="61"/>
      <c r="X401" s="61"/>
      <c r="Y401" s="61"/>
      <c r="Z401" s="4"/>
      <c r="AA401" s="61"/>
      <c r="AB401" s="6"/>
      <c r="AC401" s="7"/>
    </row>
    <row r="402" spans="1:29" s="32" customFormat="1" ht="13.35" customHeight="1">
      <c r="A402" s="1"/>
      <c r="B402" s="59"/>
      <c r="C402" s="59"/>
      <c r="D402" s="59"/>
      <c r="E402" s="59"/>
      <c r="F402" s="58"/>
      <c r="G402" s="59"/>
      <c r="H402" s="59"/>
      <c r="I402" s="59"/>
      <c r="J402" s="59"/>
      <c r="K402" s="59"/>
      <c r="L402" s="59"/>
      <c r="M402" s="4"/>
      <c r="N402" s="59"/>
      <c r="O402" s="6"/>
      <c r="P402" s="7"/>
      <c r="S402" s="61"/>
      <c r="T402" s="61"/>
      <c r="U402" s="61"/>
      <c r="V402" s="61"/>
      <c r="W402" s="61"/>
      <c r="X402" s="61"/>
      <c r="Y402" s="61"/>
      <c r="Z402" s="4"/>
      <c r="AA402" s="61"/>
      <c r="AB402" s="6"/>
      <c r="AC402" s="7"/>
    </row>
    <row r="403" spans="1:29" s="32" customFormat="1" ht="13.35" customHeight="1">
      <c r="A403" s="1"/>
      <c r="B403" s="59"/>
      <c r="C403" s="59"/>
      <c r="D403" s="59"/>
      <c r="E403" s="59"/>
      <c r="F403" s="58"/>
      <c r="G403" s="59"/>
      <c r="H403" s="59"/>
      <c r="I403" s="59"/>
      <c r="J403" s="59"/>
      <c r="K403" s="59"/>
      <c r="L403" s="59"/>
      <c r="M403" s="4"/>
      <c r="N403" s="59"/>
      <c r="O403" s="6"/>
      <c r="P403" s="7"/>
      <c r="S403" s="61"/>
      <c r="T403" s="61"/>
      <c r="U403" s="61"/>
      <c r="V403" s="61"/>
      <c r="W403" s="61"/>
      <c r="X403" s="61"/>
      <c r="Y403" s="61"/>
      <c r="Z403" s="4"/>
      <c r="AA403" s="61"/>
      <c r="AB403" s="6"/>
      <c r="AC403" s="7"/>
    </row>
    <row r="404" spans="1:29" s="32" customFormat="1" ht="13.35" customHeight="1">
      <c r="A404" s="1"/>
      <c r="B404" s="59"/>
      <c r="C404" s="59"/>
      <c r="D404" s="59"/>
      <c r="E404" s="59"/>
      <c r="F404" s="58"/>
      <c r="G404" s="59"/>
      <c r="H404" s="59"/>
      <c r="I404" s="59"/>
      <c r="J404" s="59"/>
      <c r="K404" s="59"/>
      <c r="L404" s="59"/>
      <c r="M404" s="4"/>
      <c r="N404" s="59"/>
      <c r="O404" s="6"/>
      <c r="P404" s="7"/>
      <c r="S404" s="61"/>
      <c r="T404" s="61"/>
      <c r="U404" s="61"/>
      <c r="V404" s="61"/>
      <c r="W404" s="61"/>
      <c r="X404" s="61"/>
      <c r="Y404" s="61"/>
      <c r="Z404" s="4"/>
      <c r="AA404" s="61"/>
      <c r="AB404" s="6"/>
      <c r="AC404" s="7"/>
    </row>
    <row r="405" spans="1:29" s="32" customFormat="1" ht="13.35" customHeight="1">
      <c r="A405" s="1"/>
      <c r="B405" s="59"/>
      <c r="C405" s="59"/>
      <c r="D405" s="59"/>
      <c r="E405" s="59"/>
      <c r="F405" s="58"/>
      <c r="G405" s="59"/>
      <c r="H405" s="59"/>
      <c r="I405" s="59"/>
      <c r="J405" s="59"/>
      <c r="K405" s="59"/>
      <c r="L405" s="59"/>
      <c r="M405" s="4"/>
      <c r="N405" s="59"/>
      <c r="O405" s="6"/>
      <c r="P405" s="7"/>
      <c r="S405" s="61"/>
      <c r="T405" s="61"/>
      <c r="U405" s="61"/>
      <c r="V405" s="61"/>
      <c r="W405" s="61"/>
      <c r="X405" s="61"/>
      <c r="Y405" s="61"/>
      <c r="Z405" s="4"/>
      <c r="AA405" s="61"/>
      <c r="AB405" s="6"/>
      <c r="AC405" s="7"/>
    </row>
    <row r="406" spans="1:29" s="32" customFormat="1" ht="13.35" customHeight="1">
      <c r="A406" s="1"/>
      <c r="B406" s="59"/>
      <c r="C406" s="59"/>
      <c r="D406" s="59"/>
      <c r="E406" s="59"/>
      <c r="F406" s="58"/>
      <c r="G406" s="59"/>
      <c r="H406" s="59"/>
      <c r="I406" s="59"/>
      <c r="J406" s="59"/>
      <c r="K406" s="59"/>
      <c r="L406" s="59"/>
      <c r="M406" s="4"/>
      <c r="N406" s="59"/>
      <c r="O406" s="6"/>
      <c r="P406" s="7"/>
      <c r="S406" s="61"/>
      <c r="T406" s="61"/>
      <c r="U406" s="61"/>
      <c r="V406" s="61"/>
      <c r="W406" s="61"/>
      <c r="X406" s="61"/>
      <c r="Y406" s="61"/>
      <c r="Z406" s="4"/>
      <c r="AA406" s="61"/>
      <c r="AB406" s="6"/>
      <c r="AC406" s="7"/>
    </row>
    <row r="407" spans="1:29" s="32" customFormat="1" ht="13.35" customHeight="1">
      <c r="A407" s="1"/>
      <c r="B407" s="59"/>
      <c r="C407" s="59"/>
      <c r="D407" s="59"/>
      <c r="E407" s="59"/>
      <c r="F407" s="58"/>
      <c r="G407" s="59"/>
      <c r="H407" s="59"/>
      <c r="I407" s="59"/>
      <c r="J407" s="59"/>
      <c r="K407" s="59"/>
      <c r="L407" s="59"/>
      <c r="M407" s="4"/>
      <c r="N407" s="59"/>
      <c r="O407" s="6"/>
      <c r="P407" s="7"/>
      <c r="S407" s="61"/>
      <c r="T407" s="61"/>
      <c r="U407" s="61"/>
      <c r="V407" s="61"/>
      <c r="W407" s="61"/>
      <c r="X407" s="61"/>
      <c r="Y407" s="61"/>
      <c r="Z407" s="4"/>
      <c r="AA407" s="61"/>
      <c r="AB407" s="6"/>
      <c r="AC407" s="7"/>
    </row>
    <row r="408" spans="1:29" s="32" customFormat="1" ht="13.35" customHeight="1">
      <c r="A408" s="1"/>
      <c r="B408" s="59"/>
      <c r="C408" s="59"/>
      <c r="D408" s="59"/>
      <c r="E408" s="59"/>
      <c r="F408" s="58"/>
      <c r="G408" s="59"/>
      <c r="H408" s="59"/>
      <c r="I408" s="59"/>
      <c r="J408" s="59"/>
      <c r="K408" s="59"/>
      <c r="L408" s="59"/>
      <c r="M408" s="4"/>
      <c r="N408" s="59"/>
      <c r="O408" s="6"/>
      <c r="P408" s="7"/>
      <c r="S408" s="61"/>
      <c r="T408" s="61"/>
      <c r="U408" s="61"/>
      <c r="V408" s="61"/>
      <c r="W408" s="61"/>
      <c r="X408" s="61"/>
      <c r="Y408" s="61"/>
      <c r="Z408" s="4"/>
      <c r="AA408" s="61"/>
      <c r="AB408" s="6"/>
      <c r="AC408" s="7"/>
    </row>
    <row r="409" spans="1:29" s="32" customFormat="1" ht="13.35" customHeight="1">
      <c r="A409" s="1"/>
      <c r="B409" s="59"/>
      <c r="C409" s="59"/>
      <c r="D409" s="59"/>
      <c r="E409" s="59"/>
      <c r="F409" s="58"/>
      <c r="G409" s="59"/>
      <c r="H409" s="59"/>
      <c r="I409" s="59"/>
      <c r="J409" s="59"/>
      <c r="K409" s="59"/>
      <c r="L409" s="59"/>
      <c r="M409" s="4"/>
      <c r="N409" s="59"/>
      <c r="O409" s="6"/>
      <c r="P409" s="7"/>
      <c r="S409" s="61"/>
      <c r="T409" s="61"/>
      <c r="U409" s="61"/>
      <c r="V409" s="61"/>
      <c r="W409" s="61"/>
      <c r="X409" s="61"/>
      <c r="Y409" s="61"/>
      <c r="Z409" s="4"/>
      <c r="AA409" s="61"/>
      <c r="AB409" s="6"/>
      <c r="AC409" s="7"/>
    </row>
    <row r="410" spans="1:29" s="32" customFormat="1" ht="13.35" customHeight="1">
      <c r="A410" s="1"/>
      <c r="B410" s="59"/>
      <c r="C410" s="59"/>
      <c r="D410" s="59"/>
      <c r="E410" s="59"/>
      <c r="F410" s="58"/>
      <c r="G410" s="59"/>
      <c r="H410" s="59"/>
      <c r="I410" s="59"/>
      <c r="J410" s="59"/>
      <c r="K410" s="59"/>
      <c r="L410" s="59"/>
      <c r="M410" s="4"/>
      <c r="N410" s="59"/>
      <c r="O410" s="6"/>
      <c r="P410" s="7"/>
      <c r="S410" s="61"/>
      <c r="T410" s="61"/>
      <c r="U410" s="61"/>
      <c r="V410" s="61"/>
      <c r="W410" s="61"/>
      <c r="X410" s="61"/>
      <c r="Y410" s="61"/>
      <c r="Z410" s="4"/>
      <c r="AA410" s="61"/>
      <c r="AB410" s="6"/>
      <c r="AC410" s="7"/>
    </row>
    <row r="411" spans="1:29" s="32" customFormat="1" ht="13.35" customHeight="1">
      <c r="A411" s="1"/>
      <c r="B411" s="59"/>
      <c r="C411" s="59"/>
      <c r="D411" s="59"/>
      <c r="E411" s="59"/>
      <c r="F411" s="58"/>
      <c r="G411" s="59"/>
      <c r="H411" s="59"/>
      <c r="I411" s="59"/>
      <c r="J411" s="59"/>
      <c r="K411" s="59"/>
      <c r="L411" s="59"/>
      <c r="M411" s="4"/>
      <c r="N411" s="59"/>
      <c r="O411" s="6"/>
      <c r="P411" s="7"/>
      <c r="S411" s="61"/>
      <c r="T411" s="61"/>
      <c r="U411" s="61"/>
      <c r="V411" s="61"/>
      <c r="W411" s="61"/>
      <c r="X411" s="61"/>
      <c r="Y411" s="61"/>
      <c r="Z411" s="4"/>
      <c r="AA411" s="61"/>
      <c r="AB411" s="6"/>
      <c r="AC411" s="7"/>
    </row>
    <row r="412" spans="1:29" s="32" customFormat="1" ht="13.35" customHeight="1">
      <c r="A412" s="1"/>
      <c r="B412" s="59"/>
      <c r="C412" s="59"/>
      <c r="D412" s="59"/>
      <c r="E412" s="59"/>
      <c r="F412" s="58"/>
      <c r="G412" s="59"/>
      <c r="H412" s="59"/>
      <c r="I412" s="59"/>
      <c r="J412" s="59"/>
      <c r="K412" s="59"/>
      <c r="L412" s="59"/>
      <c r="M412" s="4"/>
      <c r="N412" s="59"/>
      <c r="O412" s="6"/>
      <c r="P412" s="7"/>
      <c r="S412" s="61"/>
      <c r="T412" s="61"/>
      <c r="U412" s="61"/>
      <c r="V412" s="61"/>
      <c r="W412" s="61"/>
      <c r="X412" s="61"/>
      <c r="Y412" s="61"/>
      <c r="Z412" s="4"/>
      <c r="AA412" s="61"/>
      <c r="AB412" s="6"/>
      <c r="AC412" s="7"/>
    </row>
    <row r="413" spans="1:29" s="32" customFormat="1" ht="13.35" customHeight="1">
      <c r="A413" s="1"/>
      <c r="B413" s="59"/>
      <c r="C413" s="59"/>
      <c r="D413" s="59"/>
      <c r="E413" s="59"/>
      <c r="F413" s="58"/>
      <c r="G413" s="59"/>
      <c r="H413" s="59"/>
      <c r="I413" s="59"/>
      <c r="J413" s="59"/>
      <c r="K413" s="59"/>
      <c r="L413" s="59"/>
      <c r="M413" s="4"/>
      <c r="N413" s="59"/>
      <c r="O413" s="6"/>
      <c r="P413" s="7"/>
      <c r="S413" s="61"/>
      <c r="T413" s="61"/>
      <c r="U413" s="61"/>
      <c r="V413" s="61"/>
      <c r="W413" s="61"/>
      <c r="X413" s="61"/>
      <c r="Y413" s="61"/>
      <c r="Z413" s="4"/>
      <c r="AA413" s="61"/>
      <c r="AB413" s="6"/>
      <c r="AC413" s="7"/>
    </row>
    <row r="414" spans="1:29" s="32" customFormat="1" ht="13.35" customHeight="1">
      <c r="A414" s="1"/>
      <c r="B414" s="59"/>
      <c r="C414" s="59"/>
      <c r="D414" s="59"/>
      <c r="E414" s="59"/>
      <c r="F414" s="58"/>
      <c r="G414" s="59"/>
      <c r="H414" s="59"/>
      <c r="I414" s="59"/>
      <c r="J414" s="59"/>
      <c r="K414" s="59"/>
      <c r="L414" s="59"/>
      <c r="M414" s="4"/>
      <c r="N414" s="59"/>
      <c r="O414" s="6"/>
      <c r="P414" s="7"/>
      <c r="S414" s="61"/>
      <c r="T414" s="61"/>
      <c r="U414" s="61"/>
      <c r="V414" s="61"/>
      <c r="W414" s="61"/>
      <c r="X414" s="61"/>
      <c r="Y414" s="61"/>
      <c r="Z414" s="4"/>
      <c r="AA414" s="61"/>
      <c r="AB414" s="6"/>
      <c r="AC414" s="7"/>
    </row>
    <row r="415" spans="1:29" s="32" customFormat="1" ht="13.35" customHeight="1">
      <c r="A415" s="1"/>
      <c r="B415" s="59"/>
      <c r="C415" s="59"/>
      <c r="D415" s="59"/>
      <c r="E415" s="59"/>
      <c r="F415" s="58"/>
      <c r="G415" s="59"/>
      <c r="H415" s="59"/>
      <c r="I415" s="59"/>
      <c r="J415" s="59"/>
      <c r="K415" s="59"/>
      <c r="L415" s="59"/>
      <c r="M415" s="4"/>
      <c r="N415" s="59"/>
      <c r="O415" s="6"/>
      <c r="P415" s="7"/>
      <c r="S415" s="61"/>
      <c r="T415" s="61"/>
      <c r="U415" s="61"/>
      <c r="V415" s="61"/>
      <c r="W415" s="61"/>
      <c r="X415" s="61"/>
      <c r="Y415" s="61"/>
      <c r="Z415" s="4"/>
      <c r="AA415" s="61"/>
      <c r="AB415" s="6"/>
      <c r="AC415" s="7"/>
    </row>
    <row r="416" spans="1:29" s="32" customFormat="1" ht="13.35" customHeight="1">
      <c r="A416" s="1"/>
      <c r="B416" s="59"/>
      <c r="C416" s="59"/>
      <c r="D416" s="59"/>
      <c r="E416" s="59"/>
      <c r="F416" s="58"/>
      <c r="G416" s="59"/>
      <c r="H416" s="59"/>
      <c r="I416" s="59"/>
      <c r="J416" s="59"/>
      <c r="K416" s="59"/>
      <c r="L416" s="59"/>
      <c r="M416" s="4"/>
      <c r="N416" s="59"/>
      <c r="O416" s="6"/>
      <c r="P416" s="7"/>
      <c r="S416" s="61"/>
      <c r="T416" s="61"/>
      <c r="U416" s="61"/>
      <c r="V416" s="61"/>
      <c r="W416" s="61"/>
      <c r="X416" s="61"/>
      <c r="Y416" s="61"/>
      <c r="Z416" s="4"/>
      <c r="AA416" s="61"/>
      <c r="AB416" s="6"/>
      <c r="AC416" s="7"/>
    </row>
    <row r="417" spans="1:29" s="32" customFormat="1" ht="13.35" customHeight="1">
      <c r="A417" s="1"/>
      <c r="B417" s="59"/>
      <c r="C417" s="59"/>
      <c r="D417" s="59"/>
      <c r="E417" s="59"/>
      <c r="F417" s="58"/>
      <c r="G417" s="59"/>
      <c r="H417" s="59"/>
      <c r="I417" s="59"/>
      <c r="J417" s="59"/>
      <c r="K417" s="59"/>
      <c r="L417" s="59"/>
      <c r="M417" s="4"/>
      <c r="N417" s="59"/>
      <c r="O417" s="6"/>
      <c r="P417" s="7"/>
      <c r="S417" s="61"/>
      <c r="T417" s="61"/>
      <c r="U417" s="61"/>
      <c r="V417" s="61"/>
      <c r="W417" s="61"/>
      <c r="X417" s="61"/>
      <c r="Y417" s="61"/>
      <c r="Z417" s="4"/>
      <c r="AA417" s="61"/>
      <c r="AB417" s="6"/>
      <c r="AC417" s="7"/>
    </row>
    <row r="418" spans="1:29" s="32" customFormat="1" ht="13.35" customHeight="1">
      <c r="A418" s="1"/>
      <c r="B418" s="59"/>
      <c r="C418" s="59"/>
      <c r="D418" s="59"/>
      <c r="E418" s="59"/>
      <c r="F418" s="58"/>
      <c r="G418" s="59"/>
      <c r="H418" s="59"/>
      <c r="I418" s="59"/>
      <c r="J418" s="59"/>
      <c r="K418" s="59"/>
      <c r="L418" s="59"/>
      <c r="M418" s="4"/>
      <c r="N418" s="59"/>
      <c r="O418" s="6"/>
      <c r="P418" s="7"/>
      <c r="S418" s="61"/>
      <c r="T418" s="61"/>
      <c r="U418" s="61"/>
      <c r="V418" s="61"/>
      <c r="W418" s="61"/>
      <c r="X418" s="61"/>
      <c r="Y418" s="61"/>
      <c r="Z418" s="4"/>
      <c r="AA418" s="61"/>
      <c r="AB418" s="6"/>
      <c r="AC418" s="7"/>
    </row>
    <row r="419" spans="1:29" s="32" customFormat="1" ht="13.35" customHeight="1">
      <c r="A419" s="1"/>
      <c r="B419" s="59"/>
      <c r="C419" s="59"/>
      <c r="D419" s="59"/>
      <c r="E419" s="59"/>
      <c r="F419" s="58"/>
      <c r="G419" s="59"/>
      <c r="H419" s="59"/>
      <c r="I419" s="59"/>
      <c r="J419" s="59"/>
      <c r="K419" s="59"/>
      <c r="L419" s="59"/>
      <c r="M419" s="4"/>
      <c r="N419" s="59"/>
      <c r="O419" s="6"/>
      <c r="P419" s="7"/>
      <c r="S419" s="61"/>
      <c r="T419" s="61"/>
      <c r="U419" s="61"/>
      <c r="V419" s="61"/>
      <c r="W419" s="61"/>
      <c r="X419" s="61"/>
      <c r="Y419" s="61"/>
      <c r="Z419" s="4"/>
      <c r="AA419" s="61"/>
      <c r="AB419" s="6"/>
      <c r="AC419" s="7"/>
    </row>
    <row r="420" spans="1:29" s="32" customFormat="1" ht="13.35" customHeight="1">
      <c r="A420" s="1"/>
      <c r="B420" s="59"/>
      <c r="C420" s="59"/>
      <c r="D420" s="59"/>
      <c r="E420" s="59"/>
      <c r="F420" s="58"/>
      <c r="G420" s="59"/>
      <c r="H420" s="59"/>
      <c r="I420" s="59"/>
      <c r="J420" s="59"/>
      <c r="K420" s="59"/>
      <c r="L420" s="59"/>
      <c r="M420" s="4"/>
      <c r="N420" s="59"/>
      <c r="O420" s="6"/>
      <c r="P420" s="7"/>
      <c r="S420" s="61"/>
      <c r="T420" s="61"/>
      <c r="U420" s="61"/>
      <c r="V420" s="61"/>
      <c r="W420" s="61"/>
      <c r="X420" s="61"/>
      <c r="Y420" s="61"/>
      <c r="Z420" s="4"/>
      <c r="AA420" s="61"/>
      <c r="AB420" s="6"/>
      <c r="AC420" s="7"/>
    </row>
    <row r="421" spans="1:29" s="32" customFormat="1" ht="13.35" customHeight="1">
      <c r="A421" s="1"/>
      <c r="B421" s="59"/>
      <c r="C421" s="59"/>
      <c r="D421" s="59"/>
      <c r="E421" s="59"/>
      <c r="F421" s="58"/>
      <c r="G421" s="59"/>
      <c r="H421" s="59"/>
      <c r="I421" s="59"/>
      <c r="J421" s="59"/>
      <c r="K421" s="59"/>
      <c r="L421" s="59"/>
      <c r="M421" s="4"/>
      <c r="N421" s="59"/>
      <c r="O421" s="6"/>
      <c r="P421" s="7"/>
      <c r="S421" s="61"/>
      <c r="T421" s="61"/>
      <c r="U421" s="61"/>
      <c r="V421" s="61"/>
      <c r="W421" s="61"/>
      <c r="X421" s="61"/>
      <c r="Y421" s="61"/>
      <c r="Z421" s="4"/>
      <c r="AA421" s="61"/>
      <c r="AB421" s="6"/>
      <c r="AC421" s="7"/>
    </row>
    <row r="422" spans="1:29" s="32" customFormat="1" ht="13.35" customHeight="1">
      <c r="A422" s="1"/>
      <c r="B422" s="59"/>
      <c r="C422" s="59"/>
      <c r="D422" s="59"/>
      <c r="E422" s="59"/>
      <c r="F422" s="58"/>
      <c r="G422" s="59"/>
      <c r="H422" s="59"/>
      <c r="I422" s="59"/>
      <c r="J422" s="59"/>
      <c r="K422" s="59"/>
      <c r="L422" s="59"/>
      <c r="M422" s="4"/>
      <c r="N422" s="59"/>
      <c r="O422" s="6"/>
      <c r="P422" s="7"/>
      <c r="S422" s="61"/>
      <c r="T422" s="61"/>
      <c r="U422" s="61"/>
      <c r="V422" s="61"/>
      <c r="W422" s="61"/>
      <c r="X422" s="61"/>
      <c r="Y422" s="61"/>
      <c r="Z422" s="4"/>
      <c r="AA422" s="61"/>
      <c r="AB422" s="6"/>
      <c r="AC422" s="7"/>
    </row>
    <row r="423" spans="1:29" s="32" customFormat="1" ht="13.35" customHeight="1">
      <c r="A423" s="1"/>
      <c r="B423" s="59"/>
      <c r="C423" s="59"/>
      <c r="D423" s="59"/>
      <c r="E423" s="59"/>
      <c r="F423" s="58"/>
      <c r="G423" s="59"/>
      <c r="H423" s="59"/>
      <c r="I423" s="59"/>
      <c r="J423" s="59"/>
      <c r="K423" s="59"/>
      <c r="L423" s="59"/>
      <c r="M423" s="4"/>
      <c r="N423" s="59"/>
      <c r="O423" s="6"/>
      <c r="P423" s="7"/>
      <c r="S423" s="61"/>
      <c r="T423" s="61"/>
      <c r="U423" s="61"/>
      <c r="V423" s="61"/>
      <c r="W423" s="61"/>
      <c r="X423" s="61"/>
      <c r="Y423" s="61"/>
      <c r="Z423" s="4"/>
      <c r="AA423" s="61"/>
      <c r="AB423" s="6"/>
      <c r="AC423" s="7"/>
    </row>
    <row r="424" spans="1:29" s="32" customFormat="1" ht="13.35" customHeight="1">
      <c r="A424" s="1"/>
      <c r="B424" s="59"/>
      <c r="C424" s="59"/>
      <c r="D424" s="59"/>
      <c r="E424" s="59"/>
      <c r="F424" s="58"/>
      <c r="G424" s="59"/>
      <c r="H424" s="59"/>
      <c r="I424" s="59"/>
      <c r="J424" s="59"/>
      <c r="K424" s="59"/>
      <c r="L424" s="59"/>
      <c r="M424" s="4"/>
      <c r="N424" s="59"/>
      <c r="O424" s="6"/>
      <c r="P424" s="7"/>
      <c r="S424" s="61"/>
      <c r="T424" s="61"/>
      <c r="U424" s="61"/>
      <c r="V424" s="61"/>
      <c r="W424" s="61"/>
      <c r="X424" s="61"/>
      <c r="Y424" s="61"/>
      <c r="Z424" s="4"/>
      <c r="AA424" s="61"/>
      <c r="AB424" s="6"/>
      <c r="AC424" s="7"/>
    </row>
    <row r="425" spans="1:29" s="32" customFormat="1" ht="13.35" customHeight="1">
      <c r="A425" s="1"/>
      <c r="B425" s="59"/>
      <c r="C425" s="59"/>
      <c r="D425" s="59"/>
      <c r="E425" s="59"/>
      <c r="F425" s="58"/>
      <c r="G425" s="59"/>
      <c r="H425" s="59"/>
      <c r="I425" s="59"/>
      <c r="J425" s="59"/>
      <c r="K425" s="59"/>
      <c r="L425" s="59"/>
      <c r="M425" s="4"/>
      <c r="N425" s="59"/>
      <c r="O425" s="6"/>
      <c r="P425" s="7"/>
      <c r="S425" s="61"/>
      <c r="T425" s="61"/>
      <c r="U425" s="61"/>
      <c r="V425" s="61"/>
      <c r="W425" s="61"/>
      <c r="X425" s="61"/>
      <c r="Y425" s="61"/>
      <c r="Z425" s="4"/>
      <c r="AA425" s="61"/>
      <c r="AB425" s="6"/>
      <c r="AC425" s="7"/>
    </row>
    <row r="426" spans="1:29" s="32" customFormat="1" ht="13.35" customHeight="1">
      <c r="A426" s="1"/>
      <c r="B426" s="59"/>
      <c r="C426" s="59"/>
      <c r="D426" s="59"/>
      <c r="E426" s="59"/>
      <c r="F426" s="58"/>
      <c r="G426" s="59"/>
      <c r="H426" s="59"/>
      <c r="I426" s="59"/>
      <c r="J426" s="59"/>
      <c r="K426" s="59"/>
      <c r="L426" s="59"/>
      <c r="M426" s="4"/>
      <c r="N426" s="59"/>
      <c r="O426" s="6"/>
      <c r="P426" s="7"/>
      <c r="S426" s="61"/>
      <c r="T426" s="61"/>
      <c r="U426" s="61"/>
      <c r="V426" s="61"/>
      <c r="W426" s="61"/>
      <c r="X426" s="61"/>
      <c r="Y426" s="61"/>
      <c r="Z426" s="4"/>
      <c r="AA426" s="61"/>
      <c r="AB426" s="6"/>
      <c r="AC426" s="7"/>
    </row>
    <row r="427" spans="1:29" s="32" customFormat="1" ht="13.35" customHeight="1">
      <c r="A427" s="1"/>
      <c r="B427" s="59"/>
      <c r="C427" s="59"/>
      <c r="D427" s="59"/>
      <c r="E427" s="59"/>
      <c r="F427" s="58"/>
      <c r="G427" s="59"/>
      <c r="H427" s="59"/>
      <c r="I427" s="59"/>
      <c r="J427" s="59"/>
      <c r="K427" s="59"/>
      <c r="L427" s="59"/>
      <c r="M427" s="4"/>
      <c r="N427" s="59"/>
      <c r="O427" s="6"/>
      <c r="P427" s="7"/>
      <c r="S427" s="61"/>
      <c r="T427" s="61"/>
      <c r="U427" s="61"/>
      <c r="V427" s="61"/>
      <c r="W427" s="61"/>
      <c r="X427" s="61"/>
      <c r="Y427" s="61"/>
      <c r="Z427" s="4"/>
      <c r="AA427" s="61"/>
      <c r="AB427" s="6"/>
      <c r="AC427" s="7"/>
    </row>
    <row r="428" spans="1:29" s="32" customFormat="1" ht="13.35" customHeight="1">
      <c r="A428" s="1"/>
      <c r="B428" s="59"/>
      <c r="C428" s="59"/>
      <c r="D428" s="59"/>
      <c r="E428" s="59"/>
      <c r="F428" s="58"/>
      <c r="G428" s="59"/>
      <c r="H428" s="59"/>
      <c r="I428" s="59"/>
      <c r="J428" s="59"/>
      <c r="K428" s="59"/>
      <c r="L428" s="59"/>
      <c r="M428" s="4"/>
      <c r="N428" s="59"/>
      <c r="O428" s="6"/>
      <c r="P428" s="7"/>
      <c r="S428" s="61"/>
      <c r="T428" s="61"/>
      <c r="U428" s="61"/>
      <c r="V428" s="61"/>
      <c r="W428" s="61"/>
      <c r="X428" s="61"/>
      <c r="Y428" s="61"/>
      <c r="Z428" s="4"/>
      <c r="AA428" s="61"/>
      <c r="AB428" s="6"/>
      <c r="AC428" s="7"/>
    </row>
    <row r="429" spans="1:29" s="32" customFormat="1" ht="13.35" customHeight="1">
      <c r="A429" s="1"/>
      <c r="B429" s="59"/>
      <c r="C429" s="59"/>
      <c r="D429" s="59"/>
      <c r="E429" s="59"/>
      <c r="F429" s="58"/>
      <c r="G429" s="59"/>
      <c r="H429" s="59"/>
      <c r="I429" s="59"/>
      <c r="J429" s="59"/>
      <c r="K429" s="59"/>
      <c r="L429" s="59"/>
      <c r="M429" s="4"/>
      <c r="N429" s="59"/>
      <c r="O429" s="6"/>
      <c r="P429" s="7"/>
      <c r="S429" s="61"/>
      <c r="T429" s="61"/>
      <c r="U429" s="61"/>
      <c r="V429" s="61"/>
      <c r="W429" s="61"/>
      <c r="X429" s="61"/>
      <c r="Y429" s="61"/>
      <c r="Z429" s="4"/>
      <c r="AA429" s="61"/>
      <c r="AB429" s="6"/>
      <c r="AC429" s="7"/>
    </row>
    <row r="430" spans="1:29" s="32" customFormat="1" ht="13.35" customHeight="1">
      <c r="A430" s="1"/>
      <c r="B430" s="59"/>
      <c r="C430" s="59"/>
      <c r="D430" s="59"/>
      <c r="E430" s="59"/>
      <c r="F430" s="58"/>
      <c r="G430" s="59"/>
      <c r="H430" s="59"/>
      <c r="I430" s="59"/>
      <c r="J430" s="59"/>
      <c r="K430" s="59"/>
      <c r="L430" s="59"/>
      <c r="M430" s="4"/>
      <c r="N430" s="59"/>
      <c r="O430" s="6"/>
      <c r="P430" s="7"/>
      <c r="S430" s="61"/>
      <c r="T430" s="61"/>
      <c r="U430" s="61"/>
      <c r="V430" s="61"/>
      <c r="W430" s="61"/>
      <c r="X430" s="61"/>
      <c r="Y430" s="61"/>
      <c r="Z430" s="4"/>
      <c r="AA430" s="61"/>
      <c r="AB430" s="6"/>
      <c r="AC430" s="7"/>
    </row>
    <row r="431" spans="1:29" s="32" customFormat="1" ht="13.35" customHeight="1">
      <c r="A431" s="1"/>
      <c r="B431" s="59"/>
      <c r="C431" s="59"/>
      <c r="D431" s="59"/>
      <c r="E431" s="59"/>
      <c r="F431" s="58"/>
      <c r="G431" s="59"/>
      <c r="H431" s="59"/>
      <c r="I431" s="59"/>
      <c r="J431" s="59"/>
      <c r="K431" s="59"/>
      <c r="L431" s="59"/>
      <c r="M431" s="4"/>
      <c r="N431" s="59"/>
      <c r="O431" s="6"/>
      <c r="P431" s="7"/>
      <c r="S431" s="61"/>
      <c r="T431" s="61"/>
      <c r="U431" s="61"/>
      <c r="V431" s="61"/>
      <c r="W431" s="61"/>
      <c r="X431" s="61"/>
      <c r="Y431" s="61"/>
      <c r="Z431" s="4"/>
      <c r="AA431" s="61"/>
      <c r="AB431" s="6"/>
      <c r="AC431" s="7"/>
    </row>
    <row r="432" spans="1:29" s="32" customFormat="1" ht="13.35" customHeight="1">
      <c r="A432" s="1"/>
      <c r="B432" s="59"/>
      <c r="C432" s="59"/>
      <c r="D432" s="59"/>
      <c r="E432" s="59"/>
      <c r="F432" s="58"/>
      <c r="G432" s="59"/>
      <c r="H432" s="59"/>
      <c r="I432" s="59"/>
      <c r="J432" s="59"/>
      <c r="K432" s="59"/>
      <c r="L432" s="59"/>
      <c r="M432" s="4"/>
      <c r="N432" s="59"/>
      <c r="O432" s="6"/>
      <c r="P432" s="7"/>
      <c r="S432" s="61"/>
      <c r="T432" s="61"/>
      <c r="U432" s="61"/>
      <c r="V432" s="61"/>
      <c r="W432" s="61"/>
      <c r="X432" s="61"/>
      <c r="Y432" s="61"/>
      <c r="Z432" s="4"/>
      <c r="AA432" s="61"/>
      <c r="AB432" s="6"/>
      <c r="AC432" s="7"/>
    </row>
    <row r="433" spans="1:29" s="32" customFormat="1" ht="13.35" customHeight="1">
      <c r="A433" s="1"/>
      <c r="B433" s="59"/>
      <c r="C433" s="59"/>
      <c r="D433" s="59"/>
      <c r="E433" s="59"/>
      <c r="F433" s="58"/>
      <c r="G433" s="59"/>
      <c r="H433" s="59"/>
      <c r="I433" s="59"/>
      <c r="J433" s="59"/>
      <c r="K433" s="59"/>
      <c r="L433" s="59"/>
      <c r="M433" s="4"/>
      <c r="N433" s="59"/>
      <c r="O433" s="6"/>
      <c r="P433" s="7"/>
      <c r="S433" s="61"/>
      <c r="T433" s="61"/>
      <c r="U433" s="61"/>
      <c r="V433" s="61"/>
      <c r="W433" s="61"/>
      <c r="X433" s="61"/>
      <c r="Y433" s="61"/>
      <c r="Z433" s="4"/>
      <c r="AA433" s="61"/>
      <c r="AB433" s="6"/>
      <c r="AC433" s="7"/>
    </row>
    <row r="434" spans="1:29" s="32" customFormat="1" ht="13.35" customHeight="1">
      <c r="A434" s="1"/>
      <c r="B434" s="59"/>
      <c r="C434" s="59"/>
      <c r="D434" s="59"/>
      <c r="E434" s="59"/>
      <c r="F434" s="58"/>
      <c r="G434" s="59"/>
      <c r="H434" s="59"/>
      <c r="I434" s="59"/>
      <c r="J434" s="59"/>
      <c r="K434" s="59"/>
      <c r="L434" s="59"/>
      <c r="M434" s="4"/>
      <c r="N434" s="59"/>
      <c r="O434" s="6"/>
      <c r="P434" s="7"/>
      <c r="S434" s="61"/>
      <c r="T434" s="61"/>
      <c r="U434" s="61"/>
      <c r="V434" s="61"/>
      <c r="W434" s="61"/>
      <c r="X434" s="61"/>
      <c r="Y434" s="61"/>
      <c r="Z434" s="4"/>
      <c r="AA434" s="61"/>
      <c r="AB434" s="6"/>
      <c r="AC434" s="7"/>
    </row>
    <row r="435" spans="1:29" s="32" customFormat="1" ht="13.35" customHeight="1">
      <c r="A435" s="1"/>
      <c r="B435" s="59"/>
      <c r="C435" s="59"/>
      <c r="D435" s="59"/>
      <c r="E435" s="59"/>
      <c r="F435" s="58"/>
      <c r="G435" s="59"/>
      <c r="H435" s="59"/>
      <c r="I435" s="59"/>
      <c r="J435" s="59"/>
      <c r="K435" s="59"/>
      <c r="L435" s="59"/>
      <c r="M435" s="4"/>
      <c r="N435" s="59"/>
      <c r="O435" s="6"/>
      <c r="P435" s="7"/>
      <c r="S435" s="61"/>
      <c r="T435" s="61"/>
      <c r="U435" s="61"/>
      <c r="V435" s="61"/>
      <c r="W435" s="61"/>
      <c r="X435" s="61"/>
      <c r="Y435" s="61"/>
      <c r="Z435" s="4"/>
      <c r="AA435" s="61"/>
      <c r="AB435" s="6"/>
      <c r="AC435" s="7"/>
    </row>
    <row r="436" spans="1:29" s="32" customFormat="1" ht="13.35" customHeight="1">
      <c r="A436" s="1"/>
      <c r="B436" s="59"/>
      <c r="C436" s="59"/>
      <c r="D436" s="59"/>
      <c r="E436" s="59"/>
      <c r="F436" s="58"/>
      <c r="G436" s="59"/>
      <c r="H436" s="59"/>
      <c r="I436" s="59"/>
      <c r="J436" s="59"/>
      <c r="K436" s="59"/>
      <c r="L436" s="59"/>
      <c r="M436" s="4"/>
      <c r="N436" s="59"/>
      <c r="O436" s="6"/>
      <c r="P436" s="7"/>
      <c r="S436" s="61"/>
      <c r="T436" s="61"/>
      <c r="U436" s="61"/>
      <c r="V436" s="61"/>
      <c r="W436" s="61"/>
      <c r="X436" s="61"/>
      <c r="Y436" s="61"/>
      <c r="Z436" s="4"/>
      <c r="AA436" s="61"/>
      <c r="AB436" s="6"/>
      <c r="AC436" s="7"/>
    </row>
    <row r="437" spans="1:29" s="32" customFormat="1" ht="13.35" customHeight="1">
      <c r="A437" s="1"/>
      <c r="B437" s="59"/>
      <c r="C437" s="59"/>
      <c r="D437" s="59"/>
      <c r="E437" s="59"/>
      <c r="F437" s="58"/>
      <c r="G437" s="59"/>
      <c r="H437" s="59"/>
      <c r="I437" s="59"/>
      <c r="J437" s="59"/>
      <c r="K437" s="59"/>
      <c r="L437" s="59"/>
      <c r="M437" s="4"/>
      <c r="N437" s="59"/>
      <c r="O437" s="6"/>
      <c r="P437" s="7"/>
      <c r="S437" s="61"/>
      <c r="T437" s="61"/>
      <c r="U437" s="61"/>
      <c r="V437" s="61"/>
      <c r="W437" s="61"/>
      <c r="X437" s="61"/>
      <c r="Y437" s="61"/>
      <c r="Z437" s="4"/>
      <c r="AA437" s="61"/>
      <c r="AB437" s="6"/>
      <c r="AC437" s="7"/>
    </row>
    <row r="438" spans="1:29" s="32" customFormat="1" ht="13.35" customHeight="1">
      <c r="A438" s="1"/>
      <c r="B438" s="59"/>
      <c r="C438" s="59"/>
      <c r="D438" s="59"/>
      <c r="E438" s="59"/>
      <c r="F438" s="58"/>
      <c r="G438" s="59"/>
      <c r="H438" s="59"/>
      <c r="I438" s="59"/>
      <c r="J438" s="59"/>
      <c r="K438" s="59"/>
      <c r="L438" s="59"/>
      <c r="M438" s="4"/>
      <c r="N438" s="59"/>
      <c r="O438" s="6"/>
      <c r="P438" s="7"/>
      <c r="S438" s="61"/>
      <c r="T438" s="61"/>
      <c r="U438" s="61"/>
      <c r="V438" s="61"/>
      <c r="W438" s="61"/>
      <c r="X438" s="61"/>
      <c r="Y438" s="61"/>
      <c r="Z438" s="4"/>
      <c r="AA438" s="61"/>
      <c r="AB438" s="6"/>
      <c r="AC438" s="7"/>
    </row>
    <row r="439" spans="1:29" s="32" customFormat="1" ht="13.35" customHeight="1">
      <c r="A439" s="1"/>
      <c r="B439" s="59"/>
      <c r="C439" s="59"/>
      <c r="D439" s="59"/>
      <c r="E439" s="59"/>
      <c r="F439" s="58"/>
      <c r="G439" s="59"/>
      <c r="H439" s="59"/>
      <c r="I439" s="59"/>
      <c r="J439" s="59"/>
      <c r="K439" s="59"/>
      <c r="L439" s="59"/>
      <c r="M439" s="4"/>
      <c r="N439" s="59"/>
      <c r="O439" s="6"/>
      <c r="P439" s="7"/>
      <c r="S439" s="61"/>
      <c r="T439" s="61"/>
      <c r="U439" s="61"/>
      <c r="V439" s="61"/>
      <c r="W439" s="61"/>
      <c r="X439" s="61"/>
      <c r="Y439" s="61"/>
      <c r="Z439" s="4"/>
      <c r="AA439" s="61"/>
      <c r="AB439" s="6"/>
      <c r="AC439" s="7"/>
    </row>
    <row r="440" spans="1:29" s="32" customFormat="1" ht="13.35" customHeight="1">
      <c r="A440" s="1"/>
      <c r="B440" s="59"/>
      <c r="C440" s="59"/>
      <c r="D440" s="59"/>
      <c r="E440" s="59"/>
      <c r="F440" s="58"/>
      <c r="G440" s="59"/>
      <c r="H440" s="59"/>
      <c r="I440" s="59"/>
      <c r="J440" s="59"/>
      <c r="K440" s="59"/>
      <c r="L440" s="59"/>
      <c r="M440" s="4"/>
      <c r="N440" s="59"/>
      <c r="O440" s="6"/>
      <c r="P440" s="7"/>
      <c r="S440" s="61"/>
      <c r="T440" s="61"/>
      <c r="U440" s="61"/>
      <c r="V440" s="61"/>
      <c r="W440" s="61"/>
      <c r="X440" s="61"/>
      <c r="Y440" s="61"/>
      <c r="Z440" s="4"/>
      <c r="AA440" s="61"/>
      <c r="AB440" s="6"/>
      <c r="AC440" s="7"/>
    </row>
    <row r="441" spans="1:29" s="32" customFormat="1" ht="13.35" customHeight="1">
      <c r="A441" s="1"/>
      <c r="B441" s="59"/>
      <c r="C441" s="59"/>
      <c r="D441" s="59"/>
      <c r="E441" s="59"/>
      <c r="F441" s="58"/>
      <c r="G441" s="59"/>
      <c r="H441" s="59"/>
      <c r="I441" s="59"/>
      <c r="J441" s="59"/>
      <c r="K441" s="59"/>
      <c r="L441" s="59"/>
      <c r="M441" s="4"/>
      <c r="N441" s="59"/>
      <c r="O441" s="6"/>
      <c r="P441" s="7"/>
      <c r="S441" s="61"/>
      <c r="T441" s="61"/>
      <c r="U441" s="61"/>
      <c r="V441" s="61"/>
      <c r="W441" s="61"/>
      <c r="X441" s="61"/>
      <c r="Y441" s="61"/>
      <c r="Z441" s="4"/>
      <c r="AA441" s="61"/>
      <c r="AB441" s="6"/>
      <c r="AC441" s="7"/>
    </row>
    <row r="442" spans="1:29" s="32" customFormat="1" ht="13.35" customHeight="1">
      <c r="A442" s="1"/>
      <c r="B442" s="59"/>
      <c r="C442" s="59"/>
      <c r="D442" s="59"/>
      <c r="E442" s="59"/>
      <c r="F442" s="58"/>
      <c r="G442" s="59"/>
      <c r="H442" s="59"/>
      <c r="I442" s="59"/>
      <c r="J442" s="59"/>
      <c r="K442" s="59"/>
      <c r="L442" s="59"/>
      <c r="M442" s="4"/>
      <c r="N442" s="59"/>
      <c r="O442" s="6"/>
      <c r="P442" s="7"/>
      <c r="S442" s="61"/>
      <c r="T442" s="61"/>
      <c r="U442" s="61"/>
      <c r="V442" s="61"/>
      <c r="W442" s="61"/>
      <c r="X442" s="61"/>
      <c r="Y442" s="61"/>
      <c r="Z442" s="4"/>
      <c r="AA442" s="61"/>
      <c r="AB442" s="6"/>
      <c r="AC442" s="7"/>
    </row>
    <row r="443" spans="1:29" s="32" customFormat="1" ht="13.35" customHeight="1">
      <c r="A443" s="1"/>
      <c r="B443" s="59"/>
      <c r="C443" s="59"/>
      <c r="D443" s="59"/>
      <c r="E443" s="59"/>
      <c r="F443" s="58"/>
      <c r="G443" s="59"/>
      <c r="H443" s="59"/>
      <c r="I443" s="59"/>
      <c r="J443" s="59"/>
      <c r="K443" s="59"/>
      <c r="L443" s="59"/>
      <c r="M443" s="4"/>
      <c r="N443" s="59"/>
      <c r="O443" s="6"/>
      <c r="P443" s="7"/>
      <c r="S443" s="61"/>
      <c r="T443" s="61"/>
      <c r="U443" s="61"/>
      <c r="V443" s="61"/>
      <c r="W443" s="61"/>
      <c r="X443" s="61"/>
      <c r="Y443" s="61"/>
      <c r="Z443" s="4"/>
      <c r="AA443" s="61"/>
      <c r="AB443" s="6"/>
      <c r="AC443" s="7"/>
    </row>
    <row r="444" spans="1:29" s="32" customFormat="1" ht="13.35" customHeight="1">
      <c r="A444" s="1"/>
      <c r="B444" s="59"/>
      <c r="C444" s="59"/>
      <c r="D444" s="59"/>
      <c r="E444" s="59"/>
      <c r="F444" s="58"/>
      <c r="G444" s="59"/>
      <c r="H444" s="59"/>
      <c r="I444" s="59"/>
      <c r="J444" s="59"/>
      <c r="K444" s="59"/>
      <c r="L444" s="59"/>
      <c r="M444" s="4"/>
      <c r="N444" s="59"/>
      <c r="O444" s="6"/>
      <c r="P444" s="7"/>
      <c r="S444" s="61"/>
      <c r="T444" s="61"/>
      <c r="U444" s="61"/>
      <c r="V444" s="61"/>
      <c r="W444" s="61"/>
      <c r="X444" s="61"/>
      <c r="Y444" s="61"/>
      <c r="Z444" s="4"/>
      <c r="AA444" s="61"/>
      <c r="AB444" s="6"/>
      <c r="AC444" s="7"/>
    </row>
    <row r="445" spans="1:29" s="32" customFormat="1" ht="13.35" customHeight="1">
      <c r="A445" s="1"/>
      <c r="B445" s="59"/>
      <c r="C445" s="59"/>
      <c r="D445" s="59"/>
      <c r="E445" s="59"/>
      <c r="F445" s="58"/>
      <c r="G445" s="59"/>
      <c r="H445" s="59"/>
      <c r="I445" s="59"/>
      <c r="J445" s="59"/>
      <c r="K445" s="59"/>
      <c r="L445" s="59"/>
      <c r="M445" s="4"/>
      <c r="N445" s="59"/>
      <c r="O445" s="6"/>
      <c r="P445" s="7"/>
      <c r="S445" s="61"/>
      <c r="T445" s="61"/>
      <c r="U445" s="61"/>
      <c r="V445" s="61"/>
      <c r="W445" s="61"/>
      <c r="X445" s="61"/>
      <c r="Y445" s="61"/>
      <c r="Z445" s="4"/>
      <c r="AA445" s="61"/>
      <c r="AB445" s="6"/>
      <c r="AC445" s="7"/>
    </row>
    <row r="446" spans="1:29" s="32" customFormat="1" ht="13.35" customHeight="1">
      <c r="A446" s="1"/>
      <c r="B446" s="59"/>
      <c r="C446" s="59"/>
      <c r="D446" s="59"/>
      <c r="E446" s="59"/>
      <c r="F446" s="58"/>
      <c r="G446" s="59"/>
      <c r="H446" s="59"/>
      <c r="I446" s="59"/>
      <c r="J446" s="59"/>
      <c r="K446" s="59"/>
      <c r="L446" s="59"/>
      <c r="M446" s="4"/>
      <c r="N446" s="59"/>
      <c r="O446" s="6"/>
      <c r="P446" s="7"/>
      <c r="S446" s="61"/>
      <c r="T446" s="61"/>
      <c r="U446" s="61"/>
      <c r="V446" s="61"/>
      <c r="W446" s="61"/>
      <c r="X446" s="61"/>
      <c r="Y446" s="61"/>
      <c r="Z446" s="4"/>
      <c r="AA446" s="61"/>
      <c r="AB446" s="6"/>
      <c r="AC446" s="7"/>
    </row>
    <row r="447" spans="1:29" s="32" customFormat="1" ht="13.35" customHeight="1">
      <c r="A447" s="1"/>
      <c r="B447" s="59"/>
      <c r="C447" s="59"/>
      <c r="D447" s="59"/>
      <c r="E447" s="59"/>
      <c r="F447" s="58"/>
      <c r="G447" s="59"/>
      <c r="H447" s="59"/>
      <c r="I447" s="59"/>
      <c r="J447" s="59"/>
      <c r="K447" s="59"/>
      <c r="L447" s="59"/>
      <c r="M447" s="4"/>
      <c r="N447" s="59"/>
      <c r="O447" s="6"/>
      <c r="P447" s="7"/>
      <c r="S447" s="61"/>
      <c r="T447" s="61"/>
      <c r="U447" s="61"/>
      <c r="V447" s="61"/>
      <c r="W447" s="61"/>
      <c r="X447" s="61"/>
      <c r="Y447" s="61"/>
      <c r="Z447" s="4"/>
      <c r="AA447" s="61"/>
      <c r="AB447" s="6"/>
      <c r="AC447" s="7"/>
    </row>
    <row r="448" spans="1:29" s="32" customFormat="1" ht="13.35" customHeight="1">
      <c r="A448" s="1"/>
      <c r="B448" s="59"/>
      <c r="C448" s="59"/>
      <c r="D448" s="59"/>
      <c r="E448" s="59"/>
      <c r="F448" s="58"/>
      <c r="G448" s="59"/>
      <c r="H448" s="59"/>
      <c r="I448" s="59"/>
      <c r="J448" s="59"/>
      <c r="K448" s="59"/>
      <c r="L448" s="59"/>
      <c r="M448" s="4"/>
      <c r="N448" s="59"/>
      <c r="O448" s="6"/>
      <c r="P448" s="7"/>
      <c r="S448" s="61"/>
      <c r="T448" s="61"/>
      <c r="U448" s="61"/>
      <c r="V448" s="61"/>
      <c r="W448" s="61"/>
      <c r="X448" s="61"/>
      <c r="Y448" s="61"/>
      <c r="Z448" s="4"/>
      <c r="AA448" s="61"/>
      <c r="AB448" s="6"/>
      <c r="AC448" s="7"/>
    </row>
    <row r="449" spans="1:29" s="32" customFormat="1" ht="13.35" customHeight="1">
      <c r="A449" s="1"/>
      <c r="B449" s="59"/>
      <c r="C449" s="59"/>
      <c r="D449" s="59"/>
      <c r="E449" s="59"/>
      <c r="F449" s="58"/>
      <c r="G449" s="59"/>
      <c r="H449" s="59"/>
      <c r="I449" s="59"/>
      <c r="J449" s="59"/>
      <c r="K449" s="59"/>
      <c r="L449" s="59"/>
      <c r="M449" s="4"/>
      <c r="N449" s="59"/>
      <c r="O449" s="6"/>
      <c r="P449" s="7"/>
      <c r="S449" s="61"/>
      <c r="T449" s="61"/>
      <c r="U449" s="61"/>
      <c r="V449" s="61"/>
      <c r="W449" s="61"/>
      <c r="X449" s="61"/>
      <c r="Y449" s="61"/>
      <c r="Z449" s="4"/>
      <c r="AA449" s="61"/>
      <c r="AB449" s="6"/>
      <c r="AC449" s="7"/>
    </row>
    <row r="450" spans="1:29" s="32" customFormat="1" ht="13.35" customHeight="1">
      <c r="A450" s="1"/>
      <c r="B450" s="59"/>
      <c r="C450" s="59"/>
      <c r="D450" s="59"/>
      <c r="E450" s="59"/>
      <c r="F450" s="58"/>
      <c r="G450" s="59"/>
      <c r="H450" s="59"/>
      <c r="I450" s="59"/>
      <c r="J450" s="59"/>
      <c r="K450" s="59"/>
      <c r="L450" s="59"/>
      <c r="M450" s="4"/>
      <c r="N450" s="59"/>
      <c r="O450" s="6"/>
      <c r="P450" s="7"/>
      <c r="S450" s="61"/>
      <c r="T450" s="61"/>
      <c r="U450" s="61"/>
      <c r="V450" s="61"/>
      <c r="W450" s="61"/>
      <c r="X450" s="61"/>
      <c r="Y450" s="61"/>
      <c r="Z450" s="4"/>
      <c r="AA450" s="61"/>
      <c r="AB450" s="6"/>
      <c r="AC450" s="7"/>
    </row>
    <row r="451" spans="1:29" s="32" customFormat="1" ht="13.35" customHeight="1">
      <c r="A451" s="1"/>
      <c r="B451" s="59"/>
      <c r="C451" s="59"/>
      <c r="D451" s="59"/>
      <c r="E451" s="59"/>
      <c r="F451" s="58"/>
      <c r="G451" s="59"/>
      <c r="H451" s="59"/>
      <c r="I451" s="59"/>
      <c r="J451" s="59"/>
      <c r="K451" s="59"/>
      <c r="L451" s="59"/>
      <c r="M451" s="4"/>
      <c r="N451" s="59"/>
      <c r="O451" s="6"/>
      <c r="P451" s="7"/>
      <c r="S451" s="61"/>
      <c r="T451" s="61"/>
      <c r="U451" s="61"/>
      <c r="V451" s="61"/>
      <c r="W451" s="61"/>
      <c r="X451" s="61"/>
      <c r="Y451" s="61"/>
      <c r="Z451" s="4"/>
      <c r="AA451" s="61"/>
      <c r="AB451" s="6"/>
      <c r="AC451" s="7"/>
    </row>
    <row r="452" spans="1:29" s="32" customFormat="1" ht="13.35" customHeight="1">
      <c r="A452" s="1"/>
      <c r="B452" s="59"/>
      <c r="C452" s="59"/>
      <c r="D452" s="59"/>
      <c r="E452" s="59"/>
      <c r="F452" s="58"/>
      <c r="G452" s="59"/>
      <c r="H452" s="59"/>
      <c r="I452" s="59"/>
      <c r="J452" s="59"/>
      <c r="K452" s="59"/>
      <c r="L452" s="59"/>
      <c r="M452" s="4"/>
      <c r="N452" s="59"/>
      <c r="O452" s="6"/>
      <c r="P452" s="7"/>
      <c r="S452" s="61"/>
      <c r="T452" s="61"/>
      <c r="U452" s="61"/>
      <c r="V452" s="61"/>
      <c r="W452" s="61"/>
      <c r="X452" s="61"/>
      <c r="Y452" s="61"/>
      <c r="Z452" s="4"/>
      <c r="AA452" s="61"/>
      <c r="AB452" s="6"/>
      <c r="AC452" s="7"/>
    </row>
    <row r="453" spans="1:29" s="32" customFormat="1" ht="13.35" customHeight="1">
      <c r="A453" s="1"/>
      <c r="B453" s="59"/>
      <c r="C453" s="59"/>
      <c r="D453" s="59"/>
      <c r="E453" s="59"/>
      <c r="F453" s="58"/>
      <c r="G453" s="59"/>
      <c r="H453" s="59"/>
      <c r="I453" s="59"/>
      <c r="J453" s="59"/>
      <c r="K453" s="59"/>
      <c r="L453" s="59"/>
      <c r="M453" s="4"/>
      <c r="N453" s="59"/>
      <c r="O453" s="6"/>
      <c r="P453" s="7"/>
      <c r="S453" s="61"/>
      <c r="T453" s="61"/>
      <c r="U453" s="61"/>
      <c r="V453" s="61"/>
      <c r="W453" s="61"/>
      <c r="X453" s="61"/>
      <c r="Y453" s="61"/>
      <c r="Z453" s="4"/>
      <c r="AA453" s="61"/>
      <c r="AB453" s="6"/>
      <c r="AC453" s="7"/>
    </row>
    <row r="454" spans="1:29" s="32" customFormat="1" ht="13.35" customHeight="1">
      <c r="A454" s="1"/>
      <c r="B454" s="59"/>
      <c r="C454" s="59"/>
      <c r="D454" s="59"/>
      <c r="E454" s="59"/>
      <c r="F454" s="58"/>
      <c r="G454" s="59"/>
      <c r="H454" s="59"/>
      <c r="I454" s="59"/>
      <c r="J454" s="59"/>
      <c r="K454" s="59"/>
      <c r="L454" s="59"/>
      <c r="M454" s="4"/>
      <c r="N454" s="59"/>
      <c r="O454" s="6"/>
      <c r="P454" s="7"/>
      <c r="S454" s="61"/>
      <c r="T454" s="61"/>
      <c r="U454" s="61"/>
      <c r="V454" s="61"/>
      <c r="W454" s="61"/>
      <c r="X454" s="61"/>
      <c r="Y454" s="61"/>
      <c r="Z454" s="4"/>
      <c r="AA454" s="61"/>
      <c r="AB454" s="6"/>
      <c r="AC454" s="7"/>
    </row>
    <row r="455" spans="1:29" s="32" customFormat="1" ht="13.35" customHeight="1">
      <c r="A455" s="1"/>
      <c r="B455" s="59"/>
      <c r="C455" s="59"/>
      <c r="D455" s="59"/>
      <c r="E455" s="59"/>
      <c r="F455" s="58"/>
      <c r="G455" s="59"/>
      <c r="H455" s="59"/>
      <c r="I455" s="59"/>
      <c r="J455" s="59"/>
      <c r="K455" s="59"/>
      <c r="L455" s="59"/>
      <c r="M455" s="4"/>
      <c r="N455" s="59"/>
      <c r="O455" s="6"/>
      <c r="P455" s="7"/>
      <c r="S455" s="61"/>
      <c r="T455" s="61"/>
      <c r="U455" s="61"/>
      <c r="V455" s="61"/>
      <c r="W455" s="61"/>
      <c r="X455" s="61"/>
      <c r="Y455" s="61"/>
      <c r="Z455" s="4"/>
      <c r="AA455" s="61"/>
      <c r="AB455" s="6"/>
      <c r="AC455" s="7"/>
    </row>
    <row r="456" spans="1:29" s="32" customFormat="1" ht="13.35" customHeight="1">
      <c r="A456" s="1"/>
      <c r="B456" s="59"/>
      <c r="C456" s="59"/>
      <c r="D456" s="59"/>
      <c r="E456" s="59"/>
      <c r="F456" s="58"/>
      <c r="G456" s="59"/>
      <c r="H456" s="59"/>
      <c r="I456" s="59"/>
      <c r="J456" s="59"/>
      <c r="K456" s="59"/>
      <c r="L456" s="59"/>
      <c r="M456" s="4"/>
      <c r="N456" s="59"/>
      <c r="O456" s="6"/>
      <c r="P456" s="7"/>
      <c r="S456" s="61"/>
      <c r="T456" s="61"/>
      <c r="U456" s="61"/>
      <c r="V456" s="61"/>
      <c r="W456" s="61"/>
      <c r="X456" s="61"/>
      <c r="Y456" s="61"/>
      <c r="Z456" s="4"/>
      <c r="AA456" s="61"/>
      <c r="AB456" s="6"/>
      <c r="AC456" s="7"/>
    </row>
    <row r="457" spans="1:29" s="32" customFormat="1" ht="13.35" customHeight="1">
      <c r="A457" s="1"/>
      <c r="B457" s="59"/>
      <c r="C457" s="59"/>
      <c r="D457" s="59"/>
      <c r="E457" s="59"/>
      <c r="F457" s="58"/>
      <c r="G457" s="59"/>
      <c r="H457" s="59"/>
      <c r="I457" s="59"/>
      <c r="J457" s="59"/>
      <c r="K457" s="59"/>
      <c r="L457" s="59"/>
      <c r="M457" s="4"/>
      <c r="N457" s="59"/>
      <c r="O457" s="6"/>
      <c r="P457" s="7"/>
      <c r="S457" s="61"/>
      <c r="T457" s="61"/>
      <c r="U457" s="61"/>
      <c r="V457" s="61"/>
      <c r="W457" s="61"/>
      <c r="X457" s="61"/>
      <c r="Y457" s="61"/>
      <c r="Z457" s="4"/>
      <c r="AA457" s="61"/>
      <c r="AB457" s="6"/>
      <c r="AC457" s="7"/>
    </row>
    <row r="458" spans="1:29" s="32" customFormat="1" ht="13.35" customHeight="1">
      <c r="A458" s="1"/>
      <c r="B458" s="59"/>
      <c r="C458" s="59"/>
      <c r="D458" s="59"/>
      <c r="E458" s="59"/>
      <c r="F458" s="58"/>
      <c r="G458" s="59"/>
      <c r="H458" s="59"/>
      <c r="I458" s="59"/>
      <c r="J458" s="59"/>
      <c r="K458" s="59"/>
      <c r="L458" s="59"/>
      <c r="M458" s="4"/>
      <c r="N458" s="59"/>
      <c r="O458" s="6"/>
      <c r="P458" s="7"/>
      <c r="S458" s="61"/>
      <c r="T458" s="61"/>
      <c r="U458" s="61"/>
      <c r="V458" s="61"/>
      <c r="W458" s="61"/>
      <c r="X458" s="61"/>
      <c r="Y458" s="61"/>
      <c r="Z458" s="4"/>
      <c r="AA458" s="61"/>
      <c r="AB458" s="6"/>
      <c r="AC458" s="7"/>
    </row>
    <row r="459" spans="1:29" s="32" customFormat="1" ht="13.35" customHeight="1">
      <c r="A459" s="1"/>
      <c r="B459" s="59"/>
      <c r="C459" s="59"/>
      <c r="D459" s="59"/>
      <c r="E459" s="59"/>
      <c r="F459" s="58"/>
      <c r="G459" s="59"/>
      <c r="H459" s="59"/>
      <c r="I459" s="59"/>
      <c r="J459" s="59"/>
      <c r="K459" s="59"/>
      <c r="L459" s="59"/>
      <c r="M459" s="4"/>
      <c r="N459" s="59"/>
      <c r="O459" s="6"/>
      <c r="P459" s="7"/>
      <c r="S459" s="61"/>
      <c r="T459" s="61"/>
      <c r="U459" s="61"/>
      <c r="V459" s="61"/>
      <c r="W459" s="61"/>
      <c r="X459" s="61"/>
      <c r="Y459" s="61"/>
      <c r="Z459" s="4"/>
      <c r="AA459" s="61"/>
      <c r="AB459" s="6"/>
      <c r="AC459" s="7"/>
    </row>
    <row r="460" spans="1:29" s="32" customFormat="1" ht="13.35" customHeight="1">
      <c r="A460" s="1"/>
      <c r="B460" s="59"/>
      <c r="C460" s="59"/>
      <c r="D460" s="59"/>
      <c r="E460" s="59"/>
      <c r="F460" s="58"/>
      <c r="G460" s="59"/>
      <c r="H460" s="59"/>
      <c r="I460" s="59"/>
      <c r="J460" s="59"/>
      <c r="K460" s="59"/>
      <c r="L460" s="59"/>
      <c r="M460" s="4"/>
      <c r="N460" s="59"/>
      <c r="O460" s="6"/>
      <c r="P460" s="7"/>
      <c r="S460" s="61"/>
      <c r="T460" s="61"/>
      <c r="U460" s="61"/>
      <c r="V460" s="61"/>
      <c r="W460" s="61"/>
      <c r="X460" s="61"/>
      <c r="Y460" s="61"/>
      <c r="Z460" s="4"/>
      <c r="AA460" s="61"/>
      <c r="AB460" s="6"/>
      <c r="AC460" s="7"/>
    </row>
    <row r="461" spans="1:29" s="32" customFormat="1" ht="13.35" customHeight="1">
      <c r="A461" s="1"/>
      <c r="B461" s="59"/>
      <c r="C461" s="59"/>
      <c r="D461" s="59"/>
      <c r="E461" s="59"/>
      <c r="F461" s="58"/>
      <c r="G461" s="59"/>
      <c r="H461" s="59"/>
      <c r="I461" s="59"/>
      <c r="J461" s="59"/>
      <c r="K461" s="59"/>
      <c r="L461" s="59"/>
      <c r="M461" s="4"/>
      <c r="N461" s="59"/>
      <c r="O461" s="6"/>
      <c r="P461" s="7"/>
      <c r="S461" s="61"/>
      <c r="T461" s="61"/>
      <c r="U461" s="61"/>
      <c r="V461" s="61"/>
      <c r="W461" s="61"/>
      <c r="X461" s="61"/>
      <c r="Y461" s="61"/>
      <c r="Z461" s="4"/>
      <c r="AA461" s="61"/>
      <c r="AB461" s="6"/>
      <c r="AC461" s="7"/>
    </row>
    <row r="462" spans="1:29" s="32" customFormat="1" ht="13.35" customHeight="1">
      <c r="A462" s="1"/>
      <c r="B462" s="59"/>
      <c r="C462" s="59"/>
      <c r="D462" s="59"/>
      <c r="E462" s="59"/>
      <c r="F462" s="58"/>
      <c r="G462" s="59"/>
      <c r="H462" s="59"/>
      <c r="I462" s="59"/>
      <c r="J462" s="59"/>
      <c r="K462" s="59"/>
      <c r="L462" s="59"/>
      <c r="M462" s="4"/>
      <c r="N462" s="59"/>
      <c r="O462" s="6"/>
      <c r="P462" s="7"/>
      <c r="S462" s="61"/>
      <c r="T462" s="61"/>
      <c r="U462" s="61"/>
      <c r="V462" s="61"/>
      <c r="W462" s="61"/>
      <c r="X462" s="61"/>
      <c r="Y462" s="61"/>
      <c r="Z462" s="4"/>
      <c r="AA462" s="61"/>
      <c r="AB462" s="6"/>
      <c r="AC462" s="7"/>
    </row>
    <row r="463" spans="1:29" s="32" customFormat="1" ht="13.35" customHeight="1">
      <c r="A463" s="1"/>
      <c r="B463" s="59"/>
      <c r="C463" s="59"/>
      <c r="D463" s="59"/>
      <c r="E463" s="59"/>
      <c r="F463" s="58"/>
      <c r="G463" s="59"/>
      <c r="H463" s="59"/>
      <c r="I463" s="59"/>
      <c r="J463" s="59"/>
      <c r="K463" s="59"/>
      <c r="L463" s="59"/>
      <c r="M463" s="4"/>
      <c r="N463" s="59"/>
      <c r="O463" s="6"/>
      <c r="P463" s="7"/>
      <c r="S463" s="61"/>
      <c r="T463" s="61"/>
      <c r="U463" s="61"/>
      <c r="V463" s="61"/>
      <c r="W463" s="61"/>
      <c r="X463" s="61"/>
      <c r="Y463" s="61"/>
      <c r="Z463" s="4"/>
      <c r="AA463" s="61"/>
      <c r="AB463" s="6"/>
      <c r="AC463" s="7"/>
    </row>
    <row r="464" spans="1:29" s="32" customFormat="1" ht="13.35" customHeight="1">
      <c r="A464" s="1"/>
      <c r="B464" s="59"/>
      <c r="C464" s="59"/>
      <c r="D464" s="59"/>
      <c r="E464" s="59"/>
      <c r="F464" s="58"/>
      <c r="G464" s="59"/>
      <c r="H464" s="59"/>
      <c r="I464" s="59"/>
      <c r="J464" s="59"/>
      <c r="K464" s="59"/>
      <c r="L464" s="59"/>
      <c r="M464" s="4"/>
      <c r="N464" s="59"/>
      <c r="O464" s="6"/>
      <c r="P464" s="7"/>
      <c r="S464" s="61"/>
      <c r="T464" s="61"/>
      <c r="U464" s="61"/>
      <c r="V464" s="61"/>
      <c r="W464" s="61"/>
      <c r="X464" s="61"/>
      <c r="Y464" s="61"/>
      <c r="Z464" s="4"/>
      <c r="AA464" s="61"/>
      <c r="AB464" s="6"/>
      <c r="AC464" s="7"/>
    </row>
    <row r="465" spans="1:29" s="32" customFormat="1" ht="13.35" customHeight="1">
      <c r="A465" s="1"/>
      <c r="B465" s="59"/>
      <c r="C465" s="59"/>
      <c r="D465" s="59"/>
      <c r="E465" s="59"/>
      <c r="F465" s="58"/>
      <c r="G465" s="59"/>
      <c r="H465" s="59"/>
      <c r="I465" s="59"/>
      <c r="J465" s="59"/>
      <c r="K465" s="59"/>
      <c r="L465" s="59"/>
      <c r="M465" s="4"/>
      <c r="N465" s="59"/>
      <c r="O465" s="6"/>
      <c r="P465" s="7"/>
      <c r="S465" s="61"/>
      <c r="T465" s="61"/>
      <c r="U465" s="61"/>
      <c r="V465" s="61"/>
      <c r="W465" s="61"/>
      <c r="X465" s="61"/>
      <c r="Y465" s="61"/>
      <c r="Z465" s="4"/>
      <c r="AA465" s="61"/>
      <c r="AB465" s="6"/>
      <c r="AC465" s="7"/>
    </row>
    <row r="466" spans="1:29" s="32" customFormat="1" ht="13.35" customHeight="1">
      <c r="A466" s="1"/>
      <c r="B466" s="59"/>
      <c r="C466" s="59"/>
      <c r="D466" s="59"/>
      <c r="E466" s="59"/>
      <c r="F466" s="58"/>
      <c r="G466" s="59"/>
      <c r="H466" s="59"/>
      <c r="I466" s="59"/>
      <c r="J466" s="59"/>
      <c r="K466" s="59"/>
      <c r="L466" s="59"/>
      <c r="M466" s="4"/>
      <c r="N466" s="59"/>
      <c r="O466" s="6"/>
      <c r="P466" s="7"/>
      <c r="S466" s="61"/>
      <c r="T466" s="61"/>
      <c r="U466" s="61"/>
      <c r="V466" s="61"/>
      <c r="W466" s="61"/>
      <c r="X466" s="61"/>
      <c r="Y466" s="61"/>
      <c r="Z466" s="4"/>
      <c r="AA466" s="61"/>
      <c r="AB466" s="6"/>
      <c r="AC466" s="7"/>
    </row>
    <row r="467" spans="1:29" s="32" customFormat="1" ht="13.35" customHeight="1">
      <c r="A467" s="1"/>
      <c r="B467" s="59"/>
      <c r="C467" s="59"/>
      <c r="D467" s="59"/>
      <c r="E467" s="59"/>
      <c r="F467" s="58"/>
      <c r="G467" s="59"/>
      <c r="H467" s="59"/>
      <c r="I467" s="59"/>
      <c r="J467" s="59"/>
      <c r="K467" s="59"/>
      <c r="L467" s="59"/>
      <c r="M467" s="4"/>
      <c r="N467" s="59"/>
      <c r="O467" s="6"/>
      <c r="P467" s="7"/>
      <c r="S467" s="61"/>
      <c r="T467" s="61"/>
      <c r="U467" s="61"/>
      <c r="V467" s="61"/>
      <c r="W467" s="61"/>
      <c r="X467" s="61"/>
      <c r="Y467" s="61"/>
      <c r="Z467" s="4"/>
      <c r="AA467" s="61"/>
      <c r="AB467" s="6"/>
      <c r="AC467" s="7"/>
    </row>
    <row r="468" spans="1:29" s="32" customFormat="1" ht="13.35" customHeight="1">
      <c r="A468" s="1"/>
      <c r="B468" s="59"/>
      <c r="C468" s="59"/>
      <c r="D468" s="59"/>
      <c r="E468" s="59"/>
      <c r="F468" s="58"/>
      <c r="G468" s="59"/>
      <c r="H468" s="59"/>
      <c r="I468" s="59"/>
      <c r="J468" s="59"/>
      <c r="K468" s="59"/>
      <c r="L468" s="59"/>
      <c r="M468" s="4"/>
      <c r="N468" s="59"/>
      <c r="O468" s="6"/>
      <c r="P468" s="7"/>
      <c r="S468" s="61"/>
      <c r="T468" s="61"/>
      <c r="U468" s="61"/>
      <c r="V468" s="61"/>
      <c r="W468" s="61"/>
      <c r="X468" s="61"/>
      <c r="Y468" s="61"/>
      <c r="Z468" s="4"/>
      <c r="AA468" s="61"/>
      <c r="AB468" s="6"/>
      <c r="AC468" s="7"/>
    </row>
    <row r="469" spans="1:29" s="32" customFormat="1" ht="13.35" customHeight="1">
      <c r="A469" s="1"/>
      <c r="B469" s="59"/>
      <c r="C469" s="59"/>
      <c r="D469" s="59"/>
      <c r="E469" s="59"/>
      <c r="F469" s="58"/>
      <c r="G469" s="59"/>
      <c r="H469" s="59"/>
      <c r="I469" s="59"/>
      <c r="J469" s="59"/>
      <c r="K469" s="59"/>
      <c r="L469" s="59"/>
      <c r="M469" s="4"/>
      <c r="N469" s="59"/>
      <c r="O469" s="6"/>
      <c r="P469" s="7"/>
      <c r="S469" s="61"/>
      <c r="T469" s="61"/>
      <c r="U469" s="61"/>
      <c r="V469" s="61"/>
      <c r="W469" s="61"/>
      <c r="X469" s="61"/>
      <c r="Y469" s="61"/>
      <c r="Z469" s="4"/>
      <c r="AA469" s="61"/>
      <c r="AB469" s="6"/>
      <c r="AC469" s="7"/>
    </row>
    <row r="470" spans="1:29" s="32" customFormat="1" ht="13.35" customHeight="1">
      <c r="A470" s="1"/>
      <c r="B470" s="59"/>
      <c r="C470" s="59"/>
      <c r="D470" s="59"/>
      <c r="E470" s="59"/>
      <c r="F470" s="58"/>
      <c r="G470" s="59"/>
      <c r="H470" s="59"/>
      <c r="I470" s="59"/>
      <c r="J470" s="59"/>
      <c r="K470" s="59"/>
      <c r="L470" s="59"/>
      <c r="M470" s="4"/>
      <c r="N470" s="59"/>
      <c r="O470" s="6"/>
      <c r="P470" s="7"/>
      <c r="S470" s="61"/>
      <c r="T470" s="61"/>
      <c r="U470" s="61"/>
      <c r="V470" s="61"/>
      <c r="W470" s="61"/>
      <c r="X470" s="61"/>
      <c r="Y470" s="61"/>
      <c r="Z470" s="4"/>
      <c r="AA470" s="61"/>
      <c r="AB470" s="6"/>
      <c r="AC470" s="7"/>
    </row>
    <row r="471" spans="1:29" s="32" customFormat="1" ht="13.35" customHeight="1">
      <c r="A471" s="1"/>
      <c r="B471" s="59"/>
      <c r="C471" s="59"/>
      <c r="D471" s="59"/>
      <c r="E471" s="59"/>
      <c r="F471" s="58"/>
      <c r="G471" s="59"/>
      <c r="H471" s="59"/>
      <c r="I471" s="59"/>
      <c r="J471" s="59"/>
      <c r="K471" s="59"/>
      <c r="L471" s="59"/>
      <c r="M471" s="4"/>
      <c r="N471" s="59"/>
      <c r="O471" s="6"/>
      <c r="P471" s="7"/>
      <c r="S471" s="61"/>
      <c r="T471" s="61"/>
      <c r="U471" s="61"/>
      <c r="V471" s="61"/>
      <c r="W471" s="61"/>
      <c r="X471" s="61"/>
      <c r="Y471" s="61"/>
      <c r="Z471" s="4"/>
      <c r="AA471" s="61"/>
      <c r="AB471" s="6"/>
      <c r="AC471" s="7"/>
    </row>
    <row r="472" spans="1:29" s="32" customFormat="1" ht="13.35" customHeight="1">
      <c r="A472" s="1"/>
      <c r="B472" s="59"/>
      <c r="C472" s="59"/>
      <c r="D472" s="59"/>
      <c r="E472" s="59"/>
      <c r="F472" s="58"/>
      <c r="G472" s="59"/>
      <c r="H472" s="59"/>
      <c r="I472" s="59"/>
      <c r="J472" s="59"/>
      <c r="K472" s="59"/>
      <c r="L472" s="59"/>
      <c r="M472" s="4"/>
      <c r="N472" s="59"/>
      <c r="O472" s="6"/>
      <c r="P472" s="7"/>
      <c r="S472" s="61"/>
      <c r="T472" s="61"/>
      <c r="U472" s="61"/>
      <c r="V472" s="61"/>
      <c r="W472" s="61"/>
      <c r="X472" s="61"/>
      <c r="Y472" s="61"/>
      <c r="Z472" s="4"/>
      <c r="AA472" s="61"/>
      <c r="AB472" s="6"/>
      <c r="AC472" s="7"/>
    </row>
    <row r="473" spans="1:29" s="32" customFormat="1" ht="13.35" customHeight="1">
      <c r="A473" s="1"/>
      <c r="B473" s="59"/>
      <c r="C473" s="59"/>
      <c r="D473" s="59"/>
      <c r="E473" s="59"/>
      <c r="F473" s="58"/>
      <c r="G473" s="59"/>
      <c r="H473" s="59"/>
      <c r="I473" s="59"/>
      <c r="J473" s="59"/>
      <c r="K473" s="59"/>
      <c r="L473" s="59"/>
      <c r="M473" s="4"/>
      <c r="N473" s="59"/>
      <c r="O473" s="6"/>
      <c r="P473" s="7"/>
      <c r="S473" s="61"/>
      <c r="T473" s="61"/>
      <c r="U473" s="61"/>
      <c r="V473" s="61"/>
      <c r="W473" s="61"/>
      <c r="X473" s="61"/>
      <c r="Y473" s="61"/>
      <c r="Z473" s="4"/>
      <c r="AA473" s="61"/>
      <c r="AB473" s="6"/>
      <c r="AC473" s="7"/>
    </row>
    <row r="474" spans="1:29" s="32" customFormat="1" ht="13.35" customHeight="1">
      <c r="A474" s="1"/>
      <c r="B474" s="59"/>
      <c r="C474" s="59"/>
      <c r="D474" s="59"/>
      <c r="E474" s="59"/>
      <c r="F474" s="58"/>
      <c r="G474" s="59"/>
      <c r="H474" s="59"/>
      <c r="I474" s="59"/>
      <c r="J474" s="59"/>
      <c r="K474" s="59"/>
      <c r="L474" s="59"/>
      <c r="M474" s="4"/>
      <c r="N474" s="59"/>
      <c r="O474" s="6"/>
      <c r="P474" s="7"/>
      <c r="S474" s="61"/>
      <c r="T474" s="61"/>
      <c r="U474" s="61"/>
      <c r="V474" s="61"/>
      <c r="W474" s="61"/>
      <c r="X474" s="61"/>
      <c r="Y474" s="61"/>
      <c r="Z474" s="4"/>
      <c r="AA474" s="61"/>
      <c r="AB474" s="6"/>
      <c r="AC474" s="7"/>
    </row>
    <row r="475" spans="1:29" s="32" customFormat="1" ht="13.35" customHeight="1">
      <c r="A475" s="1"/>
      <c r="B475" s="59"/>
      <c r="C475" s="59"/>
      <c r="D475" s="59"/>
      <c r="E475" s="59"/>
      <c r="F475" s="58"/>
      <c r="G475" s="59"/>
      <c r="H475" s="59"/>
      <c r="I475" s="59"/>
      <c r="J475" s="59"/>
      <c r="K475" s="59"/>
      <c r="L475" s="59"/>
      <c r="M475" s="4"/>
      <c r="N475" s="59"/>
      <c r="O475" s="6"/>
      <c r="P475" s="7"/>
      <c r="S475" s="61"/>
      <c r="T475" s="61"/>
      <c r="U475" s="61"/>
      <c r="V475" s="61"/>
      <c r="W475" s="61"/>
      <c r="X475" s="61"/>
      <c r="Y475" s="61"/>
      <c r="Z475" s="4"/>
      <c r="AA475" s="61"/>
      <c r="AB475" s="6"/>
      <c r="AC475" s="7"/>
    </row>
    <row r="476" spans="1:29" s="32" customFormat="1" ht="13.35" customHeight="1">
      <c r="A476" s="1"/>
      <c r="B476" s="59"/>
      <c r="C476" s="59"/>
      <c r="D476" s="59"/>
      <c r="E476" s="59"/>
      <c r="F476" s="58"/>
      <c r="G476" s="59"/>
      <c r="H476" s="59"/>
      <c r="I476" s="59"/>
      <c r="J476" s="59"/>
      <c r="K476" s="59"/>
      <c r="L476" s="59"/>
      <c r="M476" s="4"/>
      <c r="N476" s="59"/>
      <c r="O476" s="6"/>
      <c r="P476" s="7"/>
      <c r="S476" s="61"/>
      <c r="T476" s="61"/>
      <c r="U476" s="61"/>
      <c r="V476" s="61"/>
      <c r="W476" s="61"/>
      <c r="X476" s="61"/>
      <c r="Y476" s="61"/>
      <c r="Z476" s="4"/>
      <c r="AA476" s="61"/>
      <c r="AB476" s="6"/>
      <c r="AC476" s="7"/>
    </row>
    <row r="477" spans="1:29" s="32" customFormat="1" ht="13.35" customHeight="1">
      <c r="A477" s="1"/>
      <c r="B477" s="59"/>
      <c r="C477" s="59"/>
      <c r="D477" s="59"/>
      <c r="E477" s="59"/>
      <c r="F477" s="58"/>
      <c r="G477" s="59"/>
      <c r="H477" s="59"/>
      <c r="I477" s="59"/>
      <c r="J477" s="59"/>
      <c r="K477" s="59"/>
      <c r="L477" s="59"/>
      <c r="M477" s="4"/>
      <c r="N477" s="59"/>
      <c r="O477" s="6"/>
      <c r="P477" s="7"/>
      <c r="S477" s="61"/>
      <c r="T477" s="61"/>
      <c r="U477" s="61"/>
      <c r="V477" s="61"/>
      <c r="W477" s="61"/>
      <c r="X477" s="61"/>
      <c r="Y477" s="61"/>
      <c r="Z477" s="4"/>
      <c r="AA477" s="61"/>
      <c r="AB477" s="6"/>
      <c r="AC477" s="7"/>
    </row>
    <row r="478" spans="1:29" s="32" customFormat="1" ht="13.35" customHeight="1">
      <c r="A478" s="1"/>
      <c r="B478" s="59"/>
      <c r="C478" s="59"/>
      <c r="D478" s="59"/>
      <c r="E478" s="59"/>
      <c r="F478" s="58"/>
      <c r="G478" s="59"/>
      <c r="H478" s="59"/>
      <c r="I478" s="59"/>
      <c r="J478" s="59"/>
      <c r="K478" s="59"/>
      <c r="L478" s="59"/>
      <c r="M478" s="4"/>
      <c r="N478" s="59"/>
      <c r="O478" s="6"/>
      <c r="P478" s="7"/>
      <c r="S478" s="61"/>
      <c r="T478" s="61"/>
      <c r="U478" s="61"/>
      <c r="V478" s="61"/>
      <c r="W478" s="61"/>
      <c r="X478" s="61"/>
      <c r="Y478" s="61"/>
      <c r="Z478" s="4"/>
      <c r="AA478" s="61"/>
      <c r="AB478" s="6"/>
      <c r="AC478" s="7"/>
    </row>
    <row r="479" spans="1:29" s="32" customFormat="1" ht="13.35" customHeight="1">
      <c r="A479" s="1"/>
      <c r="B479" s="59"/>
      <c r="C479" s="59"/>
      <c r="D479" s="59"/>
      <c r="E479" s="59"/>
      <c r="F479" s="58"/>
      <c r="G479" s="59"/>
      <c r="H479" s="59"/>
      <c r="I479" s="59"/>
      <c r="J479" s="59"/>
      <c r="K479" s="59"/>
      <c r="L479" s="59"/>
      <c r="M479" s="4"/>
      <c r="N479" s="59"/>
      <c r="O479" s="6"/>
      <c r="P479" s="7"/>
      <c r="S479" s="61"/>
      <c r="T479" s="61"/>
      <c r="U479" s="61"/>
      <c r="V479" s="61"/>
      <c r="W479" s="61"/>
      <c r="X479" s="61"/>
      <c r="Y479" s="61"/>
      <c r="Z479" s="4"/>
      <c r="AA479" s="61"/>
      <c r="AB479" s="6"/>
      <c r="AC479" s="7"/>
    </row>
    <row r="480" spans="1:29" s="32" customFormat="1" ht="13.35" customHeight="1">
      <c r="A480" s="1"/>
      <c r="B480" s="59"/>
      <c r="C480" s="59"/>
      <c r="D480" s="59"/>
      <c r="E480" s="59"/>
      <c r="F480" s="58"/>
      <c r="G480" s="59"/>
      <c r="H480" s="59"/>
      <c r="I480" s="59"/>
      <c r="J480" s="59"/>
      <c r="K480" s="59"/>
      <c r="L480" s="59"/>
      <c r="M480" s="4"/>
      <c r="N480" s="59"/>
      <c r="O480" s="6"/>
      <c r="P480" s="7"/>
      <c r="S480" s="61"/>
      <c r="T480" s="61"/>
      <c r="U480" s="61"/>
      <c r="V480" s="61"/>
      <c r="W480" s="61"/>
      <c r="X480" s="61"/>
      <c r="Y480" s="61"/>
      <c r="Z480" s="4"/>
      <c r="AA480" s="61"/>
      <c r="AB480" s="6"/>
      <c r="AC480" s="7"/>
    </row>
    <row r="481" spans="1:29" s="32" customFormat="1" ht="13.35" customHeight="1">
      <c r="A481" s="1"/>
      <c r="B481" s="59"/>
      <c r="C481" s="59"/>
      <c r="D481" s="59"/>
      <c r="E481" s="59"/>
      <c r="F481" s="58"/>
      <c r="G481" s="59"/>
      <c r="H481" s="59"/>
      <c r="I481" s="59"/>
      <c r="J481" s="59"/>
      <c r="K481" s="59"/>
      <c r="L481" s="59"/>
      <c r="M481" s="4"/>
      <c r="N481" s="59"/>
      <c r="O481" s="6"/>
      <c r="P481" s="7"/>
      <c r="S481" s="61"/>
      <c r="T481" s="61"/>
      <c r="U481" s="61"/>
      <c r="V481" s="61"/>
      <c r="W481" s="61"/>
      <c r="X481" s="61"/>
      <c r="Y481" s="61"/>
      <c r="Z481" s="4"/>
      <c r="AA481" s="61"/>
      <c r="AB481" s="6"/>
      <c r="AC481" s="7"/>
    </row>
    <row r="482" spans="1:29" s="32" customFormat="1" ht="13.35" customHeight="1">
      <c r="A482" s="1"/>
      <c r="B482" s="59"/>
      <c r="C482" s="59"/>
      <c r="D482" s="59"/>
      <c r="E482" s="59"/>
      <c r="F482" s="58"/>
      <c r="G482" s="59"/>
      <c r="H482" s="59"/>
      <c r="I482" s="59"/>
      <c r="J482" s="59"/>
      <c r="K482" s="59"/>
      <c r="L482" s="59"/>
      <c r="M482" s="4"/>
      <c r="N482" s="59"/>
      <c r="O482" s="6"/>
      <c r="P482" s="7"/>
      <c r="S482" s="61"/>
      <c r="T482" s="61"/>
      <c r="U482" s="61"/>
      <c r="V482" s="61"/>
      <c r="W482" s="61"/>
      <c r="X482" s="61"/>
      <c r="Y482" s="61"/>
      <c r="Z482" s="4"/>
      <c r="AA482" s="61"/>
      <c r="AB482" s="6"/>
      <c r="AC482" s="7"/>
    </row>
    <row r="483" spans="1:29" s="32" customFormat="1" ht="13.35" customHeight="1">
      <c r="A483" s="1"/>
      <c r="B483" s="59"/>
      <c r="C483" s="59"/>
      <c r="D483" s="59"/>
      <c r="E483" s="59"/>
      <c r="F483" s="58"/>
      <c r="G483" s="59"/>
      <c r="H483" s="59"/>
      <c r="I483" s="59"/>
      <c r="J483" s="59"/>
      <c r="K483" s="59"/>
      <c r="L483" s="59"/>
      <c r="M483" s="4"/>
      <c r="N483" s="59"/>
      <c r="O483" s="6"/>
      <c r="P483" s="7"/>
      <c r="S483" s="61"/>
      <c r="T483" s="61"/>
      <c r="U483" s="61"/>
      <c r="V483" s="61"/>
      <c r="W483" s="61"/>
      <c r="X483" s="61"/>
      <c r="Y483" s="61"/>
      <c r="Z483" s="4"/>
      <c r="AA483" s="61"/>
      <c r="AB483" s="6"/>
      <c r="AC483" s="7"/>
    </row>
    <row r="484" spans="1:29" s="32" customFormat="1" ht="13.35" customHeight="1">
      <c r="A484" s="1"/>
      <c r="B484" s="59"/>
      <c r="C484" s="59"/>
      <c r="D484" s="59"/>
      <c r="E484" s="59"/>
      <c r="F484" s="58"/>
      <c r="G484" s="59"/>
      <c r="H484" s="59"/>
      <c r="I484" s="59"/>
      <c r="J484" s="59"/>
      <c r="K484" s="59"/>
      <c r="L484" s="59"/>
      <c r="M484" s="4"/>
      <c r="N484" s="59"/>
      <c r="O484" s="6"/>
      <c r="P484" s="7"/>
      <c r="S484" s="61"/>
      <c r="T484" s="61"/>
      <c r="U484" s="61"/>
      <c r="V484" s="61"/>
      <c r="W484" s="61"/>
      <c r="X484" s="61"/>
      <c r="Y484" s="61"/>
      <c r="Z484" s="4"/>
      <c r="AA484" s="61"/>
      <c r="AB484" s="6"/>
      <c r="AC484" s="7"/>
    </row>
    <row r="485" spans="1:29" s="32" customFormat="1" ht="13.35" customHeight="1">
      <c r="A485" s="1"/>
      <c r="B485" s="59"/>
      <c r="C485" s="59"/>
      <c r="D485" s="59"/>
      <c r="E485" s="59"/>
      <c r="F485" s="58"/>
      <c r="G485" s="59"/>
      <c r="H485" s="59"/>
      <c r="I485" s="59"/>
      <c r="J485" s="59"/>
      <c r="K485" s="59"/>
      <c r="L485" s="59"/>
      <c r="M485" s="4"/>
      <c r="N485" s="59"/>
      <c r="O485" s="6"/>
      <c r="P485" s="7"/>
      <c r="S485" s="61"/>
      <c r="T485" s="61"/>
      <c r="U485" s="61"/>
      <c r="V485" s="61"/>
      <c r="W485" s="61"/>
      <c r="X485" s="61"/>
      <c r="Y485" s="61"/>
      <c r="Z485" s="4"/>
      <c r="AA485" s="61"/>
      <c r="AB485" s="6"/>
      <c r="AC485" s="7"/>
    </row>
    <row r="486" spans="1:29" s="32" customFormat="1" ht="13.35" customHeight="1">
      <c r="A486" s="1"/>
      <c r="B486" s="59"/>
      <c r="C486" s="59"/>
      <c r="D486" s="59"/>
      <c r="E486" s="59"/>
      <c r="F486" s="58"/>
      <c r="G486" s="59"/>
      <c r="H486" s="59"/>
      <c r="I486" s="59"/>
      <c r="J486" s="59"/>
      <c r="K486" s="59"/>
      <c r="L486" s="59"/>
      <c r="M486" s="4"/>
      <c r="N486" s="59"/>
      <c r="O486" s="6"/>
      <c r="P486" s="7"/>
      <c r="S486" s="61"/>
      <c r="T486" s="61"/>
      <c r="U486" s="61"/>
      <c r="V486" s="61"/>
      <c r="W486" s="61"/>
      <c r="X486" s="61"/>
      <c r="Y486" s="61"/>
      <c r="Z486" s="4"/>
      <c r="AA486" s="61"/>
      <c r="AB486" s="6"/>
      <c r="AC486" s="7"/>
    </row>
    <row r="487" spans="1:29" s="32" customFormat="1" ht="13.35" customHeight="1">
      <c r="A487" s="1"/>
      <c r="B487" s="59"/>
      <c r="C487" s="59"/>
      <c r="D487" s="59"/>
      <c r="E487" s="59"/>
      <c r="F487" s="58"/>
      <c r="G487" s="59"/>
      <c r="H487" s="59"/>
      <c r="I487" s="59"/>
      <c r="J487" s="59"/>
      <c r="K487" s="59"/>
      <c r="L487" s="59"/>
      <c r="M487" s="4"/>
      <c r="N487" s="59"/>
      <c r="O487" s="6"/>
      <c r="P487" s="7"/>
      <c r="S487" s="61"/>
      <c r="T487" s="61"/>
      <c r="U487" s="61"/>
      <c r="V487" s="61"/>
      <c r="W487" s="61"/>
      <c r="X487" s="61"/>
      <c r="Y487" s="61"/>
      <c r="Z487" s="4"/>
      <c r="AA487" s="61"/>
      <c r="AB487" s="6"/>
      <c r="AC487" s="7"/>
    </row>
    <row r="488" spans="1:29" s="32" customFormat="1" ht="13.35" customHeight="1">
      <c r="A488" s="1"/>
      <c r="B488" s="59"/>
      <c r="C488" s="59"/>
      <c r="D488" s="59"/>
      <c r="E488" s="59"/>
      <c r="F488" s="58"/>
      <c r="G488" s="59"/>
      <c r="H488" s="59"/>
      <c r="I488" s="59"/>
      <c r="J488" s="59"/>
      <c r="K488" s="59"/>
      <c r="L488" s="59"/>
      <c r="M488" s="4"/>
      <c r="N488" s="59"/>
      <c r="O488" s="6"/>
      <c r="P488" s="7"/>
      <c r="S488" s="61"/>
      <c r="T488" s="61"/>
      <c r="U488" s="61"/>
      <c r="V488" s="61"/>
      <c r="W488" s="61"/>
      <c r="X488" s="61"/>
      <c r="Y488" s="61"/>
      <c r="Z488" s="4"/>
      <c r="AA488" s="61"/>
      <c r="AB488" s="6"/>
      <c r="AC488" s="7"/>
    </row>
    <row r="489" spans="1:29" s="32" customFormat="1" ht="13.35" customHeight="1">
      <c r="A489" s="1"/>
      <c r="B489" s="59"/>
      <c r="C489" s="59"/>
      <c r="D489" s="59"/>
      <c r="E489" s="59"/>
      <c r="F489" s="58"/>
      <c r="G489" s="59"/>
      <c r="H489" s="59"/>
      <c r="I489" s="59"/>
      <c r="J489" s="59"/>
      <c r="K489" s="59"/>
      <c r="L489" s="59"/>
      <c r="M489" s="4"/>
      <c r="N489" s="59"/>
      <c r="O489" s="6"/>
      <c r="P489" s="7"/>
      <c r="S489" s="61"/>
      <c r="T489" s="61"/>
      <c r="U489" s="61"/>
      <c r="V489" s="61"/>
      <c r="W489" s="61"/>
      <c r="X489" s="61"/>
      <c r="Y489" s="61"/>
      <c r="Z489" s="4"/>
      <c r="AA489" s="61"/>
      <c r="AB489" s="6"/>
      <c r="AC489" s="7"/>
    </row>
    <row r="490" spans="1:29" s="32" customFormat="1" ht="13.35" customHeight="1">
      <c r="A490" s="1"/>
      <c r="B490" s="59"/>
      <c r="C490" s="59"/>
      <c r="D490" s="59"/>
      <c r="E490" s="59"/>
      <c r="F490" s="58"/>
      <c r="G490" s="59"/>
      <c r="H490" s="59"/>
      <c r="I490" s="59"/>
      <c r="J490" s="59"/>
      <c r="K490" s="59"/>
      <c r="L490" s="59"/>
      <c r="M490" s="4"/>
      <c r="N490" s="59"/>
      <c r="O490" s="6"/>
      <c r="P490" s="7"/>
      <c r="S490" s="61"/>
      <c r="T490" s="61"/>
      <c r="U490" s="61"/>
      <c r="V490" s="61"/>
      <c r="W490" s="61"/>
      <c r="X490" s="61"/>
      <c r="Y490" s="61"/>
      <c r="Z490" s="4"/>
      <c r="AA490" s="61"/>
      <c r="AB490" s="6"/>
      <c r="AC490" s="7"/>
    </row>
    <row r="491" spans="1:29" s="32" customFormat="1" ht="13.35" customHeight="1">
      <c r="A491" s="1"/>
      <c r="B491" s="59"/>
      <c r="C491" s="59"/>
      <c r="D491" s="59"/>
      <c r="E491" s="59"/>
      <c r="F491" s="58"/>
      <c r="G491" s="59"/>
      <c r="H491" s="59"/>
      <c r="I491" s="59"/>
      <c r="J491" s="59"/>
      <c r="K491" s="59"/>
      <c r="L491" s="59"/>
      <c r="M491" s="4"/>
      <c r="N491" s="59"/>
      <c r="O491" s="6"/>
      <c r="P491" s="7"/>
      <c r="S491" s="61"/>
      <c r="T491" s="61"/>
      <c r="U491" s="61"/>
      <c r="V491" s="61"/>
      <c r="W491" s="61"/>
      <c r="X491" s="61"/>
      <c r="Y491" s="61"/>
      <c r="Z491" s="4"/>
      <c r="AA491" s="61"/>
      <c r="AB491" s="6"/>
      <c r="AC491" s="7"/>
    </row>
    <row r="492" spans="1:29" s="32" customFormat="1" ht="13.35" customHeight="1">
      <c r="A492" s="1"/>
      <c r="B492" s="59"/>
      <c r="C492" s="59"/>
      <c r="D492" s="59"/>
      <c r="E492" s="59"/>
      <c r="F492" s="58"/>
      <c r="G492" s="59"/>
      <c r="H492" s="59"/>
      <c r="I492" s="59"/>
      <c r="J492" s="59"/>
      <c r="K492" s="59"/>
      <c r="L492" s="59"/>
      <c r="M492" s="4"/>
      <c r="N492" s="59"/>
      <c r="O492" s="6"/>
      <c r="P492" s="7"/>
      <c r="S492" s="61"/>
      <c r="T492" s="61"/>
      <c r="U492" s="61"/>
      <c r="V492" s="61"/>
      <c r="W492" s="61"/>
      <c r="X492" s="61"/>
      <c r="Y492" s="61"/>
      <c r="Z492" s="4"/>
      <c r="AA492" s="61"/>
      <c r="AB492" s="6"/>
      <c r="AC492" s="7"/>
    </row>
    <row r="493" spans="1:29" s="32" customFormat="1" ht="13.35" customHeight="1">
      <c r="A493" s="1"/>
      <c r="B493" s="59"/>
      <c r="C493" s="59"/>
      <c r="D493" s="59"/>
      <c r="E493" s="59"/>
      <c r="F493" s="58"/>
      <c r="G493" s="59"/>
      <c r="H493" s="59"/>
      <c r="I493" s="59"/>
      <c r="J493" s="59"/>
      <c r="K493" s="59"/>
      <c r="L493" s="59"/>
      <c r="M493" s="4"/>
      <c r="N493" s="59"/>
      <c r="O493" s="6"/>
      <c r="P493" s="7"/>
      <c r="S493" s="61"/>
      <c r="T493" s="61"/>
      <c r="U493" s="61"/>
      <c r="V493" s="61"/>
      <c r="W493" s="61"/>
      <c r="X493" s="61"/>
      <c r="Y493" s="61"/>
      <c r="Z493" s="4"/>
      <c r="AA493" s="61"/>
      <c r="AB493" s="6"/>
      <c r="AC493" s="7"/>
    </row>
    <row r="494" spans="1:29" s="32" customFormat="1" ht="13.35" customHeight="1">
      <c r="A494" s="1"/>
      <c r="B494" s="59"/>
      <c r="C494" s="59"/>
      <c r="D494" s="59"/>
      <c r="E494" s="59"/>
      <c r="F494" s="58"/>
      <c r="G494" s="59"/>
      <c r="H494" s="59"/>
      <c r="I494" s="59"/>
      <c r="J494" s="59"/>
      <c r="K494" s="59"/>
      <c r="L494" s="59"/>
      <c r="M494" s="4"/>
      <c r="N494" s="59"/>
      <c r="O494" s="6"/>
      <c r="P494" s="7"/>
      <c r="S494" s="61"/>
      <c r="T494" s="61"/>
      <c r="U494" s="61"/>
      <c r="V494" s="61"/>
      <c r="W494" s="61"/>
      <c r="X494" s="61"/>
      <c r="Y494" s="61"/>
      <c r="Z494" s="4"/>
      <c r="AA494" s="61"/>
      <c r="AB494" s="6"/>
      <c r="AC494" s="7"/>
    </row>
    <row r="495" spans="1:29" s="32" customFormat="1" ht="13.35" customHeight="1">
      <c r="A495" s="1"/>
      <c r="B495" s="59"/>
      <c r="C495" s="59"/>
      <c r="D495" s="59"/>
      <c r="E495" s="59"/>
      <c r="F495" s="58"/>
      <c r="G495" s="59"/>
      <c r="H495" s="59"/>
      <c r="I495" s="59"/>
      <c r="J495" s="59"/>
      <c r="K495" s="59"/>
      <c r="L495" s="59"/>
      <c r="M495" s="4"/>
      <c r="N495" s="59"/>
      <c r="O495" s="6"/>
      <c r="P495" s="7"/>
      <c r="S495" s="61"/>
      <c r="T495" s="61"/>
      <c r="U495" s="61"/>
      <c r="V495" s="61"/>
      <c r="W495" s="61"/>
      <c r="X495" s="61"/>
      <c r="Y495" s="61"/>
      <c r="Z495" s="4"/>
      <c r="AA495" s="61"/>
      <c r="AB495" s="6"/>
      <c r="AC495" s="7"/>
    </row>
    <row r="496" spans="1:29" s="32" customFormat="1" ht="13.35" customHeight="1">
      <c r="A496" s="1"/>
      <c r="B496" s="59"/>
      <c r="C496" s="59"/>
      <c r="D496" s="59"/>
      <c r="E496" s="59"/>
      <c r="F496" s="58"/>
      <c r="G496" s="59"/>
      <c r="H496" s="59"/>
      <c r="I496" s="59"/>
      <c r="J496" s="59"/>
      <c r="K496" s="59"/>
      <c r="L496" s="59"/>
      <c r="M496" s="4"/>
      <c r="N496" s="59"/>
      <c r="O496" s="6"/>
      <c r="P496" s="7"/>
      <c r="S496" s="61"/>
      <c r="T496" s="61"/>
      <c r="U496" s="61"/>
      <c r="V496" s="61"/>
      <c r="W496" s="61"/>
      <c r="X496" s="61"/>
      <c r="Y496" s="61"/>
      <c r="Z496" s="4"/>
      <c r="AA496" s="61"/>
      <c r="AB496" s="6"/>
      <c r="AC496" s="7"/>
    </row>
    <row r="497" spans="1:29" s="32" customFormat="1" ht="13.35" customHeight="1">
      <c r="A497" s="1"/>
      <c r="B497" s="59"/>
      <c r="C497" s="59"/>
      <c r="D497" s="59"/>
      <c r="E497" s="59"/>
      <c r="F497" s="58"/>
      <c r="G497" s="59"/>
      <c r="H497" s="59"/>
      <c r="I497" s="59"/>
      <c r="J497" s="59"/>
      <c r="K497" s="59"/>
      <c r="L497" s="59"/>
      <c r="M497" s="4"/>
      <c r="N497" s="59"/>
      <c r="O497" s="6"/>
      <c r="P497" s="7"/>
      <c r="S497" s="61"/>
      <c r="T497" s="61"/>
      <c r="U497" s="61"/>
      <c r="V497" s="61"/>
      <c r="W497" s="61"/>
      <c r="X497" s="61"/>
      <c r="Y497" s="61"/>
      <c r="Z497" s="4"/>
      <c r="AA497" s="61"/>
      <c r="AB497" s="6"/>
      <c r="AC497" s="7"/>
    </row>
    <row r="498" spans="1:29" s="32" customFormat="1" ht="13.35" customHeight="1">
      <c r="A498" s="1"/>
      <c r="B498" s="59"/>
      <c r="C498" s="59"/>
      <c r="D498" s="59"/>
      <c r="E498" s="59"/>
      <c r="F498" s="58"/>
      <c r="G498" s="59"/>
      <c r="H498" s="59"/>
      <c r="I498" s="59"/>
      <c r="J498" s="59"/>
      <c r="K498" s="59"/>
      <c r="L498" s="59"/>
      <c r="M498" s="4"/>
      <c r="N498" s="59"/>
      <c r="O498" s="6"/>
      <c r="P498" s="7"/>
      <c r="S498" s="61"/>
      <c r="T498" s="61"/>
      <c r="U498" s="61"/>
      <c r="V498" s="61"/>
      <c r="W498" s="61"/>
      <c r="X498" s="61"/>
      <c r="Y498" s="61"/>
      <c r="Z498" s="4"/>
      <c r="AA498" s="61"/>
      <c r="AB498" s="6"/>
      <c r="AC498" s="7"/>
    </row>
    <row r="499" spans="1:29" s="32" customFormat="1" ht="13.35" customHeight="1">
      <c r="A499" s="1"/>
      <c r="B499" s="59"/>
      <c r="C499" s="59"/>
      <c r="D499" s="59"/>
      <c r="E499" s="59"/>
      <c r="F499" s="58"/>
      <c r="G499" s="59"/>
      <c r="H499" s="59"/>
      <c r="I499" s="59"/>
      <c r="J499" s="59"/>
      <c r="K499" s="59"/>
      <c r="L499" s="59"/>
      <c r="M499" s="4"/>
      <c r="N499" s="59"/>
      <c r="O499" s="6"/>
      <c r="P499" s="7"/>
      <c r="S499" s="61"/>
      <c r="T499" s="61"/>
      <c r="U499" s="61"/>
      <c r="V499" s="61"/>
      <c r="W499" s="61"/>
      <c r="X499" s="61"/>
      <c r="Y499" s="61"/>
      <c r="Z499" s="4"/>
      <c r="AA499" s="61"/>
      <c r="AB499" s="6"/>
      <c r="AC499" s="7"/>
    </row>
    <row r="500" spans="1:29" s="32" customFormat="1" ht="13.35" customHeight="1">
      <c r="A500" s="1"/>
      <c r="B500" s="59"/>
      <c r="C500" s="59"/>
      <c r="D500" s="59"/>
      <c r="E500" s="59"/>
      <c r="F500" s="58"/>
      <c r="G500" s="59"/>
      <c r="H500" s="59"/>
      <c r="I500" s="59"/>
      <c r="J500" s="59"/>
      <c r="K500" s="59"/>
      <c r="L500" s="59"/>
      <c r="M500" s="4"/>
      <c r="N500" s="59"/>
      <c r="O500" s="6"/>
      <c r="P500" s="7"/>
      <c r="S500" s="61"/>
      <c r="T500" s="61"/>
      <c r="U500" s="61"/>
      <c r="V500" s="61"/>
      <c r="W500" s="61"/>
      <c r="X500" s="61"/>
      <c r="Y500" s="61"/>
      <c r="Z500" s="4"/>
      <c r="AA500" s="61"/>
      <c r="AB500" s="6"/>
      <c r="AC500" s="7"/>
    </row>
    <row r="501" spans="1:29" s="32" customFormat="1" ht="13.35" customHeight="1">
      <c r="A501" s="1"/>
      <c r="B501" s="59"/>
      <c r="C501" s="59"/>
      <c r="D501" s="59"/>
      <c r="E501" s="59"/>
      <c r="F501" s="58"/>
      <c r="G501" s="59"/>
      <c r="H501" s="59"/>
      <c r="I501" s="59"/>
      <c r="J501" s="59"/>
      <c r="K501" s="59"/>
      <c r="L501" s="59"/>
      <c r="M501" s="4"/>
      <c r="N501" s="59"/>
      <c r="O501" s="6"/>
      <c r="P501" s="7"/>
      <c r="S501" s="61"/>
      <c r="T501" s="61"/>
      <c r="U501" s="61"/>
      <c r="V501" s="61"/>
      <c r="W501" s="61"/>
      <c r="X501" s="61"/>
      <c r="Y501" s="61"/>
      <c r="Z501" s="4"/>
      <c r="AA501" s="61"/>
      <c r="AB501" s="6"/>
      <c r="AC501" s="7"/>
    </row>
    <row r="502" spans="1:29" s="32" customFormat="1" ht="13.35" customHeight="1">
      <c r="A502" s="1"/>
      <c r="B502" s="59"/>
      <c r="C502" s="59"/>
      <c r="D502" s="59"/>
      <c r="E502" s="59"/>
      <c r="F502" s="58"/>
      <c r="G502" s="59"/>
      <c r="H502" s="59"/>
      <c r="I502" s="59"/>
      <c r="J502" s="59"/>
      <c r="K502" s="59"/>
      <c r="L502" s="59"/>
      <c r="M502" s="4"/>
      <c r="N502" s="59"/>
      <c r="O502" s="6"/>
      <c r="P502" s="7"/>
      <c r="S502" s="61"/>
      <c r="T502" s="61"/>
      <c r="U502" s="61"/>
      <c r="V502" s="61"/>
      <c r="W502" s="61"/>
      <c r="X502" s="61"/>
      <c r="Y502" s="61"/>
      <c r="Z502" s="4"/>
      <c r="AA502" s="61"/>
      <c r="AB502" s="6"/>
      <c r="AC502" s="7"/>
    </row>
    <row r="503" spans="1:29" s="32" customFormat="1" ht="13.35" customHeight="1">
      <c r="A503" s="1"/>
      <c r="B503" s="59"/>
      <c r="C503" s="59"/>
      <c r="D503" s="59"/>
      <c r="E503" s="59"/>
      <c r="F503" s="58"/>
      <c r="G503" s="59"/>
      <c r="H503" s="59"/>
      <c r="I503" s="59"/>
      <c r="J503" s="59"/>
      <c r="K503" s="59"/>
      <c r="L503" s="59"/>
      <c r="M503" s="4"/>
      <c r="N503" s="59"/>
      <c r="O503" s="6"/>
      <c r="P503" s="7"/>
      <c r="S503" s="61"/>
      <c r="T503" s="61"/>
      <c r="U503" s="61"/>
      <c r="V503" s="61"/>
      <c r="W503" s="61"/>
      <c r="X503" s="61"/>
      <c r="Y503" s="61"/>
      <c r="Z503" s="4"/>
      <c r="AA503" s="61"/>
      <c r="AB503" s="6"/>
      <c r="AC503" s="7"/>
    </row>
    <row r="504" spans="1:29" s="32" customFormat="1" ht="13.35" customHeight="1">
      <c r="A504" s="1"/>
      <c r="B504" s="59"/>
      <c r="C504" s="59"/>
      <c r="D504" s="59"/>
      <c r="E504" s="59"/>
      <c r="F504" s="58"/>
      <c r="G504" s="59"/>
      <c r="H504" s="59"/>
      <c r="I504" s="59"/>
      <c r="J504" s="59"/>
      <c r="K504" s="59"/>
      <c r="L504" s="59"/>
      <c r="M504" s="4"/>
      <c r="N504" s="59"/>
      <c r="O504" s="6"/>
      <c r="P504" s="7"/>
      <c r="S504" s="61"/>
      <c r="T504" s="61"/>
      <c r="U504" s="61"/>
      <c r="V504" s="61"/>
      <c r="W504" s="61"/>
      <c r="X504" s="61"/>
      <c r="Y504" s="61"/>
      <c r="Z504" s="4"/>
      <c r="AA504" s="61"/>
      <c r="AB504" s="6"/>
      <c r="AC504" s="7"/>
    </row>
    <row r="505" spans="1:29" s="32" customFormat="1" ht="13.35" customHeight="1">
      <c r="A505" s="1"/>
      <c r="B505" s="59"/>
      <c r="C505" s="59"/>
      <c r="D505" s="59"/>
      <c r="E505" s="59"/>
      <c r="F505" s="58"/>
      <c r="G505" s="59"/>
      <c r="H505" s="59"/>
      <c r="I505" s="59"/>
      <c r="J505" s="59"/>
      <c r="K505" s="59"/>
      <c r="L505" s="59"/>
      <c r="M505" s="4"/>
      <c r="N505" s="59"/>
      <c r="O505" s="6"/>
      <c r="P505" s="7"/>
      <c r="S505" s="61"/>
      <c r="T505" s="61"/>
      <c r="U505" s="61"/>
      <c r="V505" s="61"/>
      <c r="W505" s="61"/>
      <c r="X505" s="61"/>
      <c r="Y505" s="61"/>
      <c r="Z505" s="4"/>
      <c r="AA505" s="61"/>
      <c r="AB505" s="6"/>
      <c r="AC505" s="7"/>
    </row>
    <row r="506" spans="1:29" s="32" customFormat="1" ht="13.35" customHeight="1">
      <c r="A506" s="1"/>
      <c r="B506" s="59"/>
      <c r="C506" s="59"/>
      <c r="D506" s="59"/>
      <c r="E506" s="59"/>
      <c r="F506" s="58"/>
      <c r="G506" s="59"/>
      <c r="H506" s="59"/>
      <c r="I506" s="59"/>
      <c r="J506" s="59"/>
      <c r="K506" s="59"/>
      <c r="L506" s="59"/>
      <c r="M506" s="4"/>
      <c r="N506" s="59"/>
      <c r="O506" s="6"/>
      <c r="P506" s="7"/>
      <c r="S506" s="61"/>
      <c r="T506" s="61"/>
      <c r="U506" s="61"/>
      <c r="V506" s="61"/>
      <c r="W506" s="61"/>
      <c r="X506" s="61"/>
      <c r="Y506" s="61"/>
      <c r="Z506" s="4"/>
      <c r="AA506" s="61"/>
      <c r="AB506" s="6"/>
      <c r="AC506" s="7"/>
    </row>
    <row r="507" spans="1:29" s="32" customFormat="1" ht="13.35" customHeight="1">
      <c r="A507" s="1"/>
      <c r="B507" s="59"/>
      <c r="C507" s="59"/>
      <c r="D507" s="59"/>
      <c r="E507" s="59"/>
      <c r="F507" s="58"/>
      <c r="G507" s="59"/>
      <c r="H507" s="59"/>
      <c r="I507" s="59"/>
      <c r="J507" s="59"/>
      <c r="K507" s="59"/>
      <c r="L507" s="59"/>
      <c r="M507" s="4"/>
      <c r="N507" s="59"/>
      <c r="O507" s="6"/>
      <c r="P507" s="7"/>
      <c r="S507" s="61"/>
      <c r="T507" s="61"/>
      <c r="U507" s="61"/>
      <c r="V507" s="61"/>
      <c r="W507" s="61"/>
      <c r="X507" s="61"/>
      <c r="Y507" s="61"/>
      <c r="Z507" s="4"/>
      <c r="AA507" s="61"/>
      <c r="AB507" s="6"/>
      <c r="AC507" s="7"/>
    </row>
    <row r="508" spans="1:29" s="32" customFormat="1" ht="13.35" customHeight="1">
      <c r="A508" s="1"/>
      <c r="B508" s="59"/>
      <c r="C508" s="59"/>
      <c r="D508" s="59"/>
      <c r="E508" s="59"/>
      <c r="F508" s="58"/>
      <c r="G508" s="59"/>
      <c r="H508" s="59"/>
      <c r="I508" s="59"/>
      <c r="J508" s="59"/>
      <c r="K508" s="59"/>
      <c r="L508" s="59"/>
      <c r="M508" s="4"/>
      <c r="N508" s="59"/>
      <c r="O508" s="6"/>
      <c r="P508" s="7"/>
      <c r="S508" s="61"/>
      <c r="T508" s="61"/>
      <c r="U508" s="61"/>
      <c r="V508" s="61"/>
      <c r="W508" s="61"/>
      <c r="X508" s="61"/>
      <c r="Y508" s="61"/>
      <c r="Z508" s="4"/>
      <c r="AA508" s="61"/>
      <c r="AB508" s="6"/>
      <c r="AC508" s="7"/>
    </row>
    <row r="509" spans="1:29" s="32" customFormat="1" ht="13.35" customHeight="1">
      <c r="A509" s="1"/>
      <c r="B509" s="59"/>
      <c r="C509" s="59"/>
      <c r="D509" s="59"/>
      <c r="E509" s="59"/>
      <c r="F509" s="58"/>
      <c r="G509" s="59"/>
      <c r="H509" s="59"/>
      <c r="I509" s="59"/>
      <c r="J509" s="59"/>
      <c r="K509" s="59"/>
      <c r="L509" s="59"/>
      <c r="M509" s="4"/>
      <c r="N509" s="59"/>
      <c r="O509" s="6"/>
      <c r="P509" s="7"/>
      <c r="S509" s="61"/>
      <c r="T509" s="61"/>
      <c r="U509" s="61"/>
      <c r="V509" s="61"/>
      <c r="W509" s="61"/>
      <c r="X509" s="61"/>
      <c r="Y509" s="61"/>
      <c r="Z509" s="4"/>
      <c r="AA509" s="61"/>
      <c r="AB509" s="6"/>
      <c r="AC509" s="7"/>
    </row>
    <row r="510" spans="1:29" s="32" customFormat="1" ht="13.35" customHeight="1">
      <c r="A510" s="1"/>
      <c r="B510" s="59"/>
      <c r="C510" s="59"/>
      <c r="D510" s="59"/>
      <c r="E510" s="59"/>
      <c r="F510" s="58"/>
      <c r="G510" s="59"/>
      <c r="H510" s="59"/>
      <c r="I510" s="59"/>
      <c r="J510" s="59"/>
      <c r="K510" s="59"/>
      <c r="L510" s="59"/>
      <c r="M510" s="4"/>
      <c r="N510" s="59"/>
      <c r="O510" s="6"/>
      <c r="P510" s="7"/>
      <c r="S510" s="61"/>
      <c r="T510" s="61"/>
      <c r="U510" s="61"/>
      <c r="V510" s="61"/>
      <c r="W510" s="61"/>
      <c r="X510" s="61"/>
      <c r="Y510" s="61"/>
      <c r="Z510" s="4"/>
      <c r="AA510" s="61"/>
      <c r="AB510" s="6"/>
      <c r="AC510" s="7"/>
    </row>
    <row r="511" spans="1:29" s="32" customFormat="1" ht="13.35" customHeight="1">
      <c r="A511" s="1"/>
      <c r="B511" s="59"/>
      <c r="C511" s="59"/>
      <c r="D511" s="59"/>
      <c r="E511" s="59"/>
      <c r="F511" s="58"/>
      <c r="G511" s="59"/>
      <c r="H511" s="59"/>
      <c r="I511" s="59"/>
      <c r="J511" s="59"/>
      <c r="K511" s="59"/>
      <c r="L511" s="59"/>
      <c r="M511" s="4"/>
      <c r="N511" s="59"/>
      <c r="O511" s="6"/>
      <c r="P511" s="7"/>
      <c r="S511" s="61"/>
      <c r="T511" s="61"/>
      <c r="U511" s="61"/>
      <c r="V511" s="61"/>
      <c r="W511" s="61"/>
      <c r="X511" s="61"/>
      <c r="Y511" s="61"/>
      <c r="Z511" s="4"/>
      <c r="AA511" s="61"/>
      <c r="AB511" s="6"/>
      <c r="AC511" s="7"/>
    </row>
    <row r="512" spans="1:29" s="32" customFormat="1" ht="13.35" customHeight="1">
      <c r="A512" s="1"/>
      <c r="B512" s="59"/>
      <c r="C512" s="59"/>
      <c r="D512" s="59"/>
      <c r="E512" s="59"/>
      <c r="F512" s="58"/>
      <c r="G512" s="59"/>
      <c r="H512" s="59"/>
      <c r="I512" s="59"/>
      <c r="J512" s="59"/>
      <c r="K512" s="59"/>
      <c r="L512" s="59"/>
      <c r="M512" s="4"/>
      <c r="N512" s="59"/>
      <c r="O512" s="6"/>
      <c r="P512" s="7"/>
      <c r="S512" s="61"/>
      <c r="T512" s="61"/>
      <c r="U512" s="61"/>
      <c r="V512" s="61"/>
      <c r="W512" s="61"/>
      <c r="X512" s="61"/>
      <c r="Y512" s="61"/>
      <c r="Z512" s="4"/>
      <c r="AA512" s="61"/>
      <c r="AB512" s="6"/>
      <c r="AC512" s="7"/>
    </row>
    <row r="513" spans="1:29" s="32" customFormat="1" ht="13.35" customHeight="1">
      <c r="A513" s="1"/>
      <c r="B513" s="59"/>
      <c r="C513" s="59"/>
      <c r="D513" s="59"/>
      <c r="E513" s="59"/>
      <c r="F513" s="58"/>
      <c r="G513" s="59"/>
      <c r="H513" s="59"/>
      <c r="I513" s="59"/>
      <c r="J513" s="59"/>
      <c r="K513" s="59"/>
      <c r="L513" s="59"/>
      <c r="M513" s="4"/>
      <c r="N513" s="59"/>
      <c r="O513" s="6"/>
      <c r="P513" s="7"/>
      <c r="S513" s="61"/>
      <c r="T513" s="61"/>
      <c r="U513" s="61"/>
      <c r="V513" s="61"/>
      <c r="W513" s="61"/>
      <c r="X513" s="61"/>
      <c r="Y513" s="61"/>
      <c r="Z513" s="4"/>
      <c r="AA513" s="61"/>
      <c r="AB513" s="6"/>
      <c r="AC513" s="7"/>
    </row>
    <row r="514" spans="1:29" s="32" customFormat="1" ht="13.35" customHeight="1">
      <c r="A514" s="1"/>
      <c r="B514" s="59"/>
      <c r="C514" s="59"/>
      <c r="D514" s="59"/>
      <c r="E514" s="59"/>
      <c r="F514" s="58"/>
      <c r="G514" s="59"/>
      <c r="H514" s="59"/>
      <c r="I514" s="59"/>
      <c r="J514" s="59"/>
      <c r="K514" s="59"/>
      <c r="L514" s="59"/>
      <c r="M514" s="4"/>
      <c r="N514" s="59"/>
      <c r="O514" s="6"/>
      <c r="P514" s="7"/>
      <c r="S514" s="61"/>
      <c r="T514" s="61"/>
      <c r="U514" s="61"/>
      <c r="V514" s="61"/>
      <c r="W514" s="61"/>
      <c r="X514" s="61"/>
      <c r="Y514" s="61"/>
      <c r="Z514" s="4"/>
      <c r="AA514" s="61"/>
      <c r="AB514" s="6"/>
      <c r="AC514" s="7"/>
    </row>
    <row r="515" spans="1:29" s="32" customFormat="1" ht="13.35" customHeight="1">
      <c r="A515" s="1"/>
      <c r="B515" s="59"/>
      <c r="C515" s="59"/>
      <c r="D515" s="59"/>
      <c r="E515" s="59"/>
      <c r="F515" s="58"/>
      <c r="G515" s="59"/>
      <c r="H515" s="59"/>
      <c r="I515" s="59"/>
      <c r="J515" s="59"/>
      <c r="K515" s="59"/>
      <c r="L515" s="59"/>
      <c r="M515" s="4"/>
      <c r="N515" s="59"/>
      <c r="O515" s="6"/>
      <c r="P515" s="7"/>
      <c r="S515" s="61"/>
      <c r="T515" s="61"/>
      <c r="U515" s="61"/>
      <c r="V515" s="61"/>
      <c r="W515" s="61"/>
      <c r="X515" s="61"/>
      <c r="Y515" s="61"/>
      <c r="Z515" s="4"/>
      <c r="AA515" s="61"/>
      <c r="AB515" s="6"/>
      <c r="AC515" s="7"/>
    </row>
    <row r="516" spans="1:29" s="32" customFormat="1" ht="13.35" customHeight="1">
      <c r="A516" s="1"/>
      <c r="B516" s="59"/>
      <c r="C516" s="59"/>
      <c r="D516" s="59"/>
      <c r="E516" s="59"/>
      <c r="F516" s="58"/>
      <c r="G516" s="59"/>
      <c r="H516" s="59"/>
      <c r="I516" s="59"/>
      <c r="J516" s="59"/>
      <c r="K516" s="59"/>
      <c r="L516" s="59"/>
      <c r="M516" s="4"/>
      <c r="N516" s="59"/>
      <c r="O516" s="6"/>
      <c r="P516" s="7"/>
      <c r="S516" s="61"/>
      <c r="T516" s="61"/>
      <c r="U516" s="61"/>
      <c r="V516" s="61"/>
      <c r="W516" s="61"/>
      <c r="X516" s="61"/>
      <c r="Y516" s="61"/>
      <c r="Z516" s="4"/>
      <c r="AA516" s="61"/>
      <c r="AB516" s="6"/>
      <c r="AC516" s="7"/>
    </row>
    <row r="517" spans="1:29" s="32" customFormat="1" ht="13.35" customHeight="1">
      <c r="A517" s="1"/>
      <c r="B517" s="59"/>
      <c r="C517" s="59"/>
      <c r="D517" s="59"/>
      <c r="E517" s="59"/>
      <c r="F517" s="58"/>
      <c r="G517" s="59"/>
      <c r="H517" s="59"/>
      <c r="I517" s="59"/>
      <c r="J517" s="59"/>
      <c r="K517" s="59"/>
      <c r="L517" s="59"/>
      <c r="M517" s="4"/>
      <c r="N517" s="59"/>
      <c r="O517" s="6"/>
      <c r="P517" s="7"/>
      <c r="S517" s="61"/>
      <c r="T517" s="61"/>
      <c r="U517" s="61"/>
      <c r="V517" s="61"/>
      <c r="W517" s="61"/>
      <c r="X517" s="61"/>
      <c r="Y517" s="61"/>
      <c r="Z517" s="4"/>
      <c r="AA517" s="61"/>
      <c r="AB517" s="6"/>
      <c r="AC517" s="7"/>
    </row>
    <row r="518" spans="1:29" s="32" customFormat="1" ht="13.35" customHeight="1">
      <c r="A518" s="1"/>
      <c r="B518" s="59"/>
      <c r="C518" s="59"/>
      <c r="D518" s="59"/>
      <c r="E518" s="59"/>
      <c r="F518" s="58"/>
      <c r="G518" s="59"/>
      <c r="H518" s="59"/>
      <c r="I518" s="59"/>
      <c r="J518" s="59"/>
      <c r="K518" s="59"/>
      <c r="L518" s="59"/>
      <c r="M518" s="4"/>
      <c r="N518" s="59"/>
      <c r="O518" s="6"/>
      <c r="P518" s="7"/>
      <c r="S518" s="61"/>
      <c r="T518" s="61"/>
      <c r="U518" s="61"/>
      <c r="V518" s="61"/>
      <c r="W518" s="61"/>
      <c r="X518" s="61"/>
      <c r="Y518" s="61"/>
      <c r="Z518" s="4"/>
      <c r="AA518" s="61"/>
      <c r="AB518" s="6"/>
      <c r="AC518" s="7"/>
    </row>
    <row r="519" spans="1:29" s="32" customFormat="1" ht="13.35" customHeight="1">
      <c r="A519" s="1"/>
      <c r="B519" s="59"/>
      <c r="C519" s="59"/>
      <c r="D519" s="59"/>
      <c r="E519" s="59"/>
      <c r="F519" s="58"/>
      <c r="G519" s="59"/>
      <c r="H519" s="59"/>
      <c r="I519" s="59"/>
      <c r="J519" s="59"/>
      <c r="K519" s="59"/>
      <c r="L519" s="59"/>
      <c r="M519" s="4"/>
      <c r="N519" s="59"/>
      <c r="O519" s="6"/>
      <c r="P519" s="7"/>
      <c r="S519" s="61"/>
      <c r="T519" s="61"/>
      <c r="U519" s="61"/>
      <c r="V519" s="61"/>
      <c r="W519" s="61"/>
      <c r="X519" s="61"/>
      <c r="Y519" s="61"/>
      <c r="Z519" s="4"/>
      <c r="AA519" s="61"/>
      <c r="AB519" s="6"/>
      <c r="AC519" s="7"/>
    </row>
    <row r="520" spans="1:29" s="32" customFormat="1" ht="13.35" customHeight="1">
      <c r="A520" s="1"/>
      <c r="B520" s="59"/>
      <c r="C520" s="59"/>
      <c r="D520" s="59"/>
      <c r="E520" s="59"/>
      <c r="F520" s="58"/>
      <c r="G520" s="59"/>
      <c r="H520" s="59"/>
      <c r="I520" s="59"/>
      <c r="J520" s="59"/>
      <c r="K520" s="59"/>
      <c r="L520" s="59"/>
      <c r="M520" s="4"/>
      <c r="N520" s="59"/>
      <c r="O520" s="6"/>
      <c r="P520" s="7"/>
      <c r="S520" s="61"/>
      <c r="T520" s="61"/>
      <c r="U520" s="61"/>
      <c r="V520" s="61"/>
      <c r="W520" s="61"/>
      <c r="X520" s="61"/>
      <c r="Y520" s="61"/>
      <c r="Z520" s="4"/>
      <c r="AA520" s="61"/>
      <c r="AB520" s="6"/>
      <c r="AC520" s="7"/>
    </row>
    <row r="521" spans="1:29" s="32" customFormat="1" ht="13.35" customHeight="1">
      <c r="A521" s="1"/>
      <c r="B521" s="59"/>
      <c r="C521" s="59"/>
      <c r="D521" s="59"/>
      <c r="E521" s="59"/>
      <c r="F521" s="58"/>
      <c r="G521" s="59"/>
      <c r="H521" s="59"/>
      <c r="I521" s="59"/>
      <c r="J521" s="59"/>
      <c r="K521" s="59"/>
      <c r="L521" s="59"/>
      <c r="M521" s="4"/>
      <c r="N521" s="59"/>
      <c r="O521" s="6"/>
      <c r="P521" s="7"/>
      <c r="S521" s="61"/>
      <c r="T521" s="61"/>
      <c r="U521" s="61"/>
      <c r="V521" s="61"/>
      <c r="W521" s="61"/>
      <c r="X521" s="61"/>
      <c r="Y521" s="61"/>
      <c r="Z521" s="4"/>
      <c r="AA521" s="61"/>
      <c r="AB521" s="6"/>
      <c r="AC521" s="7"/>
    </row>
    <row r="522" spans="1:29" s="32" customFormat="1" ht="13.35" customHeight="1">
      <c r="A522" s="1"/>
      <c r="B522" s="59"/>
      <c r="C522" s="59"/>
      <c r="D522" s="59"/>
      <c r="E522" s="59"/>
      <c r="F522" s="58"/>
      <c r="G522" s="59"/>
      <c r="H522" s="59"/>
      <c r="I522" s="59"/>
      <c r="J522" s="59"/>
      <c r="K522" s="59"/>
      <c r="L522" s="59"/>
      <c r="M522" s="4"/>
      <c r="N522" s="59"/>
      <c r="O522" s="6"/>
      <c r="P522" s="7"/>
      <c r="S522" s="61"/>
      <c r="T522" s="61"/>
      <c r="U522" s="61"/>
      <c r="V522" s="61"/>
      <c r="W522" s="61"/>
      <c r="X522" s="61"/>
      <c r="Y522" s="61"/>
      <c r="Z522" s="4"/>
      <c r="AA522" s="61"/>
      <c r="AB522" s="6"/>
      <c r="AC522" s="7"/>
    </row>
    <row r="523" spans="1:29" s="32" customFormat="1" ht="13.35" customHeight="1">
      <c r="A523" s="1"/>
      <c r="B523" s="59"/>
      <c r="C523" s="59"/>
      <c r="D523" s="59"/>
      <c r="E523" s="59"/>
      <c r="F523" s="58"/>
      <c r="G523" s="59"/>
      <c r="H523" s="59"/>
      <c r="I523" s="59"/>
      <c r="J523" s="59"/>
      <c r="K523" s="59"/>
      <c r="L523" s="59"/>
      <c r="M523" s="4"/>
      <c r="N523" s="59"/>
      <c r="O523" s="6"/>
      <c r="P523" s="7"/>
      <c r="S523" s="61"/>
      <c r="T523" s="61"/>
      <c r="U523" s="61"/>
      <c r="V523" s="61"/>
      <c r="W523" s="61"/>
      <c r="X523" s="61"/>
      <c r="Y523" s="61"/>
      <c r="Z523" s="4"/>
      <c r="AA523" s="61"/>
      <c r="AB523" s="6"/>
      <c r="AC523" s="7"/>
    </row>
    <row r="524" spans="1:29" s="32" customFormat="1" ht="13.35" customHeight="1">
      <c r="A524" s="1"/>
      <c r="B524" s="59"/>
      <c r="C524" s="59"/>
      <c r="D524" s="59"/>
      <c r="E524" s="59"/>
      <c r="F524" s="58"/>
      <c r="G524" s="59"/>
      <c r="H524" s="59"/>
      <c r="I524" s="59"/>
      <c r="J524" s="59"/>
      <c r="K524" s="59"/>
      <c r="L524" s="59"/>
      <c r="M524" s="4"/>
      <c r="N524" s="59"/>
      <c r="O524" s="6"/>
      <c r="P524" s="7"/>
      <c r="S524" s="61"/>
      <c r="T524" s="61"/>
      <c r="U524" s="61"/>
      <c r="V524" s="61"/>
      <c r="W524" s="61"/>
      <c r="X524" s="61"/>
      <c r="Y524" s="61"/>
      <c r="Z524" s="4"/>
      <c r="AA524" s="61"/>
      <c r="AB524" s="6"/>
      <c r="AC524" s="7"/>
    </row>
    <row r="525" spans="1:29" s="32" customFormat="1" ht="13.35" customHeight="1">
      <c r="A525" s="1"/>
      <c r="B525" s="59"/>
      <c r="C525" s="59"/>
      <c r="D525" s="59"/>
      <c r="E525" s="59"/>
      <c r="F525" s="58"/>
      <c r="G525" s="59"/>
      <c r="H525" s="59"/>
      <c r="I525" s="59"/>
      <c r="J525" s="59"/>
      <c r="K525" s="59"/>
      <c r="L525" s="59"/>
      <c r="M525" s="4"/>
      <c r="N525" s="59"/>
      <c r="O525" s="6"/>
      <c r="P525" s="7"/>
      <c r="S525" s="61"/>
      <c r="T525" s="61"/>
      <c r="U525" s="61"/>
      <c r="V525" s="61"/>
      <c r="W525" s="61"/>
      <c r="X525" s="61"/>
      <c r="Y525" s="61"/>
      <c r="Z525" s="4"/>
      <c r="AA525" s="61"/>
      <c r="AB525" s="6"/>
      <c r="AC525" s="7"/>
    </row>
    <row r="526" spans="1:29" s="32" customFormat="1" ht="13.35" customHeight="1">
      <c r="A526" s="1"/>
      <c r="B526" s="59"/>
      <c r="C526" s="59"/>
      <c r="D526" s="59"/>
      <c r="E526" s="59"/>
      <c r="F526" s="58"/>
      <c r="G526" s="59"/>
      <c r="H526" s="59"/>
      <c r="I526" s="59"/>
      <c r="J526" s="59"/>
      <c r="K526" s="59"/>
      <c r="L526" s="59"/>
      <c r="M526" s="4"/>
      <c r="N526" s="59"/>
      <c r="O526" s="6"/>
      <c r="P526" s="7"/>
      <c r="S526" s="61"/>
      <c r="T526" s="61"/>
      <c r="U526" s="61"/>
      <c r="V526" s="61"/>
      <c r="W526" s="61"/>
      <c r="X526" s="61"/>
      <c r="Y526" s="61"/>
      <c r="Z526" s="4"/>
      <c r="AA526" s="61"/>
      <c r="AB526" s="6"/>
      <c r="AC526" s="7"/>
    </row>
    <row r="527" spans="1:29" s="32" customFormat="1" ht="13.35" customHeight="1">
      <c r="A527" s="1"/>
      <c r="B527" s="59"/>
      <c r="C527" s="59"/>
      <c r="D527" s="59"/>
      <c r="E527" s="59"/>
      <c r="F527" s="58"/>
      <c r="G527" s="59"/>
      <c r="H527" s="59"/>
      <c r="I527" s="59"/>
      <c r="J527" s="59"/>
      <c r="K527" s="59"/>
      <c r="L527" s="59"/>
      <c r="M527" s="4"/>
      <c r="N527" s="59"/>
      <c r="O527" s="6"/>
      <c r="P527" s="7"/>
      <c r="S527" s="61"/>
      <c r="T527" s="61"/>
      <c r="U527" s="61"/>
      <c r="V527" s="61"/>
      <c r="W527" s="61"/>
      <c r="X527" s="61"/>
      <c r="Y527" s="61"/>
      <c r="Z527" s="4"/>
      <c r="AA527" s="61"/>
      <c r="AB527" s="6"/>
      <c r="AC527" s="7"/>
    </row>
    <row r="528" spans="1:29" s="32" customFormat="1" ht="13.35" customHeight="1">
      <c r="A528" s="1"/>
      <c r="B528" s="59"/>
      <c r="C528" s="59"/>
      <c r="D528" s="59"/>
      <c r="E528" s="59"/>
      <c r="F528" s="58"/>
      <c r="G528" s="59"/>
      <c r="H528" s="59"/>
      <c r="I528" s="59"/>
      <c r="J528" s="59"/>
      <c r="K528" s="59"/>
      <c r="L528" s="59"/>
      <c r="M528" s="4"/>
      <c r="N528" s="59"/>
      <c r="O528" s="6"/>
      <c r="P528" s="7"/>
      <c r="S528" s="61"/>
      <c r="T528" s="61"/>
      <c r="U528" s="61"/>
      <c r="V528" s="61"/>
      <c r="W528" s="61"/>
      <c r="X528" s="61"/>
      <c r="Y528" s="61"/>
      <c r="Z528" s="4"/>
      <c r="AA528" s="61"/>
      <c r="AB528" s="6"/>
      <c r="AC528" s="7"/>
    </row>
    <row r="529" spans="1:29" s="32" customFormat="1" ht="13.35" customHeight="1">
      <c r="A529" s="1"/>
      <c r="B529" s="59"/>
      <c r="C529" s="59"/>
      <c r="D529" s="59"/>
      <c r="E529" s="59"/>
      <c r="F529" s="58"/>
      <c r="G529" s="59"/>
      <c r="H529" s="59"/>
      <c r="I529" s="59"/>
      <c r="J529" s="59"/>
      <c r="K529" s="59"/>
      <c r="L529" s="59"/>
      <c r="M529" s="4"/>
      <c r="N529" s="59"/>
      <c r="O529" s="6"/>
      <c r="P529" s="7"/>
      <c r="S529" s="61"/>
      <c r="T529" s="61"/>
      <c r="U529" s="61"/>
      <c r="V529" s="61"/>
      <c r="W529" s="61"/>
      <c r="X529" s="61"/>
      <c r="Y529" s="61"/>
      <c r="Z529" s="4"/>
      <c r="AA529" s="61"/>
      <c r="AB529" s="6"/>
      <c r="AC529" s="7"/>
    </row>
    <row r="530" spans="1:29" s="32" customFormat="1" ht="13.35" customHeight="1">
      <c r="A530" s="1"/>
      <c r="B530" s="59"/>
      <c r="C530" s="59"/>
      <c r="D530" s="59"/>
      <c r="E530" s="59"/>
      <c r="F530" s="58"/>
      <c r="G530" s="59"/>
      <c r="H530" s="59"/>
      <c r="I530" s="59"/>
      <c r="J530" s="59"/>
      <c r="K530" s="59"/>
      <c r="L530" s="59"/>
      <c r="M530" s="4"/>
      <c r="N530" s="59"/>
      <c r="O530" s="6"/>
      <c r="P530" s="7"/>
      <c r="S530" s="61"/>
      <c r="T530" s="61"/>
      <c r="U530" s="61"/>
      <c r="V530" s="61"/>
      <c r="W530" s="61"/>
      <c r="X530" s="61"/>
      <c r="Y530" s="61"/>
      <c r="Z530" s="4"/>
      <c r="AA530" s="61"/>
      <c r="AB530" s="6"/>
      <c r="AC530" s="7"/>
    </row>
    <row r="531" spans="1:29" s="32" customFormat="1" ht="13.35" customHeight="1">
      <c r="A531" s="1"/>
      <c r="B531" s="59"/>
      <c r="C531" s="59"/>
      <c r="D531" s="59"/>
      <c r="E531" s="59"/>
      <c r="F531" s="58"/>
      <c r="G531" s="59"/>
      <c r="H531" s="59"/>
      <c r="I531" s="59"/>
      <c r="J531" s="59"/>
      <c r="K531" s="59"/>
      <c r="L531" s="59"/>
      <c r="M531" s="4"/>
      <c r="N531" s="59"/>
      <c r="O531" s="6"/>
      <c r="P531" s="7"/>
      <c r="S531" s="61"/>
      <c r="T531" s="61"/>
      <c r="U531" s="61"/>
      <c r="V531" s="61"/>
      <c r="W531" s="61"/>
      <c r="X531" s="61"/>
      <c r="Y531" s="61"/>
      <c r="Z531" s="4"/>
      <c r="AA531" s="61"/>
      <c r="AB531" s="6"/>
      <c r="AC531" s="7"/>
    </row>
    <row r="532" spans="1:29" s="32" customFormat="1" ht="13.35" customHeight="1">
      <c r="A532" s="1"/>
      <c r="B532" s="59"/>
      <c r="C532" s="59"/>
      <c r="D532" s="59"/>
      <c r="E532" s="59"/>
      <c r="F532" s="58"/>
      <c r="G532" s="59"/>
      <c r="H532" s="59"/>
      <c r="I532" s="59"/>
      <c r="J532" s="59"/>
      <c r="K532" s="59"/>
      <c r="L532" s="59"/>
      <c r="M532" s="4"/>
      <c r="N532" s="59"/>
      <c r="O532" s="6"/>
      <c r="P532" s="7"/>
      <c r="S532" s="61"/>
      <c r="T532" s="61"/>
      <c r="U532" s="61"/>
      <c r="V532" s="61"/>
      <c r="W532" s="61"/>
      <c r="X532" s="61"/>
      <c r="Y532" s="61"/>
      <c r="Z532" s="4"/>
      <c r="AA532" s="61"/>
      <c r="AB532" s="6"/>
      <c r="AC532" s="7"/>
    </row>
    <row r="533" spans="1:29" s="32" customFormat="1" ht="13.35" customHeight="1">
      <c r="A533" s="1"/>
      <c r="B533" s="59"/>
      <c r="C533" s="59"/>
      <c r="D533" s="59"/>
      <c r="E533" s="59"/>
      <c r="F533" s="58"/>
      <c r="G533" s="59"/>
      <c r="H533" s="59"/>
      <c r="I533" s="59"/>
      <c r="J533" s="59"/>
      <c r="K533" s="59"/>
      <c r="L533" s="59"/>
      <c r="M533" s="4"/>
      <c r="N533" s="59"/>
      <c r="O533" s="6"/>
      <c r="P533" s="7"/>
      <c r="S533" s="61"/>
      <c r="T533" s="61"/>
      <c r="U533" s="61"/>
      <c r="V533" s="61"/>
      <c r="W533" s="61"/>
      <c r="X533" s="61"/>
      <c r="Y533" s="61"/>
      <c r="Z533" s="4"/>
      <c r="AA533" s="61"/>
      <c r="AB533" s="6"/>
      <c r="AC533" s="7"/>
    </row>
    <row r="534" spans="1:29" s="32" customFormat="1" ht="13.35" customHeight="1">
      <c r="A534" s="1"/>
      <c r="B534" s="59"/>
      <c r="C534" s="59"/>
      <c r="D534" s="59"/>
      <c r="E534" s="59"/>
      <c r="F534" s="58"/>
      <c r="G534" s="59"/>
      <c r="H534" s="59"/>
      <c r="I534" s="59"/>
      <c r="J534" s="59"/>
      <c r="K534" s="59"/>
      <c r="L534" s="59"/>
      <c r="M534" s="4"/>
      <c r="N534" s="59"/>
      <c r="O534" s="6"/>
      <c r="P534" s="7"/>
      <c r="S534" s="61"/>
      <c r="T534" s="61"/>
      <c r="U534" s="61"/>
      <c r="V534" s="61"/>
      <c r="W534" s="61"/>
      <c r="X534" s="61"/>
      <c r="Y534" s="61"/>
      <c r="Z534" s="4"/>
      <c r="AA534" s="61"/>
      <c r="AB534" s="6"/>
      <c r="AC534" s="7"/>
    </row>
    <row r="535" spans="1:29" s="32" customFormat="1" ht="13.35" customHeight="1">
      <c r="A535" s="1"/>
      <c r="B535" s="59"/>
      <c r="C535" s="59"/>
      <c r="D535" s="59"/>
      <c r="E535" s="59"/>
      <c r="F535" s="58"/>
      <c r="G535" s="59"/>
      <c r="H535" s="59"/>
      <c r="I535" s="59"/>
      <c r="J535" s="59"/>
      <c r="K535" s="59"/>
      <c r="L535" s="59"/>
      <c r="M535" s="4"/>
      <c r="N535" s="59"/>
      <c r="O535" s="6"/>
      <c r="P535" s="7"/>
      <c r="S535" s="61"/>
      <c r="T535" s="61"/>
      <c r="U535" s="61"/>
      <c r="V535" s="61"/>
      <c r="W535" s="61"/>
      <c r="X535" s="61"/>
      <c r="Y535" s="61"/>
      <c r="Z535" s="4"/>
      <c r="AA535" s="61"/>
      <c r="AB535" s="6"/>
      <c r="AC535" s="7"/>
    </row>
    <row r="536" spans="1:29" s="32" customFormat="1" ht="13.35" customHeight="1">
      <c r="A536" s="1"/>
      <c r="B536" s="59"/>
      <c r="C536" s="59"/>
      <c r="D536" s="59"/>
      <c r="E536" s="59"/>
      <c r="F536" s="58"/>
      <c r="G536" s="59"/>
      <c r="H536" s="59"/>
      <c r="I536" s="59"/>
      <c r="J536" s="59"/>
      <c r="K536" s="59"/>
      <c r="L536" s="59"/>
      <c r="M536" s="4"/>
      <c r="N536" s="59"/>
      <c r="O536" s="6"/>
      <c r="P536" s="7"/>
      <c r="S536" s="61"/>
      <c r="T536" s="61"/>
      <c r="U536" s="61"/>
      <c r="V536" s="61"/>
      <c r="W536" s="61"/>
      <c r="X536" s="61"/>
      <c r="Y536" s="61"/>
      <c r="Z536" s="4"/>
      <c r="AA536" s="61"/>
      <c r="AB536" s="6"/>
      <c r="AC536" s="7"/>
    </row>
    <row r="537" spans="1:29" s="32" customFormat="1" ht="13.35" customHeight="1">
      <c r="A537" s="1"/>
      <c r="B537" s="59"/>
      <c r="C537" s="59"/>
      <c r="D537" s="59"/>
      <c r="E537" s="59"/>
      <c r="F537" s="58"/>
      <c r="G537" s="59"/>
      <c r="H537" s="59"/>
      <c r="I537" s="59"/>
      <c r="J537" s="59"/>
      <c r="K537" s="59"/>
      <c r="L537" s="59"/>
      <c r="M537" s="4"/>
      <c r="N537" s="59"/>
      <c r="O537" s="6"/>
      <c r="P537" s="7"/>
      <c r="S537" s="61"/>
      <c r="T537" s="61"/>
      <c r="U537" s="61"/>
      <c r="V537" s="61"/>
      <c r="W537" s="61"/>
      <c r="X537" s="61"/>
      <c r="Y537" s="61"/>
      <c r="Z537" s="4"/>
      <c r="AA537" s="61"/>
      <c r="AB537" s="6"/>
      <c r="AC537" s="7"/>
    </row>
    <row r="538" spans="1:29" s="32" customFormat="1" ht="13.35" customHeight="1">
      <c r="A538" s="1"/>
      <c r="B538" s="59"/>
      <c r="C538" s="59"/>
      <c r="D538" s="59"/>
      <c r="E538" s="59"/>
      <c r="F538" s="58"/>
      <c r="G538" s="59"/>
      <c r="H538" s="59"/>
      <c r="I538" s="59"/>
      <c r="J538" s="59"/>
      <c r="K538" s="59"/>
      <c r="L538" s="59"/>
      <c r="M538" s="4"/>
      <c r="N538" s="59"/>
      <c r="O538" s="6"/>
      <c r="P538" s="7"/>
      <c r="S538" s="61"/>
      <c r="T538" s="61"/>
      <c r="U538" s="61"/>
      <c r="V538" s="61"/>
      <c r="W538" s="61"/>
      <c r="X538" s="61"/>
      <c r="Y538" s="61"/>
      <c r="Z538" s="4"/>
      <c r="AA538" s="61"/>
      <c r="AB538" s="6"/>
      <c r="AC538" s="7"/>
    </row>
    <row r="539" spans="1:29" s="32" customFormat="1" ht="13.35" customHeight="1">
      <c r="A539" s="1"/>
      <c r="B539" s="59"/>
      <c r="C539" s="59"/>
      <c r="D539" s="59"/>
      <c r="E539" s="59"/>
      <c r="F539" s="58"/>
      <c r="G539" s="59"/>
      <c r="H539" s="59"/>
      <c r="I539" s="59"/>
      <c r="J539" s="59"/>
      <c r="K539" s="59"/>
      <c r="L539" s="59"/>
      <c r="M539" s="4"/>
      <c r="N539" s="59"/>
      <c r="O539" s="6"/>
      <c r="P539" s="7"/>
      <c r="S539" s="61"/>
      <c r="T539" s="61"/>
      <c r="U539" s="61"/>
      <c r="V539" s="61"/>
      <c r="W539" s="61"/>
      <c r="X539" s="61"/>
      <c r="Y539" s="61"/>
      <c r="Z539" s="4"/>
      <c r="AA539" s="61"/>
      <c r="AB539" s="6"/>
      <c r="AC539" s="7"/>
    </row>
    <row r="540" spans="1:29" s="32" customFormat="1" ht="13.35" customHeight="1">
      <c r="A540" s="1"/>
      <c r="B540" s="59"/>
      <c r="C540" s="59"/>
      <c r="D540" s="59"/>
      <c r="E540" s="59"/>
      <c r="F540" s="58"/>
      <c r="G540" s="59"/>
      <c r="H540" s="59"/>
      <c r="I540" s="59"/>
      <c r="J540" s="59"/>
      <c r="K540" s="59"/>
      <c r="L540" s="59"/>
      <c r="M540" s="4"/>
      <c r="N540" s="59"/>
      <c r="O540" s="6"/>
      <c r="P540" s="7"/>
      <c r="S540" s="61"/>
      <c r="T540" s="61"/>
      <c r="U540" s="61"/>
      <c r="V540" s="61"/>
      <c r="W540" s="61"/>
      <c r="X540" s="61"/>
      <c r="Y540" s="61"/>
      <c r="Z540" s="4"/>
      <c r="AA540" s="61"/>
      <c r="AB540" s="6"/>
      <c r="AC540" s="7"/>
    </row>
    <row r="541" spans="1:29" s="32" customFormat="1" ht="13.35" customHeight="1">
      <c r="A541" s="1"/>
      <c r="B541" s="59"/>
      <c r="C541" s="59"/>
      <c r="D541" s="59"/>
      <c r="E541" s="59"/>
      <c r="F541" s="58"/>
      <c r="G541" s="59"/>
      <c r="H541" s="59"/>
      <c r="I541" s="59"/>
      <c r="J541" s="59"/>
      <c r="K541" s="59"/>
      <c r="L541" s="59"/>
      <c r="M541" s="4"/>
      <c r="N541" s="59"/>
      <c r="O541" s="6"/>
      <c r="P541" s="7"/>
      <c r="S541" s="61"/>
      <c r="T541" s="61"/>
      <c r="U541" s="61"/>
      <c r="V541" s="61"/>
      <c r="W541" s="61"/>
      <c r="X541" s="61"/>
      <c r="Y541" s="61"/>
      <c r="Z541" s="4"/>
      <c r="AA541" s="61"/>
      <c r="AB541" s="6"/>
      <c r="AC541" s="7"/>
    </row>
    <row r="542" spans="1:29" s="32" customFormat="1" ht="13.35" customHeight="1">
      <c r="A542" s="1"/>
      <c r="B542" s="59"/>
      <c r="C542" s="59"/>
      <c r="D542" s="59"/>
      <c r="E542" s="59"/>
      <c r="F542" s="58"/>
      <c r="G542" s="59"/>
      <c r="H542" s="59"/>
      <c r="I542" s="59"/>
      <c r="J542" s="59"/>
      <c r="K542" s="59"/>
      <c r="L542" s="59"/>
      <c r="M542" s="4"/>
      <c r="N542" s="59"/>
      <c r="O542" s="6"/>
      <c r="P542" s="7"/>
      <c r="S542" s="61"/>
      <c r="T542" s="61"/>
      <c r="U542" s="61"/>
      <c r="V542" s="61"/>
      <c r="W542" s="61"/>
      <c r="X542" s="61"/>
      <c r="Y542" s="61"/>
      <c r="Z542" s="4"/>
      <c r="AA542" s="61"/>
      <c r="AB542" s="6"/>
      <c r="AC542" s="7"/>
    </row>
    <row r="543" spans="1:29" s="32" customFormat="1" ht="13.35" customHeight="1">
      <c r="A543" s="1"/>
      <c r="B543" s="59"/>
      <c r="C543" s="59"/>
      <c r="D543" s="59"/>
      <c r="E543" s="59"/>
      <c r="F543" s="58"/>
      <c r="G543" s="59"/>
      <c r="H543" s="59"/>
      <c r="I543" s="59"/>
      <c r="J543" s="59"/>
      <c r="K543" s="59"/>
      <c r="L543" s="59"/>
      <c r="M543" s="4"/>
      <c r="N543" s="59"/>
      <c r="O543" s="6"/>
      <c r="P543" s="7"/>
      <c r="S543" s="61"/>
      <c r="T543" s="61"/>
      <c r="U543" s="61"/>
      <c r="V543" s="61"/>
      <c r="W543" s="61"/>
      <c r="X543" s="61"/>
      <c r="Y543" s="61"/>
      <c r="Z543" s="4"/>
      <c r="AA543" s="61"/>
      <c r="AB543" s="6"/>
      <c r="AC543" s="7"/>
    </row>
    <row r="544" spans="1:29" s="32" customFormat="1" ht="13.35" customHeight="1">
      <c r="A544" s="1"/>
      <c r="B544" s="59"/>
      <c r="C544" s="59"/>
      <c r="D544" s="59"/>
      <c r="E544" s="59"/>
      <c r="F544" s="58"/>
      <c r="G544" s="59"/>
      <c r="H544" s="59"/>
      <c r="I544" s="59"/>
      <c r="J544" s="59"/>
      <c r="K544" s="59"/>
      <c r="L544" s="59"/>
      <c r="M544" s="4"/>
      <c r="N544" s="59"/>
      <c r="O544" s="6"/>
      <c r="P544" s="7"/>
      <c r="S544" s="61"/>
      <c r="T544" s="61"/>
      <c r="U544" s="61"/>
      <c r="V544" s="61"/>
      <c r="W544" s="61"/>
      <c r="X544" s="61"/>
      <c r="Y544" s="61"/>
      <c r="Z544" s="4"/>
      <c r="AA544" s="61"/>
      <c r="AB544" s="6"/>
      <c r="AC544" s="7"/>
    </row>
    <row r="545" spans="1:29" s="32" customFormat="1" ht="13.35" customHeight="1">
      <c r="A545" s="1"/>
      <c r="B545" s="59"/>
      <c r="C545" s="59"/>
      <c r="D545" s="59"/>
      <c r="E545" s="59"/>
      <c r="F545" s="58"/>
      <c r="G545" s="59"/>
      <c r="H545" s="59"/>
      <c r="I545" s="59"/>
      <c r="J545" s="59"/>
      <c r="K545" s="59"/>
      <c r="L545" s="59"/>
      <c r="M545" s="4"/>
      <c r="N545" s="59"/>
      <c r="O545" s="6"/>
      <c r="P545" s="7"/>
      <c r="S545" s="61"/>
      <c r="T545" s="61"/>
      <c r="U545" s="61"/>
      <c r="V545" s="61"/>
      <c r="W545" s="61"/>
      <c r="X545" s="61"/>
      <c r="Y545" s="61"/>
      <c r="Z545" s="4"/>
      <c r="AA545" s="61"/>
      <c r="AB545" s="6"/>
      <c r="AC545" s="7"/>
    </row>
    <row r="546" spans="1:29" s="32" customFormat="1" ht="13.35" customHeight="1">
      <c r="A546" s="1"/>
      <c r="B546" s="59"/>
      <c r="C546" s="59"/>
      <c r="D546" s="59"/>
      <c r="E546" s="59"/>
      <c r="F546" s="58"/>
      <c r="G546" s="59"/>
      <c r="H546" s="59"/>
      <c r="I546" s="59"/>
      <c r="J546" s="59"/>
      <c r="K546" s="59"/>
      <c r="L546" s="59"/>
      <c r="M546" s="4"/>
      <c r="N546" s="59"/>
      <c r="O546" s="6"/>
      <c r="P546" s="7"/>
      <c r="S546" s="61"/>
      <c r="T546" s="61"/>
      <c r="U546" s="61"/>
      <c r="V546" s="61"/>
      <c r="W546" s="61"/>
      <c r="X546" s="61"/>
      <c r="Y546" s="61"/>
      <c r="Z546" s="4"/>
      <c r="AA546" s="61"/>
      <c r="AB546" s="6"/>
      <c r="AC546" s="7"/>
    </row>
    <row r="547" spans="1:29" s="32" customFormat="1" ht="13.35" customHeight="1">
      <c r="A547" s="1"/>
      <c r="B547" s="59"/>
      <c r="C547" s="59"/>
      <c r="D547" s="59"/>
      <c r="E547" s="59"/>
      <c r="F547" s="58"/>
      <c r="G547" s="59"/>
      <c r="H547" s="59"/>
      <c r="I547" s="59"/>
      <c r="J547" s="59"/>
      <c r="K547" s="59"/>
      <c r="L547" s="59"/>
      <c r="M547" s="4"/>
      <c r="N547" s="59"/>
      <c r="O547" s="6"/>
      <c r="P547" s="7"/>
      <c r="S547" s="61"/>
      <c r="T547" s="61"/>
      <c r="U547" s="61"/>
      <c r="V547" s="61"/>
      <c r="W547" s="61"/>
      <c r="X547" s="61"/>
      <c r="Y547" s="61"/>
      <c r="Z547" s="4"/>
      <c r="AA547" s="61"/>
      <c r="AB547" s="6"/>
      <c r="AC547" s="7"/>
    </row>
    <row r="548" spans="1:29" s="32" customFormat="1" ht="13.35" customHeight="1">
      <c r="A548" s="1"/>
      <c r="B548" s="59"/>
      <c r="C548" s="59"/>
      <c r="D548" s="59"/>
      <c r="E548" s="59"/>
      <c r="F548" s="58"/>
      <c r="G548" s="59"/>
      <c r="H548" s="59"/>
      <c r="I548" s="59"/>
      <c r="J548" s="59"/>
      <c r="K548" s="59"/>
      <c r="L548" s="59"/>
      <c r="M548" s="4"/>
      <c r="N548" s="59"/>
      <c r="O548" s="6"/>
      <c r="P548" s="7"/>
      <c r="S548" s="61"/>
      <c r="T548" s="61"/>
      <c r="U548" s="61"/>
      <c r="V548" s="61"/>
      <c r="W548" s="61"/>
      <c r="X548" s="61"/>
      <c r="Y548" s="61"/>
      <c r="Z548" s="4"/>
      <c r="AA548" s="61"/>
      <c r="AB548" s="6"/>
      <c r="AC548" s="7"/>
    </row>
    <row r="549" spans="1:29" s="32" customFormat="1" ht="13.35" customHeight="1">
      <c r="A549" s="1"/>
      <c r="B549" s="59"/>
      <c r="C549" s="59"/>
      <c r="D549" s="59"/>
      <c r="E549" s="59"/>
      <c r="F549" s="58"/>
      <c r="G549" s="59"/>
      <c r="H549" s="59"/>
      <c r="I549" s="59"/>
      <c r="J549" s="59"/>
      <c r="K549" s="59"/>
      <c r="L549" s="59"/>
      <c r="M549" s="4"/>
      <c r="N549" s="59"/>
      <c r="O549" s="6"/>
      <c r="P549" s="7"/>
      <c r="S549" s="61"/>
      <c r="T549" s="61"/>
      <c r="U549" s="61"/>
      <c r="V549" s="61"/>
      <c r="W549" s="61"/>
      <c r="X549" s="61"/>
      <c r="Y549" s="61"/>
      <c r="Z549" s="4"/>
      <c r="AA549" s="61"/>
      <c r="AB549" s="6"/>
      <c r="AC549" s="7"/>
    </row>
    <row r="550" spans="1:29" s="32" customFormat="1" ht="13.35" customHeight="1">
      <c r="A550" s="1"/>
      <c r="B550" s="59"/>
      <c r="C550" s="59"/>
      <c r="D550" s="59"/>
      <c r="E550" s="59"/>
      <c r="F550" s="58"/>
      <c r="G550" s="59"/>
      <c r="H550" s="59"/>
      <c r="I550" s="59"/>
      <c r="J550" s="59"/>
      <c r="K550" s="59"/>
      <c r="L550" s="59"/>
      <c r="M550" s="4"/>
      <c r="N550" s="59"/>
      <c r="O550" s="6"/>
      <c r="P550" s="7"/>
      <c r="S550" s="61"/>
      <c r="T550" s="61"/>
      <c r="U550" s="61"/>
      <c r="V550" s="61"/>
      <c r="W550" s="61"/>
      <c r="X550" s="61"/>
      <c r="Y550" s="61"/>
      <c r="Z550" s="4"/>
      <c r="AA550" s="61"/>
      <c r="AB550" s="6"/>
      <c r="AC550" s="7"/>
    </row>
    <row r="551" spans="1:29" s="32" customFormat="1" ht="13.35" customHeight="1">
      <c r="A551" s="1"/>
      <c r="B551" s="59"/>
      <c r="C551" s="59"/>
      <c r="D551" s="59"/>
      <c r="E551" s="59"/>
      <c r="F551" s="58"/>
      <c r="G551" s="59"/>
      <c r="H551" s="59"/>
      <c r="I551" s="59"/>
      <c r="J551" s="59"/>
      <c r="K551" s="59"/>
      <c r="L551" s="59"/>
      <c r="M551" s="4"/>
      <c r="N551" s="59"/>
      <c r="O551" s="6"/>
      <c r="P551" s="7"/>
      <c r="S551" s="61"/>
      <c r="T551" s="61"/>
      <c r="U551" s="61"/>
      <c r="V551" s="61"/>
      <c r="W551" s="61"/>
      <c r="X551" s="61"/>
      <c r="Y551" s="61"/>
      <c r="Z551" s="4"/>
      <c r="AA551" s="61"/>
      <c r="AB551" s="6"/>
      <c r="AC551" s="7"/>
    </row>
    <row r="552" spans="1:29" s="32" customFormat="1" ht="13.35" customHeight="1">
      <c r="A552" s="1"/>
      <c r="B552" s="59"/>
      <c r="C552" s="59"/>
      <c r="D552" s="59"/>
      <c r="E552" s="59"/>
      <c r="F552" s="58"/>
      <c r="G552" s="59"/>
      <c r="H552" s="59"/>
      <c r="I552" s="59"/>
      <c r="J552" s="59"/>
      <c r="K552" s="59"/>
      <c r="L552" s="59"/>
      <c r="M552" s="4"/>
      <c r="N552" s="59"/>
      <c r="O552" s="6"/>
      <c r="P552" s="7"/>
      <c r="S552" s="61"/>
      <c r="T552" s="61"/>
      <c r="U552" s="61"/>
      <c r="V552" s="61"/>
      <c r="W552" s="61"/>
      <c r="X552" s="61"/>
      <c r="Y552" s="61"/>
      <c r="Z552" s="4"/>
      <c r="AA552" s="61"/>
      <c r="AB552" s="6"/>
      <c r="AC552" s="7"/>
    </row>
    <row r="553" spans="1:29" s="32" customFormat="1" ht="13.35" customHeight="1">
      <c r="A553" s="1"/>
      <c r="B553" s="59"/>
      <c r="C553" s="59"/>
      <c r="D553" s="59"/>
      <c r="E553" s="59"/>
      <c r="F553" s="58"/>
      <c r="G553" s="59"/>
      <c r="H553" s="59"/>
      <c r="I553" s="59"/>
      <c r="J553" s="59"/>
      <c r="K553" s="59"/>
      <c r="L553" s="59"/>
      <c r="M553" s="4"/>
      <c r="N553" s="59"/>
      <c r="O553" s="6"/>
      <c r="P553" s="7"/>
      <c r="S553" s="61"/>
      <c r="T553" s="61"/>
      <c r="U553" s="61"/>
      <c r="V553" s="61"/>
      <c r="W553" s="61"/>
      <c r="X553" s="61"/>
      <c r="Y553" s="61"/>
      <c r="Z553" s="4"/>
      <c r="AA553" s="61"/>
      <c r="AB553" s="6"/>
      <c r="AC553" s="7"/>
    </row>
    <row r="554" spans="1:29" s="32" customFormat="1" ht="13.35" customHeight="1">
      <c r="A554" s="1"/>
      <c r="B554" s="59"/>
      <c r="C554" s="59"/>
      <c r="D554" s="59"/>
      <c r="E554" s="59"/>
      <c r="F554" s="58"/>
      <c r="G554" s="59"/>
      <c r="H554" s="59"/>
      <c r="I554" s="59"/>
      <c r="J554" s="59"/>
      <c r="K554" s="59"/>
      <c r="L554" s="59"/>
      <c r="M554" s="4"/>
      <c r="N554" s="59"/>
      <c r="O554" s="6"/>
      <c r="P554" s="7"/>
      <c r="S554" s="61"/>
      <c r="T554" s="61"/>
      <c r="U554" s="61"/>
      <c r="V554" s="61"/>
      <c r="W554" s="61"/>
      <c r="X554" s="61"/>
      <c r="Y554" s="61"/>
      <c r="Z554" s="4"/>
      <c r="AA554" s="61"/>
      <c r="AB554" s="6"/>
      <c r="AC554" s="7"/>
    </row>
    <row r="555" spans="1:29" s="32" customFormat="1" ht="13.35" customHeight="1">
      <c r="A555" s="1"/>
      <c r="B555" s="59"/>
      <c r="C555" s="59"/>
      <c r="D555" s="59"/>
      <c r="E555" s="59"/>
      <c r="F555" s="58"/>
      <c r="G555" s="59"/>
      <c r="H555" s="59"/>
      <c r="I555" s="59"/>
      <c r="J555" s="59"/>
      <c r="K555" s="59"/>
      <c r="L555" s="59"/>
      <c r="M555" s="4"/>
      <c r="N555" s="59"/>
      <c r="O555" s="6"/>
      <c r="P555" s="7"/>
      <c r="S555" s="61"/>
      <c r="T555" s="61"/>
      <c r="U555" s="61"/>
      <c r="V555" s="61"/>
      <c r="W555" s="61"/>
      <c r="X555" s="61"/>
      <c r="Y555" s="61"/>
      <c r="Z555" s="4"/>
      <c r="AA555" s="61"/>
      <c r="AB555" s="6"/>
      <c r="AC555" s="7"/>
    </row>
    <row r="556" spans="1:29" s="32" customFormat="1" ht="13.35" customHeight="1">
      <c r="A556" s="1"/>
      <c r="B556" s="59"/>
      <c r="C556" s="59"/>
      <c r="D556" s="59"/>
      <c r="E556" s="59"/>
      <c r="F556" s="58"/>
      <c r="G556" s="59"/>
      <c r="H556" s="59"/>
      <c r="I556" s="59"/>
      <c r="J556" s="59"/>
      <c r="K556" s="59"/>
      <c r="L556" s="59"/>
      <c r="M556" s="4"/>
      <c r="N556" s="59"/>
      <c r="O556" s="6"/>
      <c r="P556" s="7"/>
      <c r="S556" s="61"/>
      <c r="T556" s="61"/>
      <c r="U556" s="61"/>
      <c r="V556" s="61"/>
      <c r="W556" s="61"/>
      <c r="X556" s="61"/>
      <c r="Y556" s="61"/>
      <c r="Z556" s="4"/>
      <c r="AA556" s="61"/>
      <c r="AB556" s="6"/>
      <c r="AC556" s="7"/>
    </row>
    <row r="557" spans="1:29" s="32" customFormat="1" ht="13.35" customHeight="1">
      <c r="A557" s="1"/>
      <c r="B557" s="59"/>
      <c r="C557" s="59"/>
      <c r="D557" s="59"/>
      <c r="E557" s="59"/>
      <c r="F557" s="58"/>
      <c r="G557" s="59"/>
      <c r="H557" s="59"/>
      <c r="I557" s="59"/>
      <c r="J557" s="59"/>
      <c r="K557" s="59"/>
      <c r="L557" s="59"/>
      <c r="M557" s="4"/>
      <c r="N557" s="59"/>
      <c r="O557" s="6"/>
      <c r="P557" s="7"/>
      <c r="S557" s="61"/>
      <c r="T557" s="61"/>
      <c r="U557" s="61"/>
      <c r="V557" s="61"/>
      <c r="W557" s="61"/>
      <c r="X557" s="61"/>
      <c r="Y557" s="61"/>
      <c r="Z557" s="4"/>
      <c r="AA557" s="61"/>
      <c r="AB557" s="6"/>
      <c r="AC557" s="7"/>
    </row>
    <row r="558" spans="1:29" s="32" customFormat="1" ht="13.35" customHeight="1">
      <c r="A558" s="1"/>
      <c r="B558" s="59"/>
      <c r="C558" s="59"/>
      <c r="D558" s="59"/>
      <c r="E558" s="59"/>
      <c r="F558" s="58"/>
      <c r="G558" s="59"/>
      <c r="H558" s="59"/>
      <c r="I558" s="59"/>
      <c r="J558" s="59"/>
      <c r="K558" s="59"/>
      <c r="L558" s="59"/>
      <c r="M558" s="4"/>
      <c r="N558" s="59"/>
      <c r="O558" s="6"/>
      <c r="P558" s="7"/>
      <c r="S558" s="61"/>
      <c r="T558" s="61"/>
      <c r="U558" s="61"/>
      <c r="V558" s="61"/>
      <c r="W558" s="61"/>
      <c r="X558" s="61"/>
      <c r="Y558" s="61"/>
      <c r="Z558" s="4"/>
      <c r="AA558" s="61"/>
      <c r="AB558" s="6"/>
      <c r="AC558" s="7"/>
    </row>
    <row r="559" spans="1:29" s="32" customFormat="1" ht="13.35" customHeight="1">
      <c r="A559" s="1"/>
      <c r="B559" s="59"/>
      <c r="C559" s="59"/>
      <c r="D559" s="59"/>
      <c r="E559" s="59"/>
      <c r="F559" s="58"/>
      <c r="G559" s="59"/>
      <c r="H559" s="59"/>
      <c r="I559" s="59"/>
      <c r="J559" s="59"/>
      <c r="K559" s="59"/>
      <c r="L559" s="59"/>
      <c r="M559" s="4"/>
      <c r="N559" s="59"/>
      <c r="O559" s="6"/>
      <c r="P559" s="7"/>
      <c r="S559" s="61"/>
      <c r="T559" s="61"/>
      <c r="U559" s="61"/>
      <c r="V559" s="61"/>
      <c r="W559" s="61"/>
      <c r="X559" s="61"/>
      <c r="Y559" s="61"/>
      <c r="Z559" s="4"/>
      <c r="AA559" s="61"/>
      <c r="AB559" s="6"/>
      <c r="AC559" s="7"/>
    </row>
    <row r="560" spans="1:29" s="32" customFormat="1" ht="13.35" customHeight="1">
      <c r="A560" s="1"/>
      <c r="B560" s="59"/>
      <c r="C560" s="59"/>
      <c r="D560" s="59"/>
      <c r="E560" s="59"/>
      <c r="F560" s="58"/>
      <c r="G560" s="59"/>
      <c r="H560" s="59"/>
      <c r="I560" s="59"/>
      <c r="J560" s="59"/>
      <c r="K560" s="59"/>
      <c r="L560" s="59"/>
      <c r="M560" s="4"/>
      <c r="N560" s="59"/>
      <c r="O560" s="6"/>
      <c r="P560" s="7"/>
      <c r="S560" s="61"/>
      <c r="T560" s="61"/>
      <c r="U560" s="61"/>
      <c r="V560" s="61"/>
      <c r="W560" s="61"/>
      <c r="X560" s="61"/>
      <c r="Y560" s="61"/>
      <c r="Z560" s="4"/>
      <c r="AA560" s="61"/>
      <c r="AB560" s="6"/>
      <c r="AC560" s="7"/>
    </row>
    <row r="561" spans="1:29" s="32" customFormat="1" ht="13.35" customHeight="1">
      <c r="A561" s="1"/>
      <c r="B561" s="59"/>
      <c r="C561" s="59"/>
      <c r="D561" s="59"/>
      <c r="E561" s="59"/>
      <c r="F561" s="58"/>
      <c r="G561" s="59"/>
      <c r="H561" s="59"/>
      <c r="I561" s="59"/>
      <c r="J561" s="59"/>
      <c r="K561" s="59"/>
      <c r="L561" s="59"/>
      <c r="M561" s="4"/>
      <c r="N561" s="59"/>
      <c r="O561" s="6"/>
      <c r="P561" s="7"/>
      <c r="S561" s="61"/>
      <c r="T561" s="61"/>
      <c r="U561" s="61"/>
      <c r="V561" s="61"/>
      <c r="W561" s="61"/>
      <c r="X561" s="61"/>
      <c r="Y561" s="61"/>
      <c r="Z561" s="4"/>
      <c r="AA561" s="61"/>
      <c r="AB561" s="6"/>
      <c r="AC561" s="7"/>
    </row>
    <row r="562" spans="1:29" s="32" customFormat="1" ht="13.35" customHeight="1">
      <c r="A562" s="1"/>
      <c r="B562" s="59"/>
      <c r="C562" s="59"/>
      <c r="D562" s="59"/>
      <c r="E562" s="59"/>
      <c r="F562" s="58"/>
      <c r="G562" s="59"/>
      <c r="H562" s="59"/>
      <c r="I562" s="59"/>
      <c r="J562" s="59"/>
      <c r="K562" s="59"/>
      <c r="L562" s="59"/>
      <c r="M562" s="4"/>
      <c r="N562" s="59"/>
      <c r="O562" s="6"/>
      <c r="P562" s="7"/>
      <c r="S562" s="61"/>
      <c r="T562" s="61"/>
      <c r="U562" s="61"/>
      <c r="V562" s="61"/>
      <c r="W562" s="61"/>
      <c r="X562" s="61"/>
      <c r="Y562" s="61"/>
      <c r="Z562" s="4"/>
      <c r="AA562" s="61"/>
      <c r="AB562" s="6"/>
      <c r="AC562" s="7"/>
    </row>
    <row r="563" spans="1:29" s="32" customFormat="1" ht="13.35" customHeight="1">
      <c r="A563" s="1"/>
      <c r="B563" s="59"/>
      <c r="C563" s="59"/>
      <c r="D563" s="59"/>
      <c r="E563" s="59"/>
      <c r="F563" s="58"/>
      <c r="G563" s="59"/>
      <c r="H563" s="59"/>
      <c r="I563" s="59"/>
      <c r="J563" s="59"/>
      <c r="K563" s="59"/>
      <c r="L563" s="59"/>
      <c r="M563" s="4"/>
      <c r="N563" s="59"/>
      <c r="O563" s="6"/>
      <c r="P563" s="7"/>
      <c r="S563" s="61"/>
      <c r="T563" s="61"/>
      <c r="U563" s="61"/>
      <c r="V563" s="61"/>
      <c r="W563" s="61"/>
      <c r="X563" s="61"/>
      <c r="Y563" s="61"/>
      <c r="Z563" s="4"/>
      <c r="AA563" s="61"/>
      <c r="AB563" s="6"/>
      <c r="AC563" s="7"/>
    </row>
    <row r="564" spans="1:29" s="32" customFormat="1" ht="13.35" customHeight="1">
      <c r="A564" s="1"/>
      <c r="B564" s="59"/>
      <c r="C564" s="59"/>
      <c r="D564" s="59"/>
      <c r="E564" s="59"/>
      <c r="F564" s="58"/>
      <c r="G564" s="59"/>
      <c r="H564" s="59"/>
      <c r="I564" s="59"/>
      <c r="J564" s="59"/>
      <c r="K564" s="59"/>
      <c r="L564" s="59"/>
      <c r="M564" s="4"/>
      <c r="N564" s="59"/>
      <c r="O564" s="6"/>
      <c r="P564" s="7"/>
      <c r="S564" s="61"/>
      <c r="T564" s="61"/>
      <c r="U564" s="61"/>
      <c r="V564" s="61"/>
      <c r="W564" s="61"/>
      <c r="X564" s="61"/>
      <c r="Y564" s="61"/>
      <c r="Z564" s="4"/>
      <c r="AA564" s="61"/>
      <c r="AB564" s="6"/>
      <c r="AC564" s="7"/>
    </row>
    <row r="565" spans="1:29" s="32" customFormat="1" ht="13.35" customHeight="1">
      <c r="A565" s="1"/>
      <c r="B565" s="59"/>
      <c r="C565" s="59"/>
      <c r="D565" s="59"/>
      <c r="E565" s="59"/>
      <c r="F565" s="58"/>
      <c r="G565" s="59"/>
      <c r="H565" s="59"/>
      <c r="I565" s="59"/>
      <c r="J565" s="59"/>
      <c r="K565" s="59"/>
      <c r="L565" s="59"/>
      <c r="M565" s="4"/>
      <c r="N565" s="59"/>
      <c r="O565" s="6"/>
      <c r="P565" s="7"/>
      <c r="S565" s="61"/>
      <c r="T565" s="61"/>
      <c r="U565" s="61"/>
      <c r="V565" s="61"/>
      <c r="W565" s="61"/>
      <c r="X565" s="61"/>
      <c r="Y565" s="61"/>
      <c r="Z565" s="4"/>
      <c r="AA565" s="61"/>
      <c r="AB565" s="6"/>
      <c r="AC565" s="7"/>
    </row>
    <row r="566" spans="1:29" s="32" customFormat="1" ht="13.35" customHeight="1">
      <c r="A566" s="1"/>
      <c r="B566" s="59"/>
      <c r="C566" s="59"/>
      <c r="D566" s="59"/>
      <c r="E566" s="59"/>
      <c r="F566" s="58"/>
      <c r="G566" s="59"/>
      <c r="H566" s="59"/>
      <c r="I566" s="59"/>
      <c r="J566" s="59"/>
      <c r="K566" s="59"/>
      <c r="L566" s="59"/>
      <c r="M566" s="4"/>
      <c r="N566" s="59"/>
      <c r="O566" s="6"/>
      <c r="P566" s="7"/>
      <c r="S566" s="61"/>
      <c r="T566" s="61"/>
      <c r="U566" s="61"/>
      <c r="V566" s="61"/>
      <c r="W566" s="61"/>
      <c r="X566" s="61"/>
      <c r="Y566" s="61"/>
      <c r="Z566" s="4"/>
      <c r="AA566" s="61"/>
      <c r="AB566" s="6"/>
      <c r="AC566" s="7"/>
    </row>
    <row r="567" spans="1:29" s="32" customFormat="1" ht="13.35" customHeight="1">
      <c r="A567" s="1"/>
      <c r="B567" s="59"/>
      <c r="C567" s="59"/>
      <c r="D567" s="59"/>
      <c r="E567" s="59"/>
      <c r="F567" s="58"/>
      <c r="G567" s="59"/>
      <c r="H567" s="59"/>
      <c r="I567" s="59"/>
      <c r="J567" s="59"/>
      <c r="K567" s="59"/>
      <c r="L567" s="59"/>
      <c r="M567" s="4"/>
      <c r="N567" s="59"/>
      <c r="O567" s="6"/>
      <c r="P567" s="7"/>
      <c r="S567" s="61"/>
      <c r="T567" s="61"/>
      <c r="U567" s="61"/>
      <c r="V567" s="61"/>
      <c r="W567" s="61"/>
      <c r="X567" s="61"/>
      <c r="Y567" s="61"/>
      <c r="Z567" s="4"/>
      <c r="AA567" s="61"/>
      <c r="AB567" s="6"/>
      <c r="AC567" s="7"/>
    </row>
    <row r="568" spans="1:29" s="32" customFormat="1" ht="13.35" customHeight="1">
      <c r="A568" s="1"/>
      <c r="B568" s="59"/>
      <c r="C568" s="59"/>
      <c r="D568" s="59"/>
      <c r="E568" s="59"/>
      <c r="F568" s="58"/>
      <c r="G568" s="59"/>
      <c r="H568" s="59"/>
      <c r="I568" s="59"/>
      <c r="J568" s="59"/>
      <c r="K568" s="59"/>
      <c r="L568" s="59"/>
      <c r="M568" s="4"/>
      <c r="N568" s="59"/>
      <c r="O568" s="6"/>
      <c r="P568" s="7"/>
      <c r="S568" s="61"/>
      <c r="T568" s="61"/>
      <c r="U568" s="61"/>
      <c r="V568" s="61"/>
      <c r="W568" s="61"/>
      <c r="X568" s="61"/>
      <c r="Y568" s="61"/>
      <c r="Z568" s="4"/>
      <c r="AA568" s="61"/>
      <c r="AB568" s="6"/>
      <c r="AC568" s="7"/>
    </row>
    <row r="569" spans="1:29" s="32" customFormat="1" ht="13.35" customHeight="1">
      <c r="A569" s="1"/>
      <c r="B569" s="59"/>
      <c r="C569" s="59"/>
      <c r="D569" s="59"/>
      <c r="E569" s="59"/>
      <c r="F569" s="58"/>
      <c r="G569" s="59"/>
      <c r="H569" s="59"/>
      <c r="I569" s="59"/>
      <c r="J569" s="59"/>
      <c r="K569" s="59"/>
      <c r="L569" s="59"/>
      <c r="M569" s="4"/>
      <c r="N569" s="59"/>
      <c r="O569" s="6"/>
      <c r="P569" s="7"/>
      <c r="S569" s="61"/>
      <c r="T569" s="61"/>
      <c r="U569" s="61"/>
      <c r="V569" s="61"/>
      <c r="W569" s="61"/>
      <c r="X569" s="61"/>
      <c r="Y569" s="61"/>
      <c r="Z569" s="4"/>
      <c r="AA569" s="61"/>
      <c r="AB569" s="6"/>
      <c r="AC569" s="7"/>
    </row>
    <row r="570" spans="1:29" s="32" customFormat="1" ht="13.35" customHeight="1">
      <c r="A570" s="1"/>
      <c r="B570" s="59"/>
      <c r="C570" s="59"/>
      <c r="D570" s="59"/>
      <c r="E570" s="59"/>
      <c r="F570" s="58"/>
      <c r="G570" s="59"/>
      <c r="H570" s="59"/>
      <c r="I570" s="59"/>
      <c r="J570" s="59"/>
      <c r="K570" s="59"/>
      <c r="L570" s="59"/>
      <c r="M570" s="4"/>
      <c r="N570" s="59"/>
      <c r="O570" s="6"/>
      <c r="P570" s="7"/>
      <c r="S570" s="61"/>
      <c r="T570" s="61"/>
      <c r="U570" s="61"/>
      <c r="V570" s="61"/>
      <c r="W570" s="61"/>
      <c r="X570" s="61"/>
      <c r="Y570" s="61"/>
      <c r="Z570" s="4"/>
      <c r="AA570" s="61"/>
      <c r="AB570" s="6"/>
      <c r="AC570" s="7"/>
    </row>
    <row r="571" spans="1:29" s="32" customFormat="1" ht="13.35" customHeight="1">
      <c r="A571" s="1"/>
      <c r="B571" s="59"/>
      <c r="C571" s="59"/>
      <c r="D571" s="59"/>
      <c r="E571" s="59"/>
      <c r="F571" s="58"/>
      <c r="G571" s="59"/>
      <c r="H571" s="59"/>
      <c r="I571" s="59"/>
      <c r="J571" s="59"/>
      <c r="K571" s="59"/>
      <c r="L571" s="59"/>
      <c r="M571" s="4"/>
      <c r="N571" s="59"/>
      <c r="O571" s="6"/>
      <c r="P571" s="7"/>
      <c r="S571" s="61"/>
      <c r="T571" s="61"/>
      <c r="U571" s="61"/>
      <c r="V571" s="61"/>
      <c r="W571" s="61"/>
      <c r="X571" s="61"/>
      <c r="Y571" s="61"/>
      <c r="Z571" s="4"/>
      <c r="AA571" s="61"/>
      <c r="AB571" s="6"/>
      <c r="AC571" s="7"/>
    </row>
    <row r="572" spans="1:29" s="32" customFormat="1" ht="13.35" customHeight="1">
      <c r="A572" s="1"/>
      <c r="B572" s="59"/>
      <c r="C572" s="59"/>
      <c r="D572" s="59"/>
      <c r="E572" s="59"/>
      <c r="F572" s="58"/>
      <c r="G572" s="59"/>
      <c r="H572" s="59"/>
      <c r="I572" s="59"/>
      <c r="J572" s="59"/>
      <c r="K572" s="59"/>
      <c r="L572" s="59"/>
      <c r="M572" s="4"/>
      <c r="N572" s="59"/>
      <c r="O572" s="6"/>
      <c r="P572" s="7"/>
      <c r="S572" s="61"/>
      <c r="T572" s="61"/>
      <c r="U572" s="61"/>
      <c r="V572" s="61"/>
      <c r="W572" s="61"/>
      <c r="X572" s="61"/>
      <c r="Y572" s="61"/>
      <c r="Z572" s="4"/>
      <c r="AA572" s="61"/>
      <c r="AB572" s="6"/>
      <c r="AC572" s="7"/>
    </row>
    <row r="573" spans="1:29" s="32" customFormat="1" ht="13.35" customHeight="1">
      <c r="A573" s="1"/>
      <c r="B573" s="59"/>
      <c r="C573" s="59"/>
      <c r="D573" s="59"/>
      <c r="E573" s="59"/>
      <c r="F573" s="58"/>
      <c r="G573" s="59"/>
      <c r="H573" s="59"/>
      <c r="I573" s="59"/>
      <c r="J573" s="59"/>
      <c r="K573" s="59"/>
      <c r="L573" s="59"/>
      <c r="M573" s="4"/>
      <c r="N573" s="59"/>
      <c r="O573" s="6"/>
      <c r="P573" s="7"/>
      <c r="S573" s="61"/>
      <c r="T573" s="61"/>
      <c r="U573" s="61"/>
      <c r="V573" s="61"/>
      <c r="W573" s="61"/>
      <c r="X573" s="61"/>
      <c r="Y573" s="61"/>
      <c r="Z573" s="4"/>
      <c r="AA573" s="61"/>
      <c r="AB573" s="6"/>
      <c r="AC573" s="7"/>
    </row>
    <row r="574" spans="1:29" s="32" customFormat="1" ht="13.35" customHeight="1">
      <c r="A574" s="1"/>
      <c r="B574" s="59"/>
      <c r="C574" s="59"/>
      <c r="D574" s="59"/>
      <c r="E574" s="59"/>
      <c r="F574" s="58"/>
      <c r="G574" s="59"/>
      <c r="H574" s="59"/>
      <c r="I574" s="59"/>
      <c r="J574" s="59"/>
      <c r="K574" s="59"/>
      <c r="L574" s="59"/>
      <c r="M574" s="4"/>
      <c r="N574" s="59"/>
      <c r="O574" s="6"/>
      <c r="P574" s="7"/>
      <c r="S574" s="61"/>
      <c r="T574" s="61"/>
      <c r="U574" s="61"/>
      <c r="V574" s="61"/>
      <c r="W574" s="61"/>
      <c r="X574" s="61"/>
      <c r="Y574" s="61"/>
      <c r="Z574" s="4"/>
      <c r="AA574" s="61"/>
      <c r="AB574" s="6"/>
      <c r="AC574" s="7"/>
    </row>
    <row r="575" spans="1:29" s="32" customFormat="1" ht="13.35" customHeight="1">
      <c r="A575" s="1"/>
      <c r="B575" s="59"/>
      <c r="C575" s="59"/>
      <c r="D575" s="59"/>
      <c r="E575" s="59"/>
      <c r="F575" s="58"/>
      <c r="G575" s="59"/>
      <c r="H575" s="59"/>
      <c r="I575" s="59"/>
      <c r="J575" s="59"/>
      <c r="K575" s="59"/>
      <c r="L575" s="59"/>
      <c r="M575" s="4"/>
      <c r="N575" s="59"/>
      <c r="O575" s="6"/>
      <c r="P575" s="7"/>
      <c r="S575" s="61"/>
      <c r="T575" s="61"/>
      <c r="U575" s="61"/>
      <c r="V575" s="61"/>
      <c r="W575" s="61"/>
      <c r="X575" s="61"/>
      <c r="Y575" s="61"/>
      <c r="Z575" s="4"/>
      <c r="AA575" s="61"/>
      <c r="AB575" s="6"/>
      <c r="AC575" s="7"/>
    </row>
    <row r="576" spans="1:29" s="32" customFormat="1" ht="13.35" customHeight="1">
      <c r="A576" s="1"/>
      <c r="B576" s="59"/>
      <c r="C576" s="59"/>
      <c r="D576" s="59"/>
      <c r="E576" s="59"/>
      <c r="F576" s="58"/>
      <c r="G576" s="59"/>
      <c r="H576" s="59"/>
      <c r="I576" s="59"/>
      <c r="J576" s="59"/>
      <c r="K576" s="59"/>
      <c r="L576" s="59"/>
      <c r="M576" s="4"/>
      <c r="N576" s="59"/>
      <c r="O576" s="6"/>
      <c r="P576" s="7"/>
      <c r="S576" s="61"/>
      <c r="T576" s="61"/>
      <c r="U576" s="61"/>
      <c r="V576" s="61"/>
      <c r="W576" s="61"/>
      <c r="X576" s="61"/>
      <c r="Y576" s="61"/>
      <c r="Z576" s="4"/>
      <c r="AA576" s="61"/>
      <c r="AB576" s="6"/>
      <c r="AC576" s="7"/>
    </row>
    <row r="577" spans="1:29" s="32" customFormat="1" ht="13.35" customHeight="1">
      <c r="A577" s="1"/>
      <c r="B577" s="59"/>
      <c r="C577" s="59"/>
      <c r="D577" s="59"/>
      <c r="E577" s="59"/>
      <c r="F577" s="58"/>
      <c r="G577" s="59"/>
      <c r="H577" s="59"/>
      <c r="I577" s="59"/>
      <c r="J577" s="59"/>
      <c r="K577" s="59"/>
      <c r="L577" s="59"/>
      <c r="M577" s="4"/>
      <c r="N577" s="59"/>
      <c r="O577" s="6"/>
      <c r="P577" s="7"/>
      <c r="S577" s="61"/>
      <c r="T577" s="61"/>
      <c r="U577" s="61"/>
      <c r="V577" s="61"/>
      <c r="W577" s="61"/>
      <c r="X577" s="61"/>
      <c r="Y577" s="61"/>
      <c r="Z577" s="4"/>
      <c r="AA577" s="61"/>
      <c r="AB577" s="6"/>
      <c r="AC577" s="7"/>
    </row>
    <row r="578" spans="1:29" s="32" customFormat="1" ht="13.35" customHeight="1">
      <c r="A578" s="1"/>
      <c r="B578" s="59"/>
      <c r="C578" s="59"/>
      <c r="D578" s="59"/>
      <c r="E578" s="59"/>
      <c r="F578" s="58"/>
      <c r="G578" s="59"/>
      <c r="H578" s="59"/>
      <c r="I578" s="59"/>
      <c r="J578" s="59"/>
      <c r="K578" s="59"/>
      <c r="L578" s="59"/>
      <c r="M578" s="4"/>
      <c r="N578" s="59"/>
      <c r="O578" s="6"/>
      <c r="P578" s="7"/>
      <c r="S578" s="61"/>
      <c r="T578" s="61"/>
      <c r="U578" s="61"/>
      <c r="V578" s="61"/>
      <c r="W578" s="61"/>
      <c r="X578" s="61"/>
      <c r="Y578" s="61"/>
      <c r="Z578" s="4"/>
      <c r="AA578" s="61"/>
      <c r="AB578" s="6"/>
      <c r="AC578" s="7"/>
    </row>
    <row r="579" spans="1:29" s="32" customFormat="1" ht="13.35" customHeight="1">
      <c r="A579" s="1"/>
      <c r="B579" s="59"/>
      <c r="C579" s="59"/>
      <c r="D579" s="59"/>
      <c r="E579" s="59"/>
      <c r="F579" s="58"/>
      <c r="G579" s="59"/>
      <c r="H579" s="59"/>
      <c r="I579" s="59"/>
      <c r="J579" s="59"/>
      <c r="K579" s="59"/>
      <c r="L579" s="59"/>
      <c r="M579" s="4"/>
      <c r="N579" s="59"/>
      <c r="O579" s="6"/>
      <c r="P579" s="7"/>
      <c r="S579" s="61"/>
      <c r="T579" s="61"/>
      <c r="U579" s="61"/>
      <c r="V579" s="61"/>
      <c r="W579" s="61"/>
      <c r="X579" s="61"/>
      <c r="Y579" s="61"/>
      <c r="Z579" s="4"/>
      <c r="AA579" s="61"/>
      <c r="AB579" s="6"/>
      <c r="AC579" s="7"/>
    </row>
    <row r="580" spans="1:29" s="32" customFormat="1" ht="13.35" customHeight="1">
      <c r="A580" s="1"/>
      <c r="B580" s="59"/>
      <c r="C580" s="59"/>
      <c r="D580" s="59"/>
      <c r="E580" s="59"/>
      <c r="F580" s="58"/>
      <c r="G580" s="59"/>
      <c r="H580" s="59"/>
      <c r="I580" s="59"/>
      <c r="J580" s="59"/>
      <c r="K580" s="59"/>
      <c r="L580" s="59"/>
      <c r="M580" s="4"/>
      <c r="N580" s="59"/>
      <c r="O580" s="6"/>
      <c r="P580" s="7"/>
      <c r="S580" s="61"/>
      <c r="T580" s="61"/>
      <c r="U580" s="61"/>
      <c r="V580" s="61"/>
      <c r="W580" s="61"/>
      <c r="X580" s="61"/>
      <c r="Y580" s="61"/>
      <c r="Z580" s="4"/>
      <c r="AA580" s="61"/>
      <c r="AB580" s="6"/>
      <c r="AC580" s="7"/>
    </row>
    <row r="581" spans="1:29" s="32" customFormat="1" ht="13.35" customHeight="1">
      <c r="A581" s="1"/>
      <c r="B581" s="59"/>
      <c r="C581" s="59"/>
      <c r="D581" s="59"/>
      <c r="E581" s="59"/>
      <c r="F581" s="58"/>
      <c r="G581" s="59"/>
      <c r="H581" s="59"/>
      <c r="I581" s="59"/>
      <c r="J581" s="59"/>
      <c r="K581" s="59"/>
      <c r="L581" s="59"/>
      <c r="M581" s="4"/>
      <c r="N581" s="59"/>
      <c r="O581" s="6"/>
      <c r="P581" s="7"/>
      <c r="S581" s="61"/>
      <c r="T581" s="61"/>
      <c r="U581" s="61"/>
      <c r="V581" s="61"/>
      <c r="W581" s="61"/>
      <c r="X581" s="61"/>
      <c r="Y581" s="61"/>
      <c r="Z581" s="4"/>
      <c r="AA581" s="61"/>
      <c r="AB581" s="6"/>
      <c r="AC581" s="7"/>
    </row>
    <row r="582" spans="1:29" s="32" customFormat="1" ht="13.35" customHeight="1">
      <c r="A582" s="1"/>
      <c r="B582" s="59"/>
      <c r="C582" s="59"/>
      <c r="D582" s="59"/>
      <c r="E582" s="59"/>
      <c r="F582" s="58"/>
      <c r="G582" s="59"/>
      <c r="H582" s="59"/>
      <c r="I582" s="59"/>
      <c r="J582" s="59"/>
      <c r="K582" s="59"/>
      <c r="L582" s="59"/>
      <c r="M582" s="4"/>
      <c r="N582" s="59"/>
      <c r="O582" s="6"/>
      <c r="P582" s="7"/>
      <c r="S582" s="61"/>
      <c r="T582" s="61"/>
      <c r="U582" s="61"/>
      <c r="V582" s="61"/>
      <c r="W582" s="61"/>
      <c r="X582" s="61"/>
      <c r="Y582" s="61"/>
      <c r="Z582" s="4"/>
      <c r="AA582" s="61"/>
      <c r="AB582" s="6"/>
      <c r="AC582" s="7"/>
    </row>
    <row r="583" spans="1:29" s="32" customFormat="1" ht="13.35" customHeight="1">
      <c r="A583" s="1"/>
      <c r="B583" s="59"/>
      <c r="C583" s="59"/>
      <c r="D583" s="59"/>
      <c r="E583" s="59"/>
      <c r="F583" s="58"/>
      <c r="G583" s="59"/>
      <c r="H583" s="59"/>
      <c r="I583" s="59"/>
      <c r="J583" s="59"/>
      <c r="K583" s="59"/>
      <c r="L583" s="59"/>
      <c r="M583" s="4"/>
      <c r="N583" s="59"/>
      <c r="O583" s="6"/>
      <c r="P583" s="7"/>
      <c r="S583" s="61"/>
      <c r="T583" s="61"/>
      <c r="U583" s="61"/>
      <c r="V583" s="61"/>
      <c r="W583" s="61"/>
      <c r="X583" s="61"/>
      <c r="Y583" s="61"/>
      <c r="Z583" s="4"/>
      <c r="AA583" s="61"/>
      <c r="AB583" s="6"/>
      <c r="AC583" s="7"/>
    </row>
    <row r="584" spans="1:29" s="32" customFormat="1" ht="13.35" customHeight="1">
      <c r="A584" s="1"/>
      <c r="B584" s="59"/>
      <c r="C584" s="59"/>
      <c r="D584" s="59"/>
      <c r="E584" s="59"/>
      <c r="F584" s="58"/>
      <c r="G584" s="59"/>
      <c r="H584" s="59"/>
      <c r="I584" s="59"/>
      <c r="J584" s="59"/>
      <c r="K584" s="59"/>
      <c r="L584" s="59"/>
      <c r="M584" s="4"/>
      <c r="N584" s="59"/>
      <c r="O584" s="6"/>
      <c r="P584" s="7"/>
      <c r="S584" s="61"/>
      <c r="T584" s="61"/>
      <c r="U584" s="61"/>
      <c r="V584" s="61"/>
      <c r="W584" s="61"/>
      <c r="X584" s="61"/>
      <c r="Y584" s="61"/>
      <c r="Z584" s="4"/>
      <c r="AA584" s="61"/>
      <c r="AB584" s="6"/>
      <c r="AC584" s="7"/>
    </row>
    <row r="585" spans="1:29" s="32" customFormat="1" ht="13.35" customHeight="1">
      <c r="A585" s="1"/>
      <c r="B585" s="59"/>
      <c r="C585" s="59"/>
      <c r="D585" s="59"/>
      <c r="E585" s="59"/>
      <c r="F585" s="58"/>
      <c r="G585" s="59"/>
      <c r="H585" s="59"/>
      <c r="I585" s="59"/>
      <c r="J585" s="59"/>
      <c r="K585" s="59"/>
      <c r="L585" s="59"/>
      <c r="M585" s="4"/>
      <c r="N585" s="59"/>
      <c r="O585" s="6"/>
      <c r="P585" s="7"/>
      <c r="S585" s="61"/>
      <c r="T585" s="61"/>
      <c r="U585" s="61"/>
      <c r="V585" s="61"/>
      <c r="W585" s="61"/>
      <c r="X585" s="61"/>
      <c r="Y585" s="61"/>
      <c r="Z585" s="4"/>
      <c r="AA585" s="61"/>
      <c r="AB585" s="6"/>
      <c r="AC585" s="7"/>
    </row>
    <row r="586" spans="1:29" s="32" customFormat="1" ht="13.35" customHeight="1">
      <c r="A586" s="1"/>
      <c r="B586" s="59"/>
      <c r="C586" s="59"/>
      <c r="D586" s="59"/>
      <c r="E586" s="59"/>
      <c r="F586" s="58"/>
      <c r="G586" s="59"/>
      <c r="H586" s="59"/>
      <c r="I586" s="59"/>
      <c r="J586" s="59"/>
      <c r="K586" s="59"/>
      <c r="L586" s="59"/>
      <c r="M586" s="4"/>
      <c r="N586" s="59"/>
      <c r="O586" s="6"/>
      <c r="P586" s="7"/>
      <c r="S586" s="61"/>
      <c r="T586" s="61"/>
      <c r="U586" s="61"/>
      <c r="V586" s="61"/>
      <c r="W586" s="61"/>
      <c r="X586" s="61"/>
      <c r="Y586" s="61"/>
      <c r="Z586" s="4"/>
      <c r="AA586" s="61"/>
      <c r="AB586" s="6"/>
      <c r="AC586" s="7"/>
    </row>
    <row r="587" spans="1:29" s="32" customFormat="1" ht="13.35" customHeight="1">
      <c r="A587" s="1"/>
      <c r="B587" s="59"/>
      <c r="C587" s="59"/>
      <c r="D587" s="59"/>
      <c r="E587" s="59"/>
      <c r="F587" s="58"/>
      <c r="G587" s="59"/>
      <c r="H587" s="59"/>
      <c r="I587" s="59"/>
      <c r="J587" s="59"/>
      <c r="K587" s="59"/>
      <c r="L587" s="59"/>
      <c r="M587" s="4"/>
      <c r="N587" s="59"/>
      <c r="O587" s="6"/>
      <c r="P587" s="7"/>
      <c r="S587" s="61"/>
      <c r="T587" s="61"/>
      <c r="U587" s="61"/>
      <c r="V587" s="61"/>
      <c r="W587" s="61"/>
      <c r="X587" s="61"/>
      <c r="Y587" s="61"/>
      <c r="Z587" s="4"/>
      <c r="AA587" s="61"/>
      <c r="AB587" s="6"/>
      <c r="AC587" s="7"/>
    </row>
    <row r="588" spans="1:29" s="32" customFormat="1" ht="13.35" customHeight="1">
      <c r="A588" s="1"/>
      <c r="B588" s="59"/>
      <c r="C588" s="59"/>
      <c r="D588" s="59"/>
      <c r="E588" s="59"/>
      <c r="F588" s="58"/>
      <c r="G588" s="59"/>
      <c r="H588" s="59"/>
      <c r="I588" s="59"/>
      <c r="J588" s="59"/>
      <c r="K588" s="59"/>
      <c r="L588" s="59"/>
      <c r="M588" s="4"/>
      <c r="N588" s="59"/>
      <c r="O588" s="6"/>
      <c r="P588" s="7"/>
      <c r="S588" s="61"/>
      <c r="T588" s="61"/>
      <c r="U588" s="61"/>
      <c r="V588" s="61"/>
      <c r="W588" s="61"/>
      <c r="X588" s="61"/>
      <c r="Y588" s="61"/>
      <c r="Z588" s="4"/>
      <c r="AA588" s="61"/>
      <c r="AB588" s="6"/>
      <c r="AC588" s="7"/>
    </row>
    <row r="589" spans="1:29" s="32" customFormat="1" ht="13.35" customHeight="1">
      <c r="A589" s="1"/>
      <c r="B589" s="59"/>
      <c r="C589" s="59"/>
      <c r="D589" s="59"/>
      <c r="E589" s="59"/>
      <c r="F589" s="58"/>
      <c r="G589" s="59"/>
      <c r="H589" s="59"/>
      <c r="I589" s="59"/>
      <c r="J589" s="59"/>
      <c r="K589" s="59"/>
      <c r="L589" s="59"/>
      <c r="M589" s="4"/>
      <c r="N589" s="59"/>
      <c r="O589" s="6"/>
      <c r="P589" s="7"/>
      <c r="S589" s="61"/>
      <c r="T589" s="61"/>
      <c r="U589" s="61"/>
      <c r="V589" s="61"/>
      <c r="W589" s="61"/>
      <c r="X589" s="61"/>
      <c r="Y589" s="61"/>
      <c r="Z589" s="4"/>
      <c r="AA589" s="61"/>
      <c r="AB589" s="6"/>
      <c r="AC589" s="7"/>
    </row>
    <row r="590" spans="1:29" s="32" customFormat="1" ht="13.35" customHeight="1">
      <c r="A590" s="1"/>
      <c r="B590" s="59"/>
      <c r="C590" s="59"/>
      <c r="D590" s="59"/>
      <c r="E590" s="59"/>
      <c r="F590" s="58"/>
      <c r="G590" s="59"/>
      <c r="H590" s="59"/>
      <c r="I590" s="59"/>
      <c r="J590" s="59"/>
      <c r="K590" s="59"/>
      <c r="L590" s="59"/>
      <c r="M590" s="4"/>
      <c r="N590" s="59"/>
      <c r="O590" s="6"/>
      <c r="P590" s="7"/>
      <c r="S590" s="61"/>
      <c r="T590" s="61"/>
      <c r="U590" s="61"/>
      <c r="V590" s="61"/>
      <c r="W590" s="61"/>
      <c r="X590" s="61"/>
      <c r="Y590" s="61"/>
      <c r="Z590" s="4"/>
      <c r="AA590" s="61"/>
      <c r="AB590" s="6"/>
      <c r="AC590" s="7"/>
    </row>
    <row r="591" spans="1:29" s="32" customFormat="1" ht="13.35" customHeight="1">
      <c r="A591" s="1"/>
      <c r="B591" s="59"/>
      <c r="C591" s="59"/>
      <c r="D591" s="59"/>
      <c r="E591" s="59"/>
      <c r="F591" s="58"/>
      <c r="G591" s="59"/>
      <c r="H591" s="59"/>
      <c r="I591" s="59"/>
      <c r="J591" s="59"/>
      <c r="K591" s="59"/>
      <c r="L591" s="59"/>
      <c r="M591" s="4"/>
      <c r="N591" s="59"/>
      <c r="O591" s="6"/>
      <c r="P591" s="7"/>
      <c r="S591" s="61"/>
      <c r="T591" s="61"/>
      <c r="U591" s="61"/>
      <c r="V591" s="61"/>
      <c r="W591" s="61"/>
      <c r="X591" s="61"/>
      <c r="Y591" s="61"/>
      <c r="Z591" s="4"/>
      <c r="AA591" s="61"/>
      <c r="AB591" s="6"/>
      <c r="AC591" s="7"/>
    </row>
    <row r="592" spans="1:29" s="32" customFormat="1" ht="13.35" customHeight="1">
      <c r="A592" s="1"/>
      <c r="B592" s="59"/>
      <c r="C592" s="59"/>
      <c r="D592" s="59"/>
      <c r="E592" s="59"/>
      <c r="F592" s="58"/>
      <c r="G592" s="59"/>
      <c r="H592" s="59"/>
      <c r="I592" s="59"/>
      <c r="J592" s="59"/>
      <c r="K592" s="59"/>
      <c r="L592" s="59"/>
      <c r="M592" s="4"/>
      <c r="N592" s="59"/>
      <c r="O592" s="6"/>
      <c r="P592" s="7"/>
      <c r="S592" s="61"/>
      <c r="T592" s="61"/>
      <c r="U592" s="61"/>
      <c r="V592" s="61"/>
      <c r="W592" s="61"/>
      <c r="X592" s="61"/>
      <c r="Y592" s="61"/>
      <c r="Z592" s="4"/>
      <c r="AA592" s="61"/>
      <c r="AB592" s="6"/>
      <c r="AC592" s="7"/>
    </row>
    <row r="593" spans="1:29" s="32" customFormat="1" ht="13.35" customHeight="1">
      <c r="A593" s="1"/>
      <c r="B593" s="59"/>
      <c r="C593" s="59"/>
      <c r="D593" s="59"/>
      <c r="E593" s="59"/>
      <c r="F593" s="58"/>
      <c r="G593" s="59"/>
      <c r="H593" s="59"/>
      <c r="I593" s="59"/>
      <c r="J593" s="59"/>
      <c r="K593" s="59"/>
      <c r="L593" s="59"/>
      <c r="M593" s="4"/>
      <c r="N593" s="59"/>
      <c r="O593" s="6"/>
      <c r="P593" s="7"/>
      <c r="S593" s="61"/>
      <c r="T593" s="61"/>
      <c r="U593" s="61"/>
      <c r="V593" s="61"/>
      <c r="W593" s="61"/>
      <c r="X593" s="61"/>
      <c r="Y593" s="61"/>
      <c r="Z593" s="4"/>
      <c r="AA593" s="61"/>
      <c r="AB593" s="6"/>
      <c r="AC593" s="7"/>
    </row>
    <row r="594" spans="1:29" s="32" customFormat="1" ht="13.35" customHeight="1">
      <c r="A594" s="1"/>
      <c r="B594" s="59"/>
      <c r="C594" s="59"/>
      <c r="D594" s="59"/>
      <c r="E594" s="59"/>
      <c r="F594" s="58"/>
      <c r="G594" s="59"/>
      <c r="H594" s="59"/>
      <c r="I594" s="59"/>
      <c r="J594" s="59"/>
      <c r="K594" s="59"/>
      <c r="L594" s="59"/>
      <c r="M594" s="4"/>
      <c r="N594" s="59"/>
      <c r="O594" s="6"/>
      <c r="P594" s="7"/>
      <c r="S594" s="61"/>
      <c r="T594" s="61"/>
      <c r="U594" s="61"/>
      <c r="V594" s="61"/>
      <c r="W594" s="61"/>
      <c r="X594" s="61"/>
      <c r="Y594" s="61"/>
      <c r="Z594" s="4"/>
      <c r="AA594" s="61"/>
      <c r="AB594" s="6"/>
      <c r="AC594" s="7"/>
    </row>
    <row r="595" spans="1:29" s="32" customFormat="1" ht="13.35" customHeight="1">
      <c r="A595" s="1"/>
      <c r="B595" s="59"/>
      <c r="C595" s="59"/>
      <c r="D595" s="59"/>
      <c r="E595" s="59"/>
      <c r="F595" s="58"/>
      <c r="G595" s="59"/>
      <c r="H595" s="59"/>
      <c r="I595" s="59"/>
      <c r="J595" s="59"/>
      <c r="K595" s="59"/>
      <c r="L595" s="59"/>
      <c r="M595" s="4"/>
      <c r="N595" s="59"/>
      <c r="O595" s="6"/>
      <c r="P595" s="7"/>
      <c r="S595" s="61"/>
      <c r="T595" s="61"/>
      <c r="U595" s="61"/>
      <c r="V595" s="61"/>
      <c r="W595" s="61"/>
      <c r="X595" s="61"/>
      <c r="Y595" s="61"/>
      <c r="Z595" s="4"/>
      <c r="AA595" s="61"/>
      <c r="AB595" s="6"/>
      <c r="AC595" s="7"/>
    </row>
    <row r="596" spans="1:29" s="32" customFormat="1" ht="13.35" customHeight="1">
      <c r="A596" s="1"/>
      <c r="B596" s="59"/>
      <c r="C596" s="59"/>
      <c r="D596" s="59"/>
      <c r="E596" s="59"/>
      <c r="F596" s="58"/>
      <c r="G596" s="59"/>
      <c r="H596" s="59"/>
      <c r="I596" s="59"/>
      <c r="J596" s="59"/>
      <c r="K596" s="59"/>
      <c r="L596" s="59"/>
      <c r="M596" s="4"/>
      <c r="N596" s="59"/>
      <c r="O596" s="6"/>
      <c r="P596" s="7"/>
      <c r="S596" s="61"/>
      <c r="T596" s="61"/>
      <c r="U596" s="61"/>
      <c r="V596" s="61"/>
      <c r="W596" s="61"/>
      <c r="X596" s="61"/>
      <c r="Y596" s="61"/>
      <c r="Z596" s="4"/>
      <c r="AA596" s="61"/>
      <c r="AB596" s="6"/>
      <c r="AC596" s="7"/>
    </row>
    <row r="597" spans="1:29" s="32" customFormat="1" ht="13.35" customHeight="1">
      <c r="A597" s="1"/>
      <c r="B597" s="59"/>
      <c r="C597" s="59"/>
      <c r="D597" s="59"/>
      <c r="E597" s="59"/>
      <c r="F597" s="58"/>
      <c r="G597" s="59"/>
      <c r="H597" s="59"/>
      <c r="I597" s="59"/>
      <c r="J597" s="59"/>
      <c r="K597" s="59"/>
      <c r="L597" s="59"/>
      <c r="M597" s="4"/>
      <c r="N597" s="59"/>
      <c r="O597" s="6"/>
      <c r="P597" s="7"/>
      <c r="S597" s="61"/>
      <c r="T597" s="61"/>
      <c r="U597" s="61"/>
      <c r="V597" s="61"/>
      <c r="W597" s="61"/>
      <c r="X597" s="61"/>
      <c r="Y597" s="61"/>
      <c r="Z597" s="4"/>
      <c r="AA597" s="61"/>
      <c r="AB597" s="6"/>
      <c r="AC597" s="7"/>
    </row>
    <row r="598" spans="1:29" s="32" customFormat="1" ht="13.35" customHeight="1">
      <c r="A598" s="1"/>
      <c r="B598" s="59"/>
      <c r="C598" s="59"/>
      <c r="D598" s="59"/>
      <c r="E598" s="59"/>
      <c r="F598" s="58"/>
      <c r="G598" s="59"/>
      <c r="H598" s="59"/>
      <c r="I598" s="59"/>
      <c r="J598" s="59"/>
      <c r="K598" s="59"/>
      <c r="L598" s="59"/>
      <c r="M598" s="4"/>
      <c r="N598" s="59"/>
      <c r="O598" s="6"/>
      <c r="P598" s="7"/>
      <c r="S598" s="61"/>
      <c r="T598" s="61"/>
      <c r="U598" s="61"/>
      <c r="V598" s="61"/>
      <c r="W598" s="61"/>
      <c r="X598" s="61"/>
      <c r="Y598" s="61"/>
      <c r="Z598" s="4"/>
      <c r="AA598" s="61"/>
      <c r="AB598" s="6"/>
      <c r="AC598" s="7"/>
    </row>
    <row r="599" spans="1:29" s="32" customFormat="1" ht="13.35" customHeight="1">
      <c r="A599" s="1"/>
      <c r="B599" s="59"/>
      <c r="C599" s="59"/>
      <c r="D599" s="59"/>
      <c r="E599" s="59"/>
      <c r="F599" s="58"/>
      <c r="G599" s="59"/>
      <c r="H599" s="59"/>
      <c r="I599" s="59"/>
      <c r="J599" s="59"/>
      <c r="K599" s="59"/>
      <c r="L599" s="59"/>
      <c r="M599" s="4"/>
      <c r="N599" s="59"/>
      <c r="O599" s="6"/>
      <c r="P599" s="7"/>
      <c r="S599" s="61"/>
      <c r="T599" s="61"/>
      <c r="U599" s="61"/>
      <c r="V599" s="61"/>
      <c r="W599" s="61"/>
      <c r="X599" s="61"/>
      <c r="Y599" s="61"/>
      <c r="Z599" s="4"/>
      <c r="AA599" s="61"/>
      <c r="AB599" s="6"/>
      <c r="AC599" s="7"/>
    </row>
    <row r="600" spans="1:29" s="32" customFormat="1" ht="13.35" customHeight="1">
      <c r="A600" s="1"/>
      <c r="B600" s="59"/>
      <c r="C600" s="59"/>
      <c r="D600" s="59"/>
      <c r="E600" s="59"/>
      <c r="F600" s="58"/>
      <c r="G600" s="59"/>
      <c r="H600" s="59"/>
      <c r="I600" s="59"/>
      <c r="J600" s="59"/>
      <c r="K600" s="59"/>
      <c r="L600" s="59"/>
      <c r="M600" s="4"/>
      <c r="N600" s="59"/>
      <c r="O600" s="6"/>
      <c r="P600" s="7"/>
      <c r="S600" s="61"/>
      <c r="T600" s="61"/>
      <c r="U600" s="61"/>
      <c r="V600" s="61"/>
      <c r="W600" s="61"/>
      <c r="X600" s="61"/>
      <c r="Y600" s="61"/>
      <c r="Z600" s="4"/>
      <c r="AA600" s="61"/>
      <c r="AB600" s="6"/>
      <c r="AC600" s="7"/>
    </row>
    <row r="601" spans="1:29" s="32" customFormat="1" ht="13.35" customHeight="1">
      <c r="A601" s="1"/>
      <c r="B601" s="59"/>
      <c r="C601" s="59"/>
      <c r="D601" s="59"/>
      <c r="E601" s="59"/>
      <c r="F601" s="58"/>
      <c r="G601" s="59"/>
      <c r="H601" s="59"/>
      <c r="I601" s="59"/>
      <c r="J601" s="59"/>
      <c r="K601" s="59"/>
      <c r="L601" s="59"/>
      <c r="M601" s="4"/>
      <c r="N601" s="59"/>
      <c r="O601" s="6"/>
      <c r="P601" s="7"/>
      <c r="S601" s="61"/>
      <c r="T601" s="61"/>
      <c r="U601" s="61"/>
      <c r="V601" s="61"/>
      <c r="W601" s="61"/>
      <c r="X601" s="61"/>
      <c r="Y601" s="61"/>
      <c r="Z601" s="4"/>
      <c r="AA601" s="61"/>
      <c r="AB601" s="6"/>
      <c r="AC601" s="7"/>
    </row>
    <row r="602" spans="1:29" s="32" customFormat="1" ht="13.35" customHeight="1">
      <c r="A602" s="1"/>
      <c r="B602" s="59"/>
      <c r="C602" s="59"/>
      <c r="D602" s="59"/>
      <c r="E602" s="59"/>
      <c r="F602" s="58"/>
      <c r="G602" s="59"/>
      <c r="H602" s="59"/>
      <c r="I602" s="59"/>
      <c r="J602" s="59"/>
      <c r="K602" s="59"/>
      <c r="L602" s="59"/>
      <c r="M602" s="4"/>
      <c r="N602" s="59"/>
      <c r="O602" s="6"/>
      <c r="P602" s="7"/>
      <c r="S602" s="61"/>
      <c r="T602" s="61"/>
      <c r="U602" s="61"/>
      <c r="V602" s="61"/>
      <c r="W602" s="61"/>
      <c r="X602" s="61"/>
      <c r="Y602" s="61"/>
      <c r="Z602" s="4"/>
      <c r="AA602" s="61"/>
      <c r="AB602" s="6"/>
      <c r="AC602" s="7"/>
    </row>
    <row r="603" spans="1:29" s="32" customFormat="1" ht="13.35" customHeight="1">
      <c r="A603" s="1"/>
      <c r="B603" s="59"/>
      <c r="C603" s="59"/>
      <c r="D603" s="59"/>
      <c r="E603" s="59"/>
      <c r="F603" s="58"/>
      <c r="G603" s="59"/>
      <c r="H603" s="59"/>
      <c r="I603" s="59"/>
      <c r="J603" s="59"/>
      <c r="K603" s="59"/>
      <c r="L603" s="59"/>
      <c r="M603" s="4"/>
      <c r="N603" s="59"/>
      <c r="O603" s="6"/>
      <c r="P603" s="7"/>
      <c r="S603" s="61"/>
      <c r="T603" s="61"/>
      <c r="U603" s="61"/>
      <c r="V603" s="61"/>
      <c r="W603" s="61"/>
      <c r="X603" s="61"/>
      <c r="Y603" s="61"/>
      <c r="Z603" s="4"/>
      <c r="AA603" s="61"/>
      <c r="AB603" s="6"/>
      <c r="AC603" s="7"/>
    </row>
    <row r="604" spans="1:29" s="32" customFormat="1" ht="13.35" customHeight="1">
      <c r="A604" s="1"/>
      <c r="B604" s="59"/>
      <c r="C604" s="59"/>
      <c r="D604" s="59"/>
      <c r="E604" s="59"/>
      <c r="F604" s="58"/>
      <c r="G604" s="59"/>
      <c r="H604" s="59"/>
      <c r="I604" s="59"/>
      <c r="J604" s="59"/>
      <c r="K604" s="59"/>
      <c r="L604" s="59"/>
      <c r="M604" s="4"/>
      <c r="N604" s="59"/>
      <c r="O604" s="6"/>
      <c r="P604" s="7"/>
      <c r="S604" s="61"/>
      <c r="T604" s="61"/>
      <c r="U604" s="61"/>
      <c r="V604" s="61"/>
      <c r="W604" s="61"/>
      <c r="X604" s="61"/>
      <c r="Y604" s="61"/>
      <c r="Z604" s="4"/>
      <c r="AA604" s="61"/>
      <c r="AB604" s="6"/>
      <c r="AC604" s="7"/>
    </row>
    <row r="605" spans="1:29" s="32" customFormat="1" ht="13.35" customHeight="1">
      <c r="A605" s="1"/>
      <c r="B605" s="59"/>
      <c r="C605" s="59"/>
      <c r="D605" s="59"/>
      <c r="E605" s="59"/>
      <c r="F605" s="58"/>
      <c r="G605" s="59"/>
      <c r="H605" s="59"/>
      <c r="I605" s="59"/>
      <c r="J605" s="59"/>
      <c r="K605" s="59"/>
      <c r="L605" s="59"/>
      <c r="M605" s="4"/>
      <c r="N605" s="59"/>
      <c r="O605" s="6"/>
      <c r="P605" s="7"/>
      <c r="S605" s="61"/>
      <c r="T605" s="61"/>
      <c r="U605" s="61"/>
      <c r="V605" s="61"/>
      <c r="W605" s="61"/>
      <c r="X605" s="61"/>
      <c r="Y605" s="61"/>
      <c r="Z605" s="4"/>
      <c r="AA605" s="61"/>
      <c r="AB605" s="6"/>
      <c r="AC605" s="7"/>
    </row>
    <row r="606" spans="1:29" s="32" customFormat="1" ht="13.35" customHeight="1">
      <c r="A606" s="1"/>
      <c r="B606" s="59"/>
      <c r="C606" s="59"/>
      <c r="D606" s="59"/>
      <c r="E606" s="59"/>
      <c r="F606" s="58"/>
      <c r="G606" s="59"/>
      <c r="H606" s="59"/>
      <c r="I606" s="59"/>
      <c r="J606" s="59"/>
      <c r="K606" s="59"/>
      <c r="L606" s="59"/>
      <c r="M606" s="4"/>
      <c r="N606" s="59"/>
      <c r="O606" s="6"/>
      <c r="P606" s="7"/>
      <c r="S606" s="61"/>
      <c r="T606" s="61"/>
      <c r="U606" s="61"/>
      <c r="V606" s="61"/>
      <c r="W606" s="61"/>
      <c r="X606" s="61"/>
      <c r="Y606" s="61"/>
      <c r="Z606" s="4"/>
      <c r="AA606" s="61"/>
      <c r="AB606" s="6"/>
      <c r="AC606" s="7"/>
    </row>
    <row r="607" spans="1:29" s="32" customFormat="1" ht="13.35" customHeight="1">
      <c r="A607" s="1"/>
      <c r="B607" s="59"/>
      <c r="C607" s="59"/>
      <c r="D607" s="59"/>
      <c r="E607" s="59"/>
      <c r="F607" s="58"/>
      <c r="G607" s="59"/>
      <c r="H607" s="59"/>
      <c r="I607" s="59"/>
      <c r="J607" s="59"/>
      <c r="K607" s="59"/>
      <c r="L607" s="59"/>
      <c r="M607" s="4"/>
      <c r="N607" s="59"/>
      <c r="O607" s="6"/>
      <c r="P607" s="7"/>
      <c r="S607" s="61"/>
      <c r="T607" s="61"/>
      <c r="U607" s="61"/>
      <c r="V607" s="61"/>
      <c r="W607" s="61"/>
      <c r="X607" s="61"/>
      <c r="Y607" s="61"/>
      <c r="Z607" s="4"/>
      <c r="AA607" s="61"/>
      <c r="AB607" s="6"/>
      <c r="AC607" s="7"/>
    </row>
    <row r="608" spans="1:29" s="32" customFormat="1">
      <c r="A608" s="1"/>
      <c r="B608" s="59"/>
      <c r="C608" s="59"/>
      <c r="D608" s="59"/>
      <c r="E608" s="59"/>
      <c r="F608" s="58"/>
      <c r="G608" s="59"/>
      <c r="H608" s="59"/>
      <c r="I608" s="59"/>
      <c r="J608" s="59"/>
      <c r="K608" s="59"/>
      <c r="L608" s="59"/>
      <c r="M608" s="4"/>
      <c r="N608" s="59"/>
      <c r="O608" s="6"/>
      <c r="P608" s="7"/>
      <c r="S608" s="61"/>
      <c r="T608" s="61"/>
      <c r="U608" s="61"/>
      <c r="V608" s="61"/>
      <c r="W608" s="61"/>
      <c r="X608" s="61"/>
      <c r="Y608" s="61"/>
      <c r="Z608" s="4"/>
      <c r="AA608" s="61"/>
      <c r="AB608" s="6"/>
      <c r="AC608" s="7"/>
    </row>
    <row r="609" spans="1:29" s="32" customFormat="1">
      <c r="A609" s="1"/>
      <c r="B609" s="59"/>
      <c r="C609" s="59"/>
      <c r="D609" s="59"/>
      <c r="E609" s="59"/>
      <c r="F609" s="58"/>
      <c r="G609" s="59"/>
      <c r="H609" s="59"/>
      <c r="I609" s="59"/>
      <c r="J609" s="59"/>
      <c r="K609" s="59"/>
      <c r="L609" s="59"/>
      <c r="M609" s="4"/>
      <c r="N609" s="59"/>
      <c r="O609" s="6"/>
      <c r="P609" s="7"/>
      <c r="S609" s="61"/>
      <c r="T609" s="61"/>
      <c r="U609" s="61"/>
      <c r="V609" s="61"/>
      <c r="W609" s="61"/>
      <c r="X609" s="61"/>
      <c r="Y609" s="61"/>
      <c r="Z609" s="4"/>
      <c r="AA609" s="61"/>
      <c r="AB609" s="6"/>
      <c r="AC609" s="7"/>
    </row>
    <row r="610" spans="1:29" s="32" customFormat="1">
      <c r="A610" s="1"/>
      <c r="B610" s="59"/>
      <c r="C610" s="59"/>
      <c r="D610" s="59"/>
      <c r="E610" s="59"/>
      <c r="F610" s="58"/>
      <c r="G610" s="59"/>
      <c r="H610" s="59"/>
      <c r="I610" s="59"/>
      <c r="J610" s="59"/>
      <c r="K610" s="59"/>
      <c r="L610" s="59"/>
      <c r="M610" s="4"/>
      <c r="N610" s="59"/>
      <c r="O610" s="6"/>
      <c r="P610" s="7"/>
      <c r="S610" s="61"/>
      <c r="T610" s="61"/>
      <c r="U610" s="61"/>
      <c r="V610" s="61"/>
      <c r="W610" s="61"/>
      <c r="X610" s="61"/>
      <c r="Y610" s="61"/>
      <c r="Z610" s="4"/>
      <c r="AA610" s="61"/>
      <c r="AB610" s="6"/>
      <c r="AC610" s="7"/>
    </row>
    <row r="611" spans="1:29" s="32" customFormat="1">
      <c r="A611" s="1"/>
      <c r="B611" s="59"/>
      <c r="C611" s="59"/>
      <c r="D611" s="59"/>
      <c r="E611" s="59"/>
      <c r="F611" s="58"/>
      <c r="G611" s="59"/>
      <c r="H611" s="59"/>
      <c r="I611" s="59"/>
      <c r="J611" s="59"/>
      <c r="K611" s="59"/>
      <c r="L611" s="59"/>
      <c r="M611" s="4"/>
      <c r="N611" s="59"/>
      <c r="O611" s="6"/>
      <c r="P611" s="7"/>
      <c r="S611" s="61"/>
      <c r="T611" s="61"/>
      <c r="U611" s="61"/>
      <c r="V611" s="61"/>
      <c r="W611" s="61"/>
      <c r="X611" s="61"/>
      <c r="Y611" s="61"/>
      <c r="Z611" s="4"/>
      <c r="AA611" s="61"/>
      <c r="AB611" s="6"/>
      <c r="AC611" s="7"/>
    </row>
    <row r="612" spans="1:29" s="32" customFormat="1">
      <c r="A612" s="1"/>
      <c r="B612" s="59"/>
      <c r="C612" s="59"/>
      <c r="D612" s="59"/>
      <c r="E612" s="59"/>
      <c r="F612" s="58"/>
      <c r="G612" s="59"/>
      <c r="H612" s="59"/>
      <c r="I612" s="59"/>
      <c r="J612" s="59"/>
      <c r="K612" s="59"/>
      <c r="L612" s="59"/>
      <c r="M612" s="4"/>
      <c r="N612" s="59"/>
      <c r="O612" s="6"/>
      <c r="P612" s="7"/>
      <c r="S612" s="61"/>
      <c r="T612" s="61"/>
      <c r="U612" s="61"/>
      <c r="V612" s="61"/>
      <c r="W612" s="61"/>
      <c r="X612" s="61"/>
      <c r="Y612" s="61"/>
      <c r="Z612" s="4"/>
      <c r="AA612" s="61"/>
      <c r="AB612" s="6"/>
      <c r="AC612" s="7"/>
    </row>
    <row r="613" spans="1:29" s="32" customFormat="1">
      <c r="A613" s="1"/>
      <c r="B613" s="59"/>
      <c r="C613" s="59"/>
      <c r="D613" s="59"/>
      <c r="E613" s="59"/>
      <c r="F613" s="58"/>
      <c r="G613" s="59"/>
      <c r="H613" s="59"/>
      <c r="I613" s="59"/>
      <c r="J613" s="59"/>
      <c r="K613" s="59"/>
      <c r="L613" s="59"/>
      <c r="M613" s="4"/>
      <c r="N613" s="59"/>
      <c r="O613" s="6"/>
      <c r="P613" s="7"/>
      <c r="S613" s="61"/>
      <c r="T613" s="61"/>
      <c r="U613" s="61"/>
      <c r="V613" s="61"/>
      <c r="W613" s="61"/>
      <c r="X613" s="61"/>
      <c r="Y613" s="61"/>
      <c r="Z613" s="4"/>
      <c r="AA613" s="61"/>
      <c r="AB613" s="6"/>
      <c r="AC613" s="7"/>
    </row>
    <row r="614" spans="1:29" s="32" customFormat="1">
      <c r="A614" s="1"/>
      <c r="B614" s="59"/>
      <c r="C614" s="59"/>
      <c r="D614" s="59"/>
      <c r="E614" s="59"/>
      <c r="F614" s="58"/>
      <c r="G614" s="59"/>
      <c r="H614" s="59"/>
      <c r="I614" s="59"/>
      <c r="J614" s="59"/>
      <c r="K614" s="59"/>
      <c r="L614" s="59"/>
      <c r="M614" s="4"/>
      <c r="N614" s="59"/>
      <c r="O614" s="6"/>
      <c r="P614" s="7"/>
      <c r="S614" s="61"/>
      <c r="T614" s="61"/>
      <c r="U614" s="61"/>
      <c r="V614" s="61"/>
      <c r="W614" s="61"/>
      <c r="X614" s="61"/>
      <c r="Y614" s="61"/>
      <c r="Z614" s="4"/>
      <c r="AA614" s="61"/>
      <c r="AB614" s="6"/>
      <c r="AC614" s="7"/>
    </row>
    <row r="615" spans="1:29" s="32" customFormat="1">
      <c r="A615" s="1"/>
      <c r="B615" s="59"/>
      <c r="C615" s="59"/>
      <c r="D615" s="59"/>
      <c r="E615" s="59"/>
      <c r="F615" s="58"/>
      <c r="G615" s="59"/>
      <c r="H615" s="59"/>
      <c r="I615" s="59"/>
      <c r="J615" s="59"/>
      <c r="K615" s="59"/>
      <c r="L615" s="59"/>
      <c r="M615" s="4"/>
      <c r="N615" s="59"/>
      <c r="O615" s="6"/>
      <c r="P615" s="7"/>
      <c r="S615" s="61"/>
      <c r="T615" s="61"/>
      <c r="U615" s="61"/>
      <c r="V615" s="61"/>
      <c r="W615" s="61"/>
      <c r="X615" s="61"/>
      <c r="Y615" s="61"/>
      <c r="Z615" s="4"/>
      <c r="AA615" s="61"/>
      <c r="AB615" s="6"/>
      <c r="AC615" s="7"/>
    </row>
    <row r="616" spans="1:29" s="32" customFormat="1">
      <c r="A616" s="1"/>
      <c r="B616" s="59"/>
      <c r="C616" s="59"/>
      <c r="D616" s="59"/>
      <c r="E616" s="59"/>
      <c r="F616" s="58"/>
      <c r="G616" s="59"/>
      <c r="H616" s="59"/>
      <c r="I616" s="59"/>
      <c r="J616" s="59"/>
      <c r="K616" s="59"/>
      <c r="L616" s="59"/>
      <c r="M616" s="4"/>
      <c r="N616" s="59"/>
      <c r="O616" s="6"/>
      <c r="P616" s="7"/>
      <c r="S616" s="61"/>
      <c r="T616" s="61"/>
      <c r="U616" s="61"/>
      <c r="V616" s="61"/>
      <c r="W616" s="61"/>
      <c r="X616" s="61"/>
      <c r="Y616" s="61"/>
      <c r="Z616" s="4"/>
      <c r="AA616" s="61"/>
      <c r="AB616" s="6"/>
      <c r="AC616" s="7"/>
    </row>
    <row r="617" spans="1:29" s="32" customFormat="1">
      <c r="A617" s="1"/>
      <c r="B617" s="59"/>
      <c r="C617" s="59"/>
      <c r="D617" s="59"/>
      <c r="E617" s="59"/>
      <c r="F617" s="58"/>
      <c r="G617" s="59"/>
      <c r="H617" s="59"/>
      <c r="I617" s="59"/>
      <c r="J617" s="59"/>
      <c r="K617" s="59"/>
      <c r="L617" s="59"/>
      <c r="M617" s="4"/>
      <c r="N617" s="59"/>
      <c r="O617" s="6"/>
      <c r="P617" s="7"/>
      <c r="S617" s="61"/>
      <c r="T617" s="61"/>
      <c r="U617" s="61"/>
      <c r="V617" s="61"/>
      <c r="W617" s="61"/>
      <c r="X617" s="61"/>
      <c r="Y617" s="61"/>
      <c r="Z617" s="4"/>
      <c r="AA617" s="61"/>
      <c r="AB617" s="6"/>
      <c r="AC617" s="7"/>
    </row>
    <row r="618" spans="1:29" s="32" customFormat="1">
      <c r="A618" s="1"/>
      <c r="B618" s="59"/>
      <c r="C618" s="59"/>
      <c r="D618" s="59"/>
      <c r="E618" s="59"/>
      <c r="F618" s="58"/>
      <c r="G618" s="59"/>
      <c r="H618" s="59"/>
      <c r="I618" s="59"/>
      <c r="J618" s="59"/>
      <c r="K618" s="59"/>
      <c r="L618" s="59"/>
      <c r="M618" s="4"/>
      <c r="N618" s="59"/>
      <c r="O618" s="6"/>
      <c r="P618" s="7"/>
      <c r="S618" s="61"/>
      <c r="T618" s="61"/>
      <c r="U618" s="61"/>
      <c r="V618" s="61"/>
      <c r="W618" s="61"/>
      <c r="X618" s="61"/>
      <c r="Y618" s="61"/>
      <c r="Z618" s="4"/>
      <c r="AA618" s="61"/>
      <c r="AB618" s="6"/>
      <c r="AC618" s="7"/>
    </row>
    <row r="619" spans="1:29" s="32" customFormat="1">
      <c r="A619" s="1"/>
      <c r="B619" s="59"/>
      <c r="C619" s="59"/>
      <c r="D619" s="59"/>
      <c r="E619" s="59"/>
      <c r="F619" s="58"/>
      <c r="G619" s="59"/>
      <c r="H619" s="59"/>
      <c r="I619" s="59"/>
      <c r="J619" s="59"/>
      <c r="K619" s="59"/>
      <c r="L619" s="59"/>
      <c r="M619" s="4"/>
      <c r="N619" s="59"/>
      <c r="O619" s="6"/>
      <c r="P619" s="7"/>
      <c r="S619" s="61"/>
      <c r="T619" s="61"/>
      <c r="U619" s="61"/>
      <c r="V619" s="61"/>
      <c r="W619" s="61"/>
      <c r="X619" s="61"/>
      <c r="Y619" s="61"/>
      <c r="Z619" s="4"/>
      <c r="AA619" s="61"/>
      <c r="AB619" s="6"/>
      <c r="AC619" s="7"/>
    </row>
    <row r="620" spans="1:29" s="32" customFormat="1">
      <c r="A620" s="1"/>
      <c r="B620" s="59"/>
      <c r="C620" s="59"/>
      <c r="D620" s="59"/>
      <c r="E620" s="59"/>
      <c r="F620" s="58"/>
      <c r="G620" s="59"/>
      <c r="H620" s="59"/>
      <c r="I620" s="59"/>
      <c r="J620" s="59"/>
      <c r="K620" s="59"/>
      <c r="L620" s="59"/>
      <c r="M620" s="4"/>
      <c r="N620" s="59"/>
      <c r="O620" s="6"/>
      <c r="P620" s="7"/>
      <c r="S620" s="61"/>
      <c r="T620" s="61"/>
      <c r="U620" s="61"/>
      <c r="V620" s="61"/>
      <c r="W620" s="61"/>
      <c r="X620" s="61"/>
      <c r="Y620" s="61"/>
      <c r="Z620" s="4"/>
      <c r="AA620" s="61"/>
      <c r="AB620" s="6"/>
      <c r="AC620" s="7"/>
    </row>
    <row r="621" spans="1:29" s="32" customFormat="1">
      <c r="A621" s="1"/>
      <c r="B621" s="59"/>
      <c r="C621" s="59"/>
      <c r="D621" s="59"/>
      <c r="E621" s="59"/>
      <c r="F621" s="58"/>
      <c r="G621" s="59"/>
      <c r="H621" s="59"/>
      <c r="I621" s="59"/>
      <c r="J621" s="59"/>
      <c r="K621" s="59"/>
      <c r="L621" s="59"/>
      <c r="M621" s="4"/>
      <c r="N621" s="59"/>
      <c r="O621" s="6"/>
      <c r="P621" s="7"/>
      <c r="S621" s="61"/>
      <c r="T621" s="61"/>
      <c r="U621" s="61"/>
      <c r="V621" s="61"/>
      <c r="W621" s="61"/>
      <c r="X621" s="61"/>
      <c r="Y621" s="61"/>
      <c r="Z621" s="4"/>
      <c r="AA621" s="61"/>
      <c r="AB621" s="6"/>
      <c r="AC621" s="7"/>
    </row>
    <row r="622" spans="1:29" s="32" customFormat="1">
      <c r="A622" s="1"/>
      <c r="B622" s="59"/>
      <c r="C622" s="59"/>
      <c r="D622" s="59"/>
      <c r="E622" s="59"/>
      <c r="F622" s="58"/>
      <c r="G622" s="59"/>
      <c r="H622" s="59"/>
      <c r="I622" s="59"/>
      <c r="J622" s="59"/>
      <c r="K622" s="59"/>
      <c r="L622" s="59"/>
      <c r="M622" s="4"/>
      <c r="N622" s="59"/>
      <c r="O622" s="6"/>
      <c r="P622" s="7"/>
      <c r="S622" s="61"/>
      <c r="T622" s="61"/>
      <c r="U622" s="61"/>
      <c r="V622" s="61"/>
      <c r="W622" s="61"/>
      <c r="X622" s="61"/>
      <c r="Y622" s="61"/>
      <c r="Z622" s="4"/>
      <c r="AA622" s="61"/>
      <c r="AB622" s="6"/>
      <c r="AC622" s="7"/>
    </row>
    <row r="623" spans="1:29" s="32" customFormat="1">
      <c r="A623" s="1"/>
      <c r="B623" s="59"/>
      <c r="C623" s="59"/>
      <c r="D623" s="59"/>
      <c r="E623" s="59"/>
      <c r="F623" s="58"/>
      <c r="G623" s="59"/>
      <c r="H623" s="59"/>
      <c r="I623" s="59"/>
      <c r="J623" s="59"/>
      <c r="K623" s="59"/>
      <c r="L623" s="59"/>
      <c r="M623" s="4"/>
      <c r="N623" s="59"/>
      <c r="O623" s="6"/>
      <c r="P623" s="7"/>
      <c r="S623" s="61"/>
      <c r="T623" s="61"/>
      <c r="U623" s="61"/>
      <c r="V623" s="61"/>
      <c r="W623" s="61"/>
      <c r="X623" s="61"/>
      <c r="Y623" s="61"/>
      <c r="Z623" s="4"/>
      <c r="AA623" s="61"/>
      <c r="AB623" s="6"/>
      <c r="AC623" s="7"/>
    </row>
    <row r="624" spans="1:29" s="32" customFormat="1">
      <c r="A624" s="1"/>
      <c r="B624" s="59"/>
      <c r="C624" s="59"/>
      <c r="D624" s="59"/>
      <c r="E624" s="59"/>
      <c r="F624" s="58"/>
      <c r="G624" s="59"/>
      <c r="H624" s="59"/>
      <c r="I624" s="59"/>
      <c r="J624" s="59"/>
      <c r="K624" s="59"/>
      <c r="L624" s="59"/>
      <c r="M624" s="4"/>
      <c r="N624" s="59"/>
      <c r="O624" s="6"/>
      <c r="P624" s="7"/>
      <c r="S624" s="61"/>
      <c r="T624" s="61"/>
      <c r="U624" s="61"/>
      <c r="V624" s="61"/>
      <c r="W624" s="61"/>
      <c r="X624" s="61"/>
      <c r="Y624" s="61"/>
      <c r="Z624" s="4"/>
      <c r="AA624" s="61"/>
      <c r="AB624" s="6"/>
      <c r="AC624" s="7"/>
    </row>
    <row r="625" spans="1:29" s="32" customFormat="1">
      <c r="A625" s="1"/>
      <c r="B625" s="59"/>
      <c r="C625" s="59"/>
      <c r="D625" s="59"/>
      <c r="E625" s="59"/>
      <c r="F625" s="58"/>
      <c r="G625" s="59"/>
      <c r="H625" s="59"/>
      <c r="I625" s="59"/>
      <c r="J625" s="59"/>
      <c r="K625" s="59"/>
      <c r="L625" s="59"/>
      <c r="M625" s="4"/>
      <c r="N625" s="59"/>
      <c r="O625" s="6"/>
      <c r="P625" s="7"/>
      <c r="S625" s="61"/>
      <c r="T625" s="61"/>
      <c r="U625" s="61"/>
      <c r="V625" s="61"/>
      <c r="W625" s="61"/>
      <c r="X625" s="61"/>
      <c r="Y625" s="61"/>
      <c r="Z625" s="4"/>
      <c r="AA625" s="61"/>
      <c r="AB625" s="6"/>
      <c r="AC625" s="7"/>
    </row>
    <row r="626" spans="1:29" s="32" customFormat="1">
      <c r="A626" s="1"/>
      <c r="B626" s="59"/>
      <c r="C626" s="59"/>
      <c r="D626" s="59"/>
      <c r="E626" s="59"/>
      <c r="F626" s="58"/>
      <c r="G626" s="59"/>
      <c r="H626" s="59"/>
      <c r="I626" s="59"/>
      <c r="J626" s="59"/>
      <c r="K626" s="59"/>
      <c r="L626" s="59"/>
      <c r="M626" s="4"/>
      <c r="N626" s="59"/>
      <c r="O626" s="6"/>
      <c r="P626" s="7"/>
      <c r="S626" s="61"/>
      <c r="T626" s="61"/>
      <c r="U626" s="61"/>
      <c r="V626" s="61"/>
      <c r="W626" s="61"/>
      <c r="X626" s="61"/>
      <c r="Y626" s="61"/>
      <c r="Z626" s="4"/>
      <c r="AA626" s="61"/>
      <c r="AB626" s="6"/>
      <c r="AC626" s="7"/>
    </row>
    <row r="627" spans="1:29" s="32" customFormat="1">
      <c r="A627" s="1"/>
      <c r="B627" s="59"/>
      <c r="C627" s="59"/>
      <c r="D627" s="59"/>
      <c r="E627" s="59"/>
      <c r="F627" s="58"/>
      <c r="G627" s="59"/>
      <c r="H627" s="59"/>
      <c r="I627" s="59"/>
      <c r="J627" s="59"/>
      <c r="K627" s="59"/>
      <c r="L627" s="59"/>
      <c r="M627" s="4"/>
      <c r="N627" s="59"/>
      <c r="O627" s="6"/>
      <c r="P627" s="7"/>
      <c r="S627" s="61"/>
      <c r="T627" s="61"/>
      <c r="U627" s="61"/>
      <c r="V627" s="61"/>
      <c r="W627" s="61"/>
      <c r="X627" s="61"/>
      <c r="Y627" s="61"/>
      <c r="Z627" s="4"/>
      <c r="AA627" s="61"/>
      <c r="AB627" s="6"/>
      <c r="AC627" s="7"/>
    </row>
    <row r="628" spans="1:29" s="32" customFormat="1">
      <c r="A628" s="1"/>
      <c r="B628" s="59"/>
      <c r="C628" s="59"/>
      <c r="D628" s="59"/>
      <c r="E628" s="59"/>
      <c r="F628" s="58"/>
      <c r="G628" s="59"/>
      <c r="H628" s="59"/>
      <c r="I628" s="59"/>
      <c r="J628" s="59"/>
      <c r="K628" s="59"/>
      <c r="L628" s="59"/>
      <c r="M628" s="4"/>
      <c r="N628" s="59"/>
      <c r="O628" s="6"/>
      <c r="P628" s="7"/>
      <c r="S628" s="61"/>
      <c r="T628" s="61"/>
      <c r="U628" s="61"/>
      <c r="V628" s="61"/>
      <c r="W628" s="61"/>
      <c r="X628" s="61"/>
      <c r="Y628" s="61"/>
      <c r="Z628" s="4"/>
      <c r="AA628" s="61"/>
      <c r="AB628" s="6"/>
      <c r="AC628" s="7"/>
    </row>
    <row r="629" spans="1:29" s="32" customFormat="1">
      <c r="A629" s="1"/>
      <c r="B629" s="59"/>
      <c r="C629" s="59"/>
      <c r="D629" s="59"/>
      <c r="E629" s="59"/>
      <c r="F629" s="58"/>
      <c r="G629" s="59"/>
      <c r="H629" s="59"/>
      <c r="I629" s="59"/>
      <c r="J629" s="59"/>
      <c r="K629" s="59"/>
      <c r="L629" s="59"/>
      <c r="M629" s="4"/>
      <c r="N629" s="59"/>
      <c r="O629" s="6"/>
      <c r="P629" s="7"/>
      <c r="S629" s="61"/>
      <c r="T629" s="61"/>
      <c r="U629" s="61"/>
      <c r="V629" s="61"/>
      <c r="W629" s="61"/>
      <c r="X629" s="61"/>
      <c r="Y629" s="61"/>
      <c r="Z629" s="4"/>
      <c r="AA629" s="61"/>
      <c r="AB629" s="6"/>
      <c r="AC629" s="7"/>
    </row>
    <row r="630" spans="1:29" s="32" customFormat="1">
      <c r="A630" s="1"/>
      <c r="B630" s="59"/>
      <c r="C630" s="59"/>
      <c r="D630" s="59"/>
      <c r="E630" s="59"/>
      <c r="F630" s="58"/>
      <c r="G630" s="59"/>
      <c r="H630" s="59"/>
      <c r="I630" s="59"/>
      <c r="J630" s="59"/>
      <c r="K630" s="59"/>
      <c r="L630" s="59"/>
      <c r="M630" s="4"/>
      <c r="N630" s="59"/>
      <c r="O630" s="6"/>
      <c r="P630" s="7"/>
      <c r="S630" s="61"/>
      <c r="T630" s="61"/>
      <c r="U630" s="61"/>
      <c r="V630" s="61"/>
      <c r="W630" s="61"/>
      <c r="X630" s="61"/>
      <c r="Y630" s="61"/>
      <c r="Z630" s="4"/>
      <c r="AA630" s="61"/>
      <c r="AB630" s="6"/>
      <c r="AC630" s="7"/>
    </row>
    <row r="631" spans="1:29" s="32" customFormat="1">
      <c r="A631" s="1"/>
      <c r="B631" s="59"/>
      <c r="C631" s="59"/>
      <c r="D631" s="59"/>
      <c r="E631" s="59"/>
      <c r="F631" s="58"/>
      <c r="G631" s="59"/>
      <c r="H631" s="59"/>
      <c r="I631" s="59"/>
      <c r="J631" s="59"/>
      <c r="K631" s="59"/>
      <c r="L631" s="59"/>
      <c r="M631" s="4"/>
      <c r="N631" s="59"/>
      <c r="O631" s="6"/>
      <c r="P631" s="7"/>
      <c r="S631" s="61"/>
      <c r="T631" s="61"/>
      <c r="U631" s="61"/>
      <c r="V631" s="61"/>
      <c r="W631" s="61"/>
      <c r="X631" s="61"/>
      <c r="Y631" s="61"/>
      <c r="Z631" s="4"/>
      <c r="AA631" s="61"/>
      <c r="AB631" s="6"/>
      <c r="AC631" s="7"/>
    </row>
    <row r="632" spans="1:29" s="32" customFormat="1">
      <c r="A632" s="1"/>
      <c r="B632" s="59"/>
      <c r="C632" s="59"/>
      <c r="D632" s="59"/>
      <c r="E632" s="59"/>
      <c r="F632" s="58"/>
      <c r="G632" s="59"/>
      <c r="H632" s="59"/>
      <c r="I632" s="59"/>
      <c r="J632" s="59"/>
      <c r="K632" s="59"/>
      <c r="L632" s="59"/>
      <c r="M632" s="4"/>
      <c r="N632" s="59"/>
      <c r="O632" s="6"/>
      <c r="P632" s="7"/>
      <c r="S632" s="61"/>
      <c r="T632" s="61"/>
      <c r="U632" s="61"/>
      <c r="V632" s="61"/>
      <c r="W632" s="61"/>
      <c r="X632" s="61"/>
      <c r="Y632" s="61"/>
      <c r="Z632" s="4"/>
      <c r="AA632" s="61"/>
      <c r="AB632" s="6"/>
      <c r="AC632" s="7"/>
    </row>
    <row r="633" spans="1:29" s="32" customFormat="1">
      <c r="A633" s="1"/>
      <c r="B633" s="59"/>
      <c r="C633" s="59"/>
      <c r="D633" s="59"/>
      <c r="E633" s="59"/>
      <c r="F633" s="58"/>
      <c r="G633" s="59"/>
      <c r="H633" s="59"/>
      <c r="I633" s="59"/>
      <c r="J633" s="59"/>
      <c r="K633" s="59"/>
      <c r="L633" s="59"/>
      <c r="M633" s="4"/>
      <c r="N633" s="59"/>
      <c r="O633" s="6"/>
      <c r="P633" s="7"/>
      <c r="S633" s="61"/>
      <c r="T633" s="61"/>
      <c r="U633" s="61"/>
      <c r="V633" s="61"/>
      <c r="W633" s="61"/>
      <c r="X633" s="61"/>
      <c r="Y633" s="61"/>
      <c r="Z633" s="4"/>
      <c r="AA633" s="61"/>
      <c r="AB633" s="6"/>
      <c r="AC633" s="7"/>
    </row>
    <row r="634" spans="1:29" s="32" customFormat="1">
      <c r="A634" s="1"/>
      <c r="B634" s="59"/>
      <c r="C634" s="59"/>
      <c r="D634" s="59"/>
      <c r="E634" s="59"/>
      <c r="F634" s="58"/>
      <c r="G634" s="59"/>
      <c r="H634" s="59"/>
      <c r="I634" s="59"/>
      <c r="J634" s="59"/>
      <c r="K634" s="59"/>
      <c r="L634" s="59"/>
      <c r="M634" s="4"/>
      <c r="N634" s="59"/>
      <c r="O634" s="6"/>
      <c r="P634" s="7"/>
      <c r="S634" s="61"/>
      <c r="T634" s="61"/>
      <c r="U634" s="61"/>
      <c r="V634" s="61"/>
      <c r="W634" s="61"/>
      <c r="X634" s="61"/>
      <c r="Y634" s="61"/>
      <c r="Z634" s="4"/>
      <c r="AA634" s="61"/>
      <c r="AB634" s="6"/>
      <c r="AC634" s="7"/>
    </row>
    <row r="635" spans="1:29" s="32" customFormat="1">
      <c r="A635" s="1"/>
      <c r="B635" s="59"/>
      <c r="C635" s="59"/>
      <c r="D635" s="59"/>
      <c r="E635" s="59"/>
      <c r="F635" s="58"/>
      <c r="G635" s="59"/>
      <c r="H635" s="59"/>
      <c r="I635" s="59"/>
      <c r="J635" s="59"/>
      <c r="K635" s="59"/>
      <c r="L635" s="59"/>
      <c r="M635" s="4"/>
      <c r="N635" s="59"/>
      <c r="O635" s="6"/>
      <c r="P635" s="7"/>
      <c r="S635" s="61"/>
      <c r="T635" s="61"/>
      <c r="U635" s="61"/>
      <c r="V635" s="61"/>
      <c r="W635" s="61"/>
      <c r="X635" s="61"/>
      <c r="Y635" s="61"/>
      <c r="Z635" s="4"/>
      <c r="AA635" s="61"/>
      <c r="AB635" s="6"/>
      <c r="AC635" s="7"/>
    </row>
  </sheetData>
  <autoFilter ref="A5:Q2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ColWidth="8.85546875" defaultRowHeight="12.75"/>
  <cols>
    <col min="1" max="1" width="12.42578125" style="9" bestFit="1" customWidth="1"/>
    <col min="2" max="2" width="20" style="45" bestFit="1" customWidth="1"/>
    <col min="3" max="3" width="8.85546875" style="9"/>
    <col min="4" max="4" width="12.5703125" style="9" bestFit="1" customWidth="1"/>
    <col min="5" max="16384" width="8.85546875" style="9"/>
  </cols>
  <sheetData>
    <row r="1" spans="1:10" s="31" customFormat="1" ht="15" customHeight="1">
      <c r="A1" s="49" t="s">
        <v>674</v>
      </c>
      <c r="B1" s="18"/>
      <c r="C1" s="18"/>
      <c r="D1" s="18"/>
      <c r="E1" s="19"/>
      <c r="F1" s="19"/>
      <c r="G1" s="19"/>
      <c r="H1" s="19"/>
      <c r="I1" s="21"/>
      <c r="J1" s="30"/>
    </row>
    <row r="2" spans="1:10" s="31" customFormat="1" ht="15" customHeight="1">
      <c r="A2" s="49" t="s">
        <v>711</v>
      </c>
      <c r="B2" s="20"/>
      <c r="C2" s="20"/>
      <c r="D2" s="20"/>
      <c r="E2" s="21"/>
      <c r="F2" s="21"/>
      <c r="G2" s="21"/>
      <c r="H2" s="21"/>
      <c r="I2" s="21"/>
      <c r="J2" s="32"/>
    </row>
    <row r="3" spans="1:10" s="31" customFormat="1" ht="15" customHeight="1">
      <c r="B3" s="20"/>
      <c r="C3" s="20"/>
      <c r="D3" s="20"/>
      <c r="E3" s="21"/>
      <c r="F3" s="21"/>
      <c r="G3" s="21"/>
      <c r="H3" s="21"/>
      <c r="I3" s="21"/>
      <c r="J3" s="32"/>
    </row>
    <row r="4" spans="1:10" s="31" customFormat="1" ht="15" customHeight="1">
      <c r="A4" s="50"/>
      <c r="B4" s="20"/>
      <c r="C4" s="20"/>
      <c r="D4" s="20"/>
      <c r="E4" s="21"/>
      <c r="F4" s="21"/>
      <c r="G4" s="21"/>
      <c r="H4" s="21"/>
      <c r="I4" s="21"/>
      <c r="J4" s="32"/>
    </row>
    <row r="5" spans="1:10">
      <c r="A5" s="93" t="s">
        <v>666</v>
      </c>
      <c r="B5" s="45" t="s">
        <v>668</v>
      </c>
      <c r="D5" s="49" t="s">
        <v>670</v>
      </c>
    </row>
    <row r="6" spans="1:10">
      <c r="A6" s="94" t="s">
        <v>68</v>
      </c>
      <c r="B6" s="45">
        <v>260625000</v>
      </c>
    </row>
    <row r="7" spans="1:10">
      <c r="A7" s="95" t="s">
        <v>672</v>
      </c>
    </row>
    <row r="8" spans="1:10">
      <c r="A8" s="95" t="s">
        <v>65</v>
      </c>
      <c r="B8" s="45">
        <v>55405000</v>
      </c>
    </row>
    <row r="9" spans="1:10">
      <c r="A9" s="95" t="s">
        <v>66</v>
      </c>
      <c r="B9" s="45">
        <v>108350000</v>
      </c>
    </row>
    <row r="10" spans="1:10">
      <c r="A10" s="95" t="s">
        <v>67</v>
      </c>
      <c r="B10" s="45">
        <v>42030000</v>
      </c>
    </row>
    <row r="11" spans="1:10">
      <c r="A11" s="95" t="s">
        <v>663</v>
      </c>
      <c r="B11" s="45">
        <v>54840000</v>
      </c>
    </row>
    <row r="12" spans="1:10">
      <c r="A12" s="94" t="s">
        <v>667</v>
      </c>
      <c r="B12" s="45">
        <v>260625000</v>
      </c>
      <c r="D12" s="45">
        <v>260625000</v>
      </c>
      <c r="E12" s="45">
        <f>D12-GETPIVOTDATA("Maturity Amount",$A$5)</f>
        <v>0</v>
      </c>
    </row>
    <row r="13" spans="1:10" ht="15">
      <c r="A13"/>
      <c r="B13"/>
    </row>
    <row r="14" spans="1:10">
      <c r="A14" s="95"/>
    </row>
    <row r="15" spans="1:10">
      <c r="A15" s="95"/>
    </row>
    <row r="16" spans="1:10">
      <c r="B16" s="9"/>
    </row>
    <row r="17" spans="1:2" ht="15">
      <c r="A17"/>
      <c r="B17"/>
    </row>
    <row r="18" spans="1:2" ht="15">
      <c r="A18"/>
      <c r="B18"/>
    </row>
    <row r="19" spans="1:2" ht="15">
      <c r="A19"/>
      <c r="B19"/>
    </row>
    <row r="20" spans="1:2" ht="15">
      <c r="A20"/>
      <c r="B20"/>
    </row>
    <row r="21" spans="1:2" ht="15">
      <c r="A21"/>
      <c r="B21"/>
    </row>
    <row r="22" spans="1:2" ht="15">
      <c r="A22"/>
      <c r="B22"/>
    </row>
    <row r="23" spans="1:2" ht="15">
      <c r="A23"/>
      <c r="B23"/>
    </row>
    <row r="24" spans="1:2" ht="15">
      <c r="A24"/>
      <c r="B24"/>
    </row>
    <row r="25" spans="1:2" ht="15">
      <c r="A25"/>
      <c r="B25"/>
    </row>
    <row r="26" spans="1:2" ht="15">
      <c r="B26"/>
    </row>
    <row r="27" spans="1:2" ht="15">
      <c r="B27"/>
    </row>
    <row r="28" spans="1:2" ht="15">
      <c r="B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5"/>
  <sheetViews>
    <sheetView zoomScale="90" zoomScaleNormal="9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AD10" sqref="AD10"/>
    </sheetView>
  </sheetViews>
  <sheetFormatPr defaultColWidth="8.85546875" defaultRowHeight="12.75" outlineLevelRow="1"/>
  <cols>
    <col min="1" max="1" width="15.85546875" style="9" customWidth="1"/>
    <col min="2" max="5" width="10.85546875" style="16" customWidth="1"/>
    <col min="6" max="6" width="10.85546875" style="34" customWidth="1"/>
    <col min="7" max="12" width="10.85546875" style="16" customWidth="1"/>
    <col min="13" max="15" width="10.85546875" style="34" customWidth="1"/>
    <col min="16" max="16" width="10.85546875" style="35" customWidth="1"/>
    <col min="17" max="17" width="10.85546875" style="36" customWidth="1"/>
    <col min="18" max="18" width="10.85546875" style="32" customWidth="1"/>
    <col min="19" max="25" width="10.85546875" style="16" customWidth="1"/>
    <col min="26" max="26" width="10.85546875" style="33" customWidth="1"/>
    <col min="27" max="27" width="10.85546875" style="16" customWidth="1"/>
    <col min="28" max="28" width="10.85546875" style="35" customWidth="1"/>
    <col min="29" max="29" width="10.85546875" style="36" customWidth="1"/>
    <col min="30" max="31" width="10.85546875" style="32" customWidth="1"/>
    <col min="32" max="16384" width="8.85546875" style="31"/>
  </cols>
  <sheetData>
    <row r="1" spans="1:31" s="21" customFormat="1" ht="15.75" customHeight="1">
      <c r="A1" s="49" t="s">
        <v>675</v>
      </c>
      <c r="B1" s="31"/>
      <c r="C1" s="31"/>
      <c r="D1" s="31"/>
      <c r="E1" s="31"/>
      <c r="F1" s="31"/>
      <c r="G1" s="31"/>
      <c r="H1" s="49" t="s">
        <v>675</v>
      </c>
      <c r="I1" s="31"/>
      <c r="J1" s="31"/>
      <c r="K1" s="31"/>
      <c r="L1" s="31"/>
      <c r="M1" s="31"/>
      <c r="N1" s="31"/>
      <c r="O1" s="31"/>
      <c r="P1" s="31"/>
      <c r="Q1" s="31"/>
      <c r="R1" s="49" t="s">
        <v>675</v>
      </c>
      <c r="S1" s="16"/>
      <c r="T1" s="49"/>
      <c r="U1" s="49"/>
      <c r="V1" s="19"/>
      <c r="W1" s="19"/>
      <c r="X1" s="19"/>
      <c r="Y1" s="19"/>
      <c r="Z1" s="19"/>
      <c r="AA1" s="19"/>
      <c r="AB1" s="19"/>
      <c r="AD1" s="30"/>
      <c r="AE1" s="32"/>
    </row>
    <row r="2" spans="1:31" ht="15.75" customHeight="1">
      <c r="A2" s="49" t="s">
        <v>694</v>
      </c>
      <c r="B2" s="20"/>
      <c r="C2" s="20"/>
      <c r="D2" s="47"/>
      <c r="E2" s="20"/>
      <c r="F2" s="22"/>
      <c r="G2" s="20"/>
      <c r="H2" s="49" t="s">
        <v>88</v>
      </c>
      <c r="I2" s="20"/>
      <c r="J2" s="20"/>
      <c r="K2" s="20"/>
      <c r="L2" s="20"/>
      <c r="M2" s="22"/>
      <c r="N2" s="22"/>
      <c r="O2" s="22"/>
      <c r="P2" s="23"/>
      <c r="Q2" s="24"/>
      <c r="R2" s="49" t="s">
        <v>703</v>
      </c>
      <c r="T2" s="49"/>
      <c r="U2" s="49"/>
      <c r="V2" s="21"/>
      <c r="W2" s="21"/>
      <c r="X2" s="21"/>
      <c r="Y2" s="21"/>
      <c r="Z2" s="21"/>
      <c r="AA2" s="21"/>
      <c r="AB2" s="21"/>
      <c r="AC2" s="21"/>
    </row>
    <row r="3" spans="1:31" ht="15.75" customHeight="1">
      <c r="A3" s="49"/>
      <c r="B3" s="20"/>
      <c r="C3" s="20"/>
      <c r="D3" s="47"/>
      <c r="E3" s="20"/>
      <c r="F3" s="22"/>
      <c r="G3" s="20"/>
      <c r="H3" s="77"/>
      <c r="I3" s="20"/>
      <c r="J3" s="20"/>
      <c r="K3" s="20"/>
      <c r="L3" s="20"/>
      <c r="M3" s="22"/>
      <c r="N3" s="22"/>
      <c r="O3" s="22"/>
      <c r="P3" s="23"/>
      <c r="Q3" s="24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31" ht="15.75" customHeight="1">
      <c r="A4" s="25"/>
      <c r="B4" s="26"/>
      <c r="C4" s="26"/>
      <c r="D4" s="26"/>
      <c r="E4" s="26"/>
      <c r="F4" s="27"/>
      <c r="G4" s="26"/>
      <c r="H4" s="26"/>
      <c r="I4" s="26"/>
      <c r="J4" s="26"/>
      <c r="K4" s="26"/>
      <c r="L4" s="26"/>
      <c r="M4" s="27"/>
      <c r="N4" s="27"/>
      <c r="O4" s="27"/>
      <c r="P4" s="28"/>
      <c r="Q4" s="29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31" s="8" customFormat="1" ht="38.25">
      <c r="A5" s="130" t="s">
        <v>669</v>
      </c>
      <c r="B5" s="131" t="s">
        <v>27</v>
      </c>
      <c r="C5" s="131" t="s">
        <v>40</v>
      </c>
      <c r="D5" s="132" t="s">
        <v>41</v>
      </c>
      <c r="E5" s="132" t="s">
        <v>38</v>
      </c>
      <c r="F5" s="133" t="s">
        <v>39</v>
      </c>
      <c r="G5" s="132" t="s">
        <v>20</v>
      </c>
      <c r="H5" s="64" t="s">
        <v>693</v>
      </c>
      <c r="I5" s="64" t="s">
        <v>42</v>
      </c>
      <c r="J5" s="64" t="s">
        <v>43</v>
      </c>
      <c r="K5" s="64" t="s">
        <v>44</v>
      </c>
      <c r="L5" s="65" t="s">
        <v>445</v>
      </c>
      <c r="M5" s="66" t="s">
        <v>444</v>
      </c>
      <c r="N5" s="66" t="s">
        <v>446</v>
      </c>
      <c r="O5" s="66" t="s">
        <v>440</v>
      </c>
      <c r="P5" s="128" t="s">
        <v>45</v>
      </c>
      <c r="Q5" s="129" t="s">
        <v>46</v>
      </c>
      <c r="R5" s="113" t="s">
        <v>706</v>
      </c>
      <c r="S5" s="85" t="s">
        <v>704</v>
      </c>
      <c r="T5" s="85" t="s">
        <v>705</v>
      </c>
      <c r="U5" s="85" t="s">
        <v>701</v>
      </c>
      <c r="V5" s="85" t="s">
        <v>42</v>
      </c>
      <c r="W5" s="85" t="s">
        <v>43</v>
      </c>
      <c r="X5" s="85" t="s">
        <v>44</v>
      </c>
      <c r="Y5" s="86" t="s">
        <v>445</v>
      </c>
      <c r="Z5" s="87" t="s">
        <v>444</v>
      </c>
      <c r="AA5" s="87" t="s">
        <v>446</v>
      </c>
      <c r="AB5" s="87" t="s">
        <v>440</v>
      </c>
      <c r="AC5" s="125" t="s">
        <v>45</v>
      </c>
      <c r="AD5" s="126" t="s">
        <v>46</v>
      </c>
      <c r="AE5" s="127" t="s">
        <v>707</v>
      </c>
    </row>
    <row r="6" spans="1:31" s="32" customFormat="1" ht="13.35" customHeight="1">
      <c r="A6" s="10" t="s">
        <v>89</v>
      </c>
      <c r="B6" s="10" t="s">
        <v>53</v>
      </c>
      <c r="C6" s="11"/>
      <c r="D6" s="11"/>
      <c r="E6" s="11"/>
      <c r="F6" s="12"/>
      <c r="G6" s="11"/>
      <c r="H6" s="11"/>
      <c r="I6" s="11"/>
      <c r="J6" s="11"/>
      <c r="K6" s="11"/>
      <c r="L6" s="11"/>
      <c r="M6" s="12"/>
      <c r="N6" s="12"/>
      <c r="O6" s="12"/>
      <c r="P6" s="13"/>
      <c r="Q6" s="14"/>
      <c r="R6" s="44"/>
      <c r="S6" s="38"/>
      <c r="T6" s="38"/>
      <c r="U6" s="38"/>
      <c r="V6" s="38"/>
      <c r="W6" s="38"/>
      <c r="X6" s="38"/>
      <c r="Y6" s="40"/>
      <c r="Z6" s="41"/>
      <c r="AA6" s="38"/>
      <c r="AB6" s="43"/>
      <c r="AC6" s="44"/>
      <c r="AD6" s="44"/>
      <c r="AE6" s="44"/>
    </row>
    <row r="7" spans="1:31" s="32" customFormat="1" ht="13.35" customHeight="1" outlineLevel="1">
      <c r="A7" s="72" t="s">
        <v>89</v>
      </c>
      <c r="B7" s="11" t="s">
        <v>94</v>
      </c>
      <c r="C7" s="11" t="s">
        <v>52</v>
      </c>
      <c r="D7" s="73">
        <v>0.05</v>
      </c>
      <c r="E7" s="74">
        <v>45444</v>
      </c>
      <c r="F7" s="12">
        <v>1325000</v>
      </c>
      <c r="G7" s="11" t="s">
        <v>2</v>
      </c>
      <c r="H7" s="69" t="str">
        <f>IF(OR(($G7=("Non Callable")),$G7=("Make Whole"),Inputs!$S$6&gt;E7),"Non Callable",MAX(Inputs!$S$6,G7))</f>
        <v>Non Callable</v>
      </c>
      <c r="I7" s="70" t="str">
        <f t="shared" ref="I7:I11" si="0">IF(OR(H7="Non Callable",H7=E7),"NA",DAYS360(H7,E7)/360)</f>
        <v>NA</v>
      </c>
      <c r="J7" s="67" t="str">
        <f>IF($I7="NA","NA",VLOOKUP(ROUNDUP(I7,0),Inputs!$N$6:$P$26,3,TRUE))</f>
        <v>NA</v>
      </c>
      <c r="K7" s="3" t="str">
        <f>IF($I7="NA","NA",VLOOKUP(ROUNDUP(I7,0),Inputs!$N$6:$O$26,2))</f>
        <v>NA</v>
      </c>
      <c r="L7" s="3" t="str">
        <f t="shared" ref="L7:L11" si="1">IF($I7="NA","NA",ROUNDDOWN(-PV(K7/2,I7*2,(F7*D7)/2,F7)/F7,5))</f>
        <v>NA</v>
      </c>
      <c r="M7" s="5" t="str">
        <f t="shared" ref="M7:M11" si="2">IF($I7="NA","NA",F7/L7)</f>
        <v>NA</v>
      </c>
      <c r="N7" s="5" t="str">
        <f t="shared" ref="N7:N11" si="3">IF($I7="NA","NA",F7-M7)</f>
        <v>NA</v>
      </c>
      <c r="O7" s="5" t="str">
        <f>IF($I7= "NA","NA",(F7-N7)*Inputs!$S$7)</f>
        <v>NA</v>
      </c>
      <c r="P7" s="123" t="str">
        <f t="shared" ref="P7:P11" si="4">IF($I7= "NA","NA",N7-O7)</f>
        <v>NA</v>
      </c>
      <c r="Q7" s="124" t="str">
        <f t="shared" ref="Q7:Q11" si="5">IF($I7= "NA","NA",P7/F7)</f>
        <v>NA</v>
      </c>
      <c r="R7" s="7" t="str">
        <f>IF(H7&gt;G7,"NO","YES")</f>
        <v>YES</v>
      </c>
      <c r="S7" s="69" t="str">
        <f>IF(OR(($G7=("Non Callable")),$G7=("Make Whole"),Inputs!$S$6&gt;E7,R7="No"),"NA",Inputs!$S$6)</f>
        <v>NA</v>
      </c>
      <c r="T7" s="70" t="str">
        <f t="shared" ref="T7:T13" si="6">IF(S7&lt;=G7,IF(OR(S7="NA",S7=G7),"NA",DAYS360(S7,G7)/360),0)</f>
        <v>NA</v>
      </c>
      <c r="U7" s="67" t="str">
        <f>IF(S7="NA","NA",IF(T7&gt;0,T7*(Inputs!$S$11*12),0))</f>
        <v>NA</v>
      </c>
      <c r="V7" s="70" t="str">
        <f>IF(OR(H7="Non Callable",H7=E7),"NA",DAYS360(H7,E7)/360)</f>
        <v>NA</v>
      </c>
      <c r="W7" s="67" t="str">
        <f>IF($V7="NA","NA",VLOOKUP(ROUNDUP(V7,0),Inputs!$N$6:$P$26,3,TRUE))</f>
        <v>NA</v>
      </c>
      <c r="X7" s="3" t="str">
        <f>IF($U7="NA","NA",VLOOKUP(ROUNDUP(V7,0),Inputs!$N$6:$O$26,2)+U7)</f>
        <v>NA</v>
      </c>
      <c r="Y7" s="3" t="str">
        <f>IF($U7="NA","NA",ROUNDDOWN(-PV(X7/2,V7*2,(F7*D7)/2,F7)/F7,5))</f>
        <v>NA</v>
      </c>
      <c r="Z7" s="5" t="str">
        <f>IF($U7="NA","NA",F7/Y7)</f>
        <v>NA</v>
      </c>
      <c r="AA7" s="5" t="str">
        <f>IF($U7="NA","NA",F7-Z7)</f>
        <v>NA</v>
      </c>
      <c r="AB7" s="5" t="str">
        <f>IF($U7= "NA","NA",(F7-AA7)*Inputs!$S$7)</f>
        <v>NA</v>
      </c>
      <c r="AC7" s="123" t="str">
        <f>IF($U7= "NA","NA",AA7-AB7)</f>
        <v>NA</v>
      </c>
      <c r="AD7" s="124" t="str">
        <f>IF($U7= "NA","NA",AC7/F7)</f>
        <v>NA</v>
      </c>
      <c r="AE7" s="123" t="str">
        <f>IF(OR($P7="NA",R7="NO"),"",IF(P7&gt;0,P7-AC7,""))</f>
        <v/>
      </c>
    </row>
    <row r="8" spans="1:31" s="32" customFormat="1" ht="13.35" customHeight="1" outlineLevel="1">
      <c r="A8" s="72" t="s">
        <v>89</v>
      </c>
      <c r="B8" s="11" t="s">
        <v>95</v>
      </c>
      <c r="C8" s="11" t="s">
        <v>52</v>
      </c>
      <c r="D8" s="73">
        <v>0.05</v>
      </c>
      <c r="E8" s="74">
        <v>45809</v>
      </c>
      <c r="F8" s="12">
        <v>1390000</v>
      </c>
      <c r="G8" s="11" t="s">
        <v>2</v>
      </c>
      <c r="H8" s="69" t="str">
        <f>IF(OR(($G8=("Non Callable")),$G8=("Make Whole"),Inputs!$S$6&gt;E8),"Non Callable",MAX(Inputs!$S$6,G8))</f>
        <v>Non Callable</v>
      </c>
      <c r="I8" s="70" t="str">
        <f t="shared" si="0"/>
        <v>NA</v>
      </c>
      <c r="J8" s="67" t="str">
        <f>IF($I8="NA","NA",VLOOKUP(ROUNDUP(I8,0),Inputs!$N$6:$P$26,3,TRUE))</f>
        <v>NA</v>
      </c>
      <c r="K8" s="3" t="str">
        <f>IF($I8="NA","NA",VLOOKUP(ROUNDUP(I8,0),Inputs!$N$6:$O$26,2))</f>
        <v>NA</v>
      </c>
      <c r="L8" s="3" t="str">
        <f t="shared" si="1"/>
        <v>NA</v>
      </c>
      <c r="M8" s="5" t="str">
        <f t="shared" si="2"/>
        <v>NA</v>
      </c>
      <c r="N8" s="5" t="str">
        <f t="shared" si="3"/>
        <v>NA</v>
      </c>
      <c r="O8" s="5" t="str">
        <f>IF($I8= "NA","NA",(F8-N8)*Inputs!$S$7)</f>
        <v>NA</v>
      </c>
      <c r="P8" s="123" t="str">
        <f t="shared" si="4"/>
        <v>NA</v>
      </c>
      <c r="Q8" s="124" t="str">
        <f t="shared" si="5"/>
        <v>NA</v>
      </c>
      <c r="R8" s="7" t="str">
        <f t="shared" ref="R8:R13" si="7">IF(H8&gt;G8,"NO","YES")</f>
        <v>YES</v>
      </c>
      <c r="S8" s="69" t="str">
        <f>IF(OR(($G8=("Non Callable")),$G8=("Make Whole"),Inputs!$S$6&gt;E8,R8="No"),"NA",Inputs!$S$6)</f>
        <v>NA</v>
      </c>
      <c r="T8" s="70" t="str">
        <f t="shared" si="6"/>
        <v>NA</v>
      </c>
      <c r="U8" s="67" t="str">
        <f>IF(S8="NA","NA",IF(T8&gt;0,T8*(Inputs!$S$11*12),0))</f>
        <v>NA</v>
      </c>
      <c r="V8" s="70" t="str">
        <f t="shared" ref="V8:V13" si="8">IF(OR(H8="Non Callable",H8=E8),"NA",DAYS360(H8,E8)/360)</f>
        <v>NA</v>
      </c>
      <c r="W8" s="67" t="str">
        <f>IF($V8="NA","NA",VLOOKUP(ROUNDUP(V8,0),Inputs!$N$6:$P$26,3,TRUE))</f>
        <v>NA</v>
      </c>
      <c r="X8" s="3" t="str">
        <f>IF($U8="NA","NA",VLOOKUP(ROUNDUP(V8,0),Inputs!$N$6:$O$26,2)+U8)</f>
        <v>NA</v>
      </c>
      <c r="Y8" s="3" t="str">
        <f t="shared" ref="Y8:Y13" si="9">IF($U8="NA","NA",ROUNDDOWN(-PV(X8/2,V8*2,(F8*D8)/2,F8)/F8,5))</f>
        <v>NA</v>
      </c>
      <c r="Z8" s="5" t="str">
        <f t="shared" ref="Z8:Z13" si="10">IF($U8="NA","NA",F8/Y8)</f>
        <v>NA</v>
      </c>
      <c r="AA8" s="5" t="str">
        <f t="shared" ref="AA8:AA13" si="11">IF($U8="NA","NA",F8-Z8)</f>
        <v>NA</v>
      </c>
      <c r="AB8" s="5" t="str">
        <f>IF($U8= "NA","NA",(F8-AA8)*Inputs!$S$7)</f>
        <v>NA</v>
      </c>
      <c r="AC8" s="123" t="str">
        <f t="shared" ref="AC8:AC13" si="12">IF($U8= "NA","NA",AA8-AB8)</f>
        <v>NA</v>
      </c>
      <c r="AD8" s="124" t="str">
        <f t="shared" ref="AD8:AD13" si="13">IF($U8= "NA","NA",AC8/F8)</f>
        <v>NA</v>
      </c>
      <c r="AE8" s="123" t="str">
        <f t="shared" ref="AE8:AE13" si="14">IF(OR($P8="NA",R8="NO"),"",IF(P8&gt;0,P8-AC8,""))</f>
        <v/>
      </c>
    </row>
    <row r="9" spans="1:31" s="32" customFormat="1" ht="13.35" customHeight="1" outlineLevel="1">
      <c r="A9" s="72" t="s">
        <v>89</v>
      </c>
      <c r="B9" s="11" t="s">
        <v>96</v>
      </c>
      <c r="C9" s="11" t="s">
        <v>52</v>
      </c>
      <c r="D9" s="73">
        <v>0.05</v>
      </c>
      <c r="E9" s="74">
        <v>46174</v>
      </c>
      <c r="F9" s="12">
        <v>330000</v>
      </c>
      <c r="G9" s="11" t="s">
        <v>2</v>
      </c>
      <c r="H9" s="69" t="str">
        <f>IF(OR(($G9=("Non Callable")),$G9=("Make Whole"),Inputs!$S$6&gt;E9),"Non Callable",MAX(Inputs!$S$6,G9))</f>
        <v>Non Callable</v>
      </c>
      <c r="I9" s="70" t="str">
        <f t="shared" si="0"/>
        <v>NA</v>
      </c>
      <c r="J9" s="67" t="str">
        <f>IF($I9="NA","NA",VLOOKUP(ROUNDUP(I9,0),Inputs!$N$6:$P$26,3,TRUE))</f>
        <v>NA</v>
      </c>
      <c r="K9" s="3" t="str">
        <f>IF($I9="NA","NA",VLOOKUP(ROUNDUP(I9,0),Inputs!$N$6:$O$26,2))</f>
        <v>NA</v>
      </c>
      <c r="L9" s="3" t="str">
        <f t="shared" si="1"/>
        <v>NA</v>
      </c>
      <c r="M9" s="5" t="str">
        <f t="shared" si="2"/>
        <v>NA</v>
      </c>
      <c r="N9" s="5" t="str">
        <f t="shared" si="3"/>
        <v>NA</v>
      </c>
      <c r="O9" s="5" t="str">
        <f>IF($I9= "NA","NA",(F9-N9)*Inputs!$S$7)</f>
        <v>NA</v>
      </c>
      <c r="P9" s="123" t="str">
        <f t="shared" si="4"/>
        <v>NA</v>
      </c>
      <c r="Q9" s="124" t="str">
        <f t="shared" si="5"/>
        <v>NA</v>
      </c>
      <c r="R9" s="7" t="str">
        <f t="shared" si="7"/>
        <v>YES</v>
      </c>
      <c r="S9" s="69" t="str">
        <f>IF(OR(($G9=("Non Callable")),$G9=("Make Whole"),Inputs!$S$6&gt;E9,R9="No"),"NA",Inputs!$S$6)</f>
        <v>NA</v>
      </c>
      <c r="T9" s="70" t="str">
        <f t="shared" si="6"/>
        <v>NA</v>
      </c>
      <c r="U9" s="67" t="str">
        <f>IF(S9="NA","NA",IF(T9&gt;0,T9*(Inputs!$S$11*12),0))</f>
        <v>NA</v>
      </c>
      <c r="V9" s="70" t="str">
        <f t="shared" si="8"/>
        <v>NA</v>
      </c>
      <c r="W9" s="67" t="str">
        <f>IF($V9="NA","NA",VLOOKUP(ROUNDUP(V9,0),Inputs!$N$6:$P$26,3,TRUE))</f>
        <v>NA</v>
      </c>
      <c r="X9" s="3" t="str">
        <f>IF($U9="NA","NA",VLOOKUP(ROUNDUP(V9,0),Inputs!$N$6:$O$26,2)+U9)</f>
        <v>NA</v>
      </c>
      <c r="Y9" s="3" t="str">
        <f t="shared" si="9"/>
        <v>NA</v>
      </c>
      <c r="Z9" s="5" t="str">
        <f t="shared" si="10"/>
        <v>NA</v>
      </c>
      <c r="AA9" s="5" t="str">
        <f t="shared" si="11"/>
        <v>NA</v>
      </c>
      <c r="AB9" s="5" t="str">
        <f>IF($U9= "NA","NA",(F9-AA9)*Inputs!$S$7)</f>
        <v>NA</v>
      </c>
      <c r="AC9" s="123" t="str">
        <f t="shared" si="12"/>
        <v>NA</v>
      </c>
      <c r="AD9" s="124" t="str">
        <f t="shared" si="13"/>
        <v>NA</v>
      </c>
      <c r="AE9" s="123" t="str">
        <f t="shared" si="14"/>
        <v/>
      </c>
    </row>
    <row r="10" spans="1:31" s="32" customFormat="1" ht="13.35" customHeight="1" outlineLevel="1">
      <c r="A10" s="72" t="s">
        <v>89</v>
      </c>
      <c r="B10" s="11" t="s">
        <v>97</v>
      </c>
      <c r="C10" s="11" t="s">
        <v>52</v>
      </c>
      <c r="D10" s="73">
        <v>0.05</v>
      </c>
      <c r="E10" s="74">
        <v>46539</v>
      </c>
      <c r="F10" s="12">
        <v>350000</v>
      </c>
      <c r="G10" s="11" t="s">
        <v>2</v>
      </c>
      <c r="H10" s="69" t="str">
        <f>IF(OR(($G10=("Non Callable")),$G10=("Make Whole"),Inputs!$S$6&gt;E10),"Non Callable",MAX(Inputs!$S$6,G10))</f>
        <v>Non Callable</v>
      </c>
      <c r="I10" s="70" t="str">
        <f t="shared" si="0"/>
        <v>NA</v>
      </c>
      <c r="J10" s="67" t="str">
        <f>IF($I10="NA","NA",VLOOKUP(ROUNDUP(I10,0),Inputs!$N$6:$P$26,3,TRUE))</f>
        <v>NA</v>
      </c>
      <c r="K10" s="3" t="str">
        <f>IF($I10="NA","NA",VLOOKUP(ROUNDUP(I10,0),Inputs!$N$6:$O$26,2))</f>
        <v>NA</v>
      </c>
      <c r="L10" s="3" t="str">
        <f t="shared" si="1"/>
        <v>NA</v>
      </c>
      <c r="M10" s="5" t="str">
        <f t="shared" si="2"/>
        <v>NA</v>
      </c>
      <c r="N10" s="5" t="str">
        <f t="shared" si="3"/>
        <v>NA</v>
      </c>
      <c r="O10" s="5" t="str">
        <f>IF($I10= "NA","NA",(F10-N10)*Inputs!$S$7)</f>
        <v>NA</v>
      </c>
      <c r="P10" s="123" t="str">
        <f t="shared" si="4"/>
        <v>NA</v>
      </c>
      <c r="Q10" s="124" t="str">
        <f t="shared" si="5"/>
        <v>NA</v>
      </c>
      <c r="R10" s="7" t="str">
        <f t="shared" si="7"/>
        <v>YES</v>
      </c>
      <c r="S10" s="69" t="str">
        <f>IF(OR(($G10=("Non Callable")),$G10=("Make Whole"),Inputs!$S$6&gt;E10,R10="No"),"NA",Inputs!$S$6)</f>
        <v>NA</v>
      </c>
      <c r="T10" s="70" t="str">
        <f t="shared" si="6"/>
        <v>NA</v>
      </c>
      <c r="U10" s="67" t="str">
        <f>IF(S10="NA","NA",IF(T10&gt;0,T10*(Inputs!$S$11*12),0))</f>
        <v>NA</v>
      </c>
      <c r="V10" s="70" t="str">
        <f t="shared" si="8"/>
        <v>NA</v>
      </c>
      <c r="W10" s="67" t="str">
        <f>IF($V10="NA","NA",VLOOKUP(ROUNDUP(V10,0),Inputs!$N$6:$P$26,3,TRUE))</f>
        <v>NA</v>
      </c>
      <c r="X10" s="3" t="str">
        <f>IF($U10="NA","NA",VLOOKUP(ROUNDUP(V10,0),Inputs!$N$6:$O$26,2)+U10)</f>
        <v>NA</v>
      </c>
      <c r="Y10" s="3" t="str">
        <f t="shared" si="9"/>
        <v>NA</v>
      </c>
      <c r="Z10" s="5" t="str">
        <f t="shared" si="10"/>
        <v>NA</v>
      </c>
      <c r="AA10" s="5" t="str">
        <f t="shared" si="11"/>
        <v>NA</v>
      </c>
      <c r="AB10" s="5" t="str">
        <f>IF($U10= "NA","NA",(F10-AA10)*Inputs!$S$7)</f>
        <v>NA</v>
      </c>
      <c r="AC10" s="123" t="str">
        <f t="shared" si="12"/>
        <v>NA</v>
      </c>
      <c r="AD10" s="124" t="str">
        <f t="shared" si="13"/>
        <v>NA</v>
      </c>
      <c r="AE10" s="123" t="str">
        <f t="shared" si="14"/>
        <v/>
      </c>
    </row>
    <row r="11" spans="1:31" s="32" customFormat="1" ht="13.35" customHeight="1" outlineLevel="1">
      <c r="A11" s="72" t="s">
        <v>89</v>
      </c>
      <c r="B11" s="11" t="s">
        <v>98</v>
      </c>
      <c r="C11" s="11" t="s">
        <v>52</v>
      </c>
      <c r="D11" s="73">
        <v>0.05</v>
      </c>
      <c r="E11" s="74">
        <v>46905</v>
      </c>
      <c r="F11" s="12">
        <v>365000</v>
      </c>
      <c r="G11" s="11" t="s">
        <v>2</v>
      </c>
      <c r="H11" s="69" t="str">
        <f>IF(OR(($G11=("Non Callable")),$G11=("Make Whole"),Inputs!$S$6&gt;E11),"Non Callable",MAX(Inputs!$S$6,G11))</f>
        <v>Non Callable</v>
      </c>
      <c r="I11" s="70" t="str">
        <f t="shared" si="0"/>
        <v>NA</v>
      </c>
      <c r="J11" s="67" t="str">
        <f>IF($I11="NA","NA",VLOOKUP(ROUNDUP(I11,0),Inputs!$N$6:$P$26,3,TRUE))</f>
        <v>NA</v>
      </c>
      <c r="K11" s="3" t="str">
        <f>IF($I11="NA","NA",VLOOKUP(ROUNDUP(I11,0),Inputs!$N$6:$O$26,2))</f>
        <v>NA</v>
      </c>
      <c r="L11" s="3" t="str">
        <f t="shared" si="1"/>
        <v>NA</v>
      </c>
      <c r="M11" s="5" t="str">
        <f t="shared" si="2"/>
        <v>NA</v>
      </c>
      <c r="N11" s="5" t="str">
        <f t="shared" si="3"/>
        <v>NA</v>
      </c>
      <c r="O11" s="5" t="str">
        <f>IF($I11= "NA","NA",(F11-N11)*Inputs!$S$7)</f>
        <v>NA</v>
      </c>
      <c r="P11" s="123" t="str">
        <f t="shared" si="4"/>
        <v>NA</v>
      </c>
      <c r="Q11" s="124" t="str">
        <f t="shared" si="5"/>
        <v>NA</v>
      </c>
      <c r="R11" s="7" t="str">
        <f t="shared" si="7"/>
        <v>YES</v>
      </c>
      <c r="S11" s="69" t="str">
        <f>IF(OR(($G11=("Non Callable")),$G11=("Make Whole"),Inputs!$S$6&gt;E11,R11="No"),"NA",Inputs!$S$6)</f>
        <v>NA</v>
      </c>
      <c r="T11" s="70" t="str">
        <f t="shared" si="6"/>
        <v>NA</v>
      </c>
      <c r="U11" s="67" t="str">
        <f>IF(S11="NA","NA",IF(T11&gt;0,T11*(Inputs!$S$11*12),0))</f>
        <v>NA</v>
      </c>
      <c r="V11" s="70" t="str">
        <f t="shared" si="8"/>
        <v>NA</v>
      </c>
      <c r="W11" s="67" t="str">
        <f>IF($V11="NA","NA",VLOOKUP(ROUNDUP(V11,0),Inputs!$N$6:$P$26,3,TRUE))</f>
        <v>NA</v>
      </c>
      <c r="X11" s="3" t="str">
        <f>IF($U11="NA","NA",VLOOKUP(ROUNDUP(V11,0),Inputs!$N$6:$O$26,2)+U11)</f>
        <v>NA</v>
      </c>
      <c r="Y11" s="3" t="str">
        <f t="shared" si="9"/>
        <v>NA</v>
      </c>
      <c r="Z11" s="5" t="str">
        <f t="shared" si="10"/>
        <v>NA</v>
      </c>
      <c r="AA11" s="5" t="str">
        <f t="shared" si="11"/>
        <v>NA</v>
      </c>
      <c r="AB11" s="5" t="str">
        <f>IF($U11= "NA","NA",(F11-AA11)*Inputs!$S$7)</f>
        <v>NA</v>
      </c>
      <c r="AC11" s="123" t="str">
        <f t="shared" si="12"/>
        <v>NA</v>
      </c>
      <c r="AD11" s="124" t="str">
        <f t="shared" si="13"/>
        <v>NA</v>
      </c>
      <c r="AE11" s="123" t="str">
        <f t="shared" si="14"/>
        <v/>
      </c>
    </row>
    <row r="12" spans="1:31" s="32" customFormat="1" ht="13.35" customHeight="1">
      <c r="A12" s="10" t="s">
        <v>54</v>
      </c>
      <c r="B12" s="10" t="s">
        <v>90</v>
      </c>
      <c r="C12" s="11"/>
      <c r="D12" s="11"/>
      <c r="E12" s="11"/>
      <c r="F12" s="12"/>
      <c r="G12" s="11"/>
      <c r="H12" s="11"/>
      <c r="I12" s="11"/>
      <c r="J12" s="11"/>
      <c r="K12" s="11"/>
      <c r="L12" s="11"/>
      <c r="M12" s="12"/>
      <c r="N12" s="12"/>
      <c r="O12" s="12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s="32" customFormat="1" ht="13.35" customHeight="1" outlineLevel="1">
      <c r="A13" s="72" t="s">
        <v>54</v>
      </c>
      <c r="B13" s="11" t="s">
        <v>99</v>
      </c>
      <c r="C13" s="11" t="s">
        <v>49</v>
      </c>
      <c r="D13" s="73">
        <v>0.03</v>
      </c>
      <c r="E13" s="74">
        <v>45566</v>
      </c>
      <c r="F13" s="12">
        <v>550000</v>
      </c>
      <c r="G13" s="11" t="s">
        <v>2</v>
      </c>
      <c r="H13" s="69" t="str">
        <f>IF(OR(($G13=("Non Callable")),$G13=("Make Whole"),Inputs!$S$6&gt;E13),"Non Callable",MAX(Inputs!$S$6,G13))</f>
        <v>Non Callable</v>
      </c>
      <c r="I13" s="70" t="str">
        <f t="shared" ref="I13:I43" si="15">IF(OR(H13="Non Callable",H13=E13),"NA",DAYS360(H13,E13)/360)</f>
        <v>NA</v>
      </c>
      <c r="J13" s="67" t="str">
        <f>IF($I13="NA","NA",VLOOKUP(ROUNDUP(I13,0),Inputs!$N$6:$P$26,3,TRUE))</f>
        <v>NA</v>
      </c>
      <c r="K13" s="3" t="str">
        <f>IF($I13="NA","NA",VLOOKUP(ROUNDUP(I13,0),Inputs!$N$6:$O$26,2))</f>
        <v>NA</v>
      </c>
      <c r="L13" s="3" t="str">
        <f t="shared" ref="L13:L43" si="16">IF($I13="NA","NA",ROUNDDOWN(-PV(K13/2,I13*2,(F13*D13)/2,F13)/F13,5))</f>
        <v>NA</v>
      </c>
      <c r="M13" s="5" t="str">
        <f t="shared" ref="M13:M43" si="17">IF($I13="NA","NA",F13/L13)</f>
        <v>NA</v>
      </c>
      <c r="N13" s="5" t="str">
        <f t="shared" ref="N13:N43" si="18">IF($I13="NA","NA",F13-M13)</f>
        <v>NA</v>
      </c>
      <c r="O13" s="5" t="str">
        <f>IF($I13= "NA","NA",(F13-N13)*Inputs!$S$7)</f>
        <v>NA</v>
      </c>
      <c r="P13" s="123" t="str">
        <f t="shared" ref="P13:P43" si="19">IF($I13= "NA","NA",N13-O13)</f>
        <v>NA</v>
      </c>
      <c r="Q13" s="124" t="str">
        <f t="shared" ref="Q13:Q43" si="20">IF($I13= "NA","NA",P13/F13)</f>
        <v>NA</v>
      </c>
      <c r="R13" s="7" t="str">
        <f t="shared" si="7"/>
        <v>YES</v>
      </c>
      <c r="S13" s="69" t="str">
        <f>IF(OR(($G13=("Non Callable")),$G13=("Make Whole"),Inputs!$S$6&gt;E13,R13="No"),"NA",Inputs!$S$6)</f>
        <v>NA</v>
      </c>
      <c r="T13" s="70" t="str">
        <f t="shared" si="6"/>
        <v>NA</v>
      </c>
      <c r="U13" s="67" t="str">
        <f>IF(S13="NA","NA",IF(T13&gt;0,T13*(Inputs!$S$11*12),0))</f>
        <v>NA</v>
      </c>
      <c r="V13" s="70" t="str">
        <f t="shared" si="8"/>
        <v>NA</v>
      </c>
      <c r="W13" s="67" t="str">
        <f>IF($V13="NA","NA",VLOOKUP(ROUNDUP(V13,0),Inputs!$N$6:$P$26,3,TRUE))</f>
        <v>NA</v>
      </c>
      <c r="X13" s="3" t="str">
        <f>IF($U13="NA","NA",VLOOKUP(ROUNDUP(V13,0),Inputs!$N$6:$O$26,2)+U13)</f>
        <v>NA</v>
      </c>
      <c r="Y13" s="3" t="str">
        <f t="shared" si="9"/>
        <v>NA</v>
      </c>
      <c r="Z13" s="5" t="str">
        <f t="shared" si="10"/>
        <v>NA</v>
      </c>
      <c r="AA13" s="5" t="str">
        <f t="shared" si="11"/>
        <v>NA</v>
      </c>
      <c r="AB13" s="5" t="str">
        <f>IF($U13= "NA","NA",(F13-AA13)*Inputs!$S$7)</f>
        <v>NA</v>
      </c>
      <c r="AC13" s="123" t="str">
        <f t="shared" si="12"/>
        <v>NA</v>
      </c>
      <c r="AD13" s="124" t="str">
        <f t="shared" si="13"/>
        <v>NA</v>
      </c>
      <c r="AE13" s="123" t="str">
        <f t="shared" si="14"/>
        <v/>
      </c>
    </row>
    <row r="14" spans="1:31" s="32" customFormat="1" ht="13.35" customHeight="1" outlineLevel="1">
      <c r="A14" s="72" t="s">
        <v>54</v>
      </c>
      <c r="B14" s="11" t="s">
        <v>100</v>
      </c>
      <c r="C14" s="11" t="s">
        <v>49</v>
      </c>
      <c r="D14" s="73">
        <v>0.03</v>
      </c>
      <c r="E14" s="74">
        <v>45931</v>
      </c>
      <c r="F14" s="12">
        <v>1050000</v>
      </c>
      <c r="G14" s="11" t="s">
        <v>2</v>
      </c>
      <c r="H14" s="69" t="str">
        <f>IF(OR(($G14=("Non Callable")),$G14=("Make Whole"),Inputs!$S$6&gt;E14),"Non Callable",MAX(Inputs!$S$6,G14))</f>
        <v>Non Callable</v>
      </c>
      <c r="I14" s="70" t="str">
        <f t="shared" si="15"/>
        <v>NA</v>
      </c>
      <c r="J14" s="67" t="str">
        <f>IF($I14="NA","NA",VLOOKUP(ROUNDUP(I14,0),Inputs!$N$6:$P$26,3,TRUE))</f>
        <v>NA</v>
      </c>
      <c r="K14" s="3" t="str">
        <f>IF($I14="NA","NA",VLOOKUP(ROUNDUP(I14,0),Inputs!$N$6:$O$26,2))</f>
        <v>NA</v>
      </c>
      <c r="L14" s="3" t="str">
        <f t="shared" si="16"/>
        <v>NA</v>
      </c>
      <c r="M14" s="5" t="str">
        <f t="shared" si="17"/>
        <v>NA</v>
      </c>
      <c r="N14" s="5" t="str">
        <f t="shared" si="18"/>
        <v>NA</v>
      </c>
      <c r="O14" s="5" t="str">
        <f>IF($I14= "NA","NA",(F14-N14)*Inputs!$S$7)</f>
        <v>NA</v>
      </c>
      <c r="P14" s="123" t="str">
        <f t="shared" si="19"/>
        <v>NA</v>
      </c>
      <c r="Q14" s="124" t="str">
        <f t="shared" si="20"/>
        <v>NA</v>
      </c>
      <c r="R14" s="7" t="str">
        <f t="shared" ref="R14:R43" si="21">IF(H14&gt;G14,"NO","YES")</f>
        <v>YES</v>
      </c>
      <c r="S14" s="69" t="str">
        <f>IF(OR(($G14=("Non Callable")),$G14=("Make Whole"),Inputs!$S$6&gt;E14,R14="No"),"NA",Inputs!$S$6)</f>
        <v>NA</v>
      </c>
      <c r="T14" s="70" t="str">
        <f t="shared" ref="T14:T43" si="22">IF(S14&lt;=G14,IF(OR(S14="NA",S14=G14),"NA",DAYS360(S14,G14)/360),0)</f>
        <v>NA</v>
      </c>
      <c r="U14" s="67" t="str">
        <f>IF(S14="NA","NA",IF(T14&gt;0,T14*(Inputs!$S$11*12),0))</f>
        <v>NA</v>
      </c>
      <c r="V14" s="70" t="str">
        <f t="shared" ref="V14:V43" si="23">IF(OR(H14="Non Callable",H14=E14),"NA",DAYS360(H14,E14)/360)</f>
        <v>NA</v>
      </c>
      <c r="W14" s="67" t="str">
        <f>IF($V14="NA","NA",VLOOKUP(ROUNDUP(V14,0),Inputs!$N$6:$P$26,3,TRUE))</f>
        <v>NA</v>
      </c>
      <c r="X14" s="3" t="str">
        <f>IF($U14="NA","NA",VLOOKUP(ROUNDUP(V14,0),Inputs!$N$6:$O$26,2)+U14)</f>
        <v>NA</v>
      </c>
      <c r="Y14" s="3" t="str">
        <f t="shared" ref="Y14:Y43" si="24">IF($U14="NA","NA",ROUNDDOWN(-PV(X14/2,V14*2,(F14*D14)/2,F14)/F14,5))</f>
        <v>NA</v>
      </c>
      <c r="Z14" s="5" t="str">
        <f t="shared" ref="Z14:Z43" si="25">IF($U14="NA","NA",F14/Y14)</f>
        <v>NA</v>
      </c>
      <c r="AA14" s="5" t="str">
        <f t="shared" ref="AA14:AA43" si="26">IF($U14="NA","NA",F14-Z14)</f>
        <v>NA</v>
      </c>
      <c r="AB14" s="5" t="str">
        <f>IF($U14= "NA","NA",(F14-AA14)*Inputs!$S$7)</f>
        <v>NA</v>
      </c>
      <c r="AC14" s="123" t="str">
        <f t="shared" ref="AC14:AC43" si="27">IF($U14= "NA","NA",AA14-AB14)</f>
        <v>NA</v>
      </c>
      <c r="AD14" s="124" t="str">
        <f t="shared" ref="AD14:AD43" si="28">IF($U14= "NA","NA",AC14/F14)</f>
        <v>NA</v>
      </c>
      <c r="AE14" s="123" t="str">
        <f t="shared" ref="AE14:AE77" si="29">IF(OR($P14="NA",R14="NO"),"",IF(P14&gt;0,P14-AC14,""))</f>
        <v/>
      </c>
    </row>
    <row r="15" spans="1:31" s="32" customFormat="1" ht="13.35" customHeight="1" outlineLevel="1">
      <c r="A15" s="72" t="s">
        <v>54</v>
      </c>
      <c r="B15" s="11" t="s">
        <v>101</v>
      </c>
      <c r="C15" s="11" t="s">
        <v>49</v>
      </c>
      <c r="D15" s="73">
        <v>0.05</v>
      </c>
      <c r="E15" s="74">
        <v>46296</v>
      </c>
      <c r="F15" s="12">
        <v>2145000</v>
      </c>
      <c r="G15" s="11" t="s">
        <v>2</v>
      </c>
      <c r="H15" s="69" t="str">
        <f>IF(OR(($G15=("Non Callable")),$G15=("Make Whole"),Inputs!$S$6&gt;E15),"Non Callable",MAX(Inputs!$S$6,G15))</f>
        <v>Non Callable</v>
      </c>
      <c r="I15" s="70" t="str">
        <f t="shared" si="15"/>
        <v>NA</v>
      </c>
      <c r="J15" s="67" t="str">
        <f>IF($I15="NA","NA",VLOOKUP(ROUNDUP(I15,0),Inputs!$N$6:$P$26,3,TRUE))</f>
        <v>NA</v>
      </c>
      <c r="K15" s="3" t="str">
        <f>IF($I15="NA","NA",VLOOKUP(ROUNDUP(I15,0),Inputs!$N$6:$O$26,2))</f>
        <v>NA</v>
      </c>
      <c r="L15" s="3" t="str">
        <f t="shared" si="16"/>
        <v>NA</v>
      </c>
      <c r="M15" s="5" t="str">
        <f t="shared" si="17"/>
        <v>NA</v>
      </c>
      <c r="N15" s="5" t="str">
        <f t="shared" si="18"/>
        <v>NA</v>
      </c>
      <c r="O15" s="5" t="str">
        <f>IF($I15= "NA","NA",(F15-N15)*Inputs!$S$7)</f>
        <v>NA</v>
      </c>
      <c r="P15" s="123" t="str">
        <f t="shared" si="19"/>
        <v>NA</v>
      </c>
      <c r="Q15" s="124" t="str">
        <f t="shared" si="20"/>
        <v>NA</v>
      </c>
      <c r="R15" s="7" t="str">
        <f t="shared" si="21"/>
        <v>YES</v>
      </c>
      <c r="S15" s="69" t="str">
        <f>IF(OR(($G15=("Non Callable")),$G15=("Make Whole"),Inputs!$S$6&gt;E15,R15="No"),"NA",Inputs!$S$6)</f>
        <v>NA</v>
      </c>
      <c r="T15" s="70" t="str">
        <f t="shared" si="22"/>
        <v>NA</v>
      </c>
      <c r="U15" s="67" t="str">
        <f>IF(S15="NA","NA",IF(T15&gt;0,T15*(Inputs!$S$11*12),0))</f>
        <v>NA</v>
      </c>
      <c r="V15" s="70" t="str">
        <f t="shared" si="23"/>
        <v>NA</v>
      </c>
      <c r="W15" s="67" t="str">
        <f>IF($V15="NA","NA",VLOOKUP(ROUNDUP(V15,0),Inputs!$N$6:$P$26,3,TRUE))</f>
        <v>NA</v>
      </c>
      <c r="X15" s="3" t="str">
        <f>IF($U15="NA","NA",VLOOKUP(ROUNDUP(V15,0),Inputs!$N$6:$O$26,2)+U15)</f>
        <v>NA</v>
      </c>
      <c r="Y15" s="3" t="str">
        <f t="shared" si="24"/>
        <v>NA</v>
      </c>
      <c r="Z15" s="5" t="str">
        <f t="shared" si="25"/>
        <v>NA</v>
      </c>
      <c r="AA15" s="5" t="str">
        <f t="shared" si="26"/>
        <v>NA</v>
      </c>
      <c r="AB15" s="5" t="str">
        <f>IF($U15= "NA","NA",(F15-AA15)*Inputs!$S$7)</f>
        <v>NA</v>
      </c>
      <c r="AC15" s="123" t="str">
        <f t="shared" si="27"/>
        <v>NA</v>
      </c>
      <c r="AD15" s="124" t="str">
        <f t="shared" si="28"/>
        <v>NA</v>
      </c>
      <c r="AE15" s="123" t="str">
        <f t="shared" si="29"/>
        <v/>
      </c>
    </row>
    <row r="16" spans="1:31" s="32" customFormat="1" ht="13.35" customHeight="1" outlineLevel="1">
      <c r="A16" s="72" t="s">
        <v>54</v>
      </c>
      <c r="B16" s="11" t="s">
        <v>102</v>
      </c>
      <c r="C16" s="11" t="s">
        <v>49</v>
      </c>
      <c r="D16" s="73">
        <v>0.05</v>
      </c>
      <c r="E16" s="74">
        <v>46661</v>
      </c>
      <c r="F16" s="12">
        <v>2255000</v>
      </c>
      <c r="G16" s="75">
        <v>46296</v>
      </c>
      <c r="H16" s="69">
        <f>IF(OR(($G16=("Non Callable")),$G16=("Make Whole"),Inputs!$S$6&gt;E16),"Non Callable",MAX(Inputs!$S$6,G16))</f>
        <v>46296</v>
      </c>
      <c r="I16" s="70">
        <f t="shared" si="15"/>
        <v>1</v>
      </c>
      <c r="J16" s="67">
        <f>IF($I16="NA","NA",VLOOKUP(ROUNDUP(I16,0),Inputs!$N$6:$P$26,3,TRUE))</f>
        <v>0.05</v>
      </c>
      <c r="K16" s="3">
        <f>IF($I16="NA","NA",VLOOKUP(ROUNDUP(I16,0),Inputs!$N$6:$O$26,2))</f>
        <v>3.0800000000000001E-2</v>
      </c>
      <c r="L16" s="3">
        <f t="shared" si="16"/>
        <v>1.0187600000000001</v>
      </c>
      <c r="M16" s="5">
        <f t="shared" si="17"/>
        <v>2213475.20515136</v>
      </c>
      <c r="N16" s="5">
        <f t="shared" si="18"/>
        <v>41524.794848639984</v>
      </c>
      <c r="O16" s="5">
        <f>IF($I16= "NA","NA",(F16-N16)*Inputs!$S$7)</f>
        <v>22134.752051513602</v>
      </c>
      <c r="P16" s="123">
        <f t="shared" si="19"/>
        <v>19390.042797126382</v>
      </c>
      <c r="Q16" s="124">
        <f t="shared" si="20"/>
        <v>8.5986886018298812E-3</v>
      </c>
      <c r="R16" s="7" t="str">
        <f t="shared" si="21"/>
        <v>YES</v>
      </c>
      <c r="S16" s="69">
        <f>IF(OR(($G16=("Non Callable")),$G16=("Make Whole"),Inputs!$S$6&gt;E16,R16="No"),"NA",Inputs!$S$6)</f>
        <v>45266</v>
      </c>
      <c r="T16" s="70">
        <f t="shared" si="22"/>
        <v>2.8194444444444446</v>
      </c>
      <c r="U16" s="67">
        <f>IF(S16="NA","NA",IF(T16&gt;0,T16*(Inputs!$S$11*12),0))</f>
        <v>1.3533333333333335E-2</v>
      </c>
      <c r="V16" s="70">
        <f t="shared" si="23"/>
        <v>1</v>
      </c>
      <c r="W16" s="67">
        <f>IF($V16="NA","NA",VLOOKUP(ROUNDUP(V16,0),Inputs!$N$6:$P$26,3,TRUE))</f>
        <v>0.05</v>
      </c>
      <c r="X16" s="3">
        <f>IF($U16="NA","NA",VLOOKUP(ROUNDUP(V16,0),Inputs!$N$6:$O$26,2)+U16)</f>
        <v>4.4333333333333336E-2</v>
      </c>
      <c r="Y16" s="3">
        <f t="shared" si="24"/>
        <v>1.0054799999999999</v>
      </c>
      <c r="Z16" s="5">
        <f t="shared" si="25"/>
        <v>2242709.949476867</v>
      </c>
      <c r="AA16" s="5">
        <f t="shared" si="26"/>
        <v>12290.050523133017</v>
      </c>
      <c r="AB16" s="5">
        <f>IF($U16= "NA","NA",(F16-AA16)*Inputs!$S$7)</f>
        <v>22427.09949476867</v>
      </c>
      <c r="AC16" s="123">
        <f t="shared" si="27"/>
        <v>-10137.048971635653</v>
      </c>
      <c r="AD16" s="124">
        <f t="shared" si="28"/>
        <v>-4.4953653976211325E-3</v>
      </c>
      <c r="AE16" s="123">
        <f>IF(OR($P16="NA",R16="NO"),"",IF(P16&gt;0,P16-AC16,""))</f>
        <v>29527.091768762035</v>
      </c>
    </row>
    <row r="17" spans="1:31" s="32" customFormat="1" ht="13.35" customHeight="1" outlineLevel="1">
      <c r="A17" s="72" t="s">
        <v>54</v>
      </c>
      <c r="B17" s="11" t="s">
        <v>103</v>
      </c>
      <c r="C17" s="11" t="s">
        <v>49</v>
      </c>
      <c r="D17" s="73">
        <v>0.05</v>
      </c>
      <c r="E17" s="74">
        <v>47027</v>
      </c>
      <c r="F17" s="12">
        <v>2370000</v>
      </c>
      <c r="G17" s="75">
        <v>46296</v>
      </c>
      <c r="H17" s="69">
        <f>IF(OR(($G17=("Non Callable")),$G17=("Make Whole"),Inputs!$S$6&gt;E17),"Non Callable",MAX(Inputs!$S$6,G17))</f>
        <v>46296</v>
      </c>
      <c r="I17" s="70">
        <f t="shared" si="15"/>
        <v>2</v>
      </c>
      <c r="J17" s="67">
        <f>IF($I17="NA","NA",VLOOKUP(ROUNDUP(I17,0),Inputs!$N$6:$P$26,3,TRUE))</f>
        <v>0.05</v>
      </c>
      <c r="K17" s="3">
        <f>IF($I17="NA","NA",VLOOKUP(ROUNDUP(I17,0),Inputs!$N$6:$O$26,2))</f>
        <v>2.93E-2</v>
      </c>
      <c r="L17" s="3">
        <f t="shared" si="16"/>
        <v>1.03992</v>
      </c>
      <c r="M17" s="5">
        <f t="shared" si="17"/>
        <v>2279021.4631894762</v>
      </c>
      <c r="N17" s="5">
        <f t="shared" si="18"/>
        <v>90978.53681052383</v>
      </c>
      <c r="O17" s="5">
        <f>IF($I17= "NA","NA",(F17-N17)*Inputs!$S$7)</f>
        <v>22790.214631894763</v>
      </c>
      <c r="P17" s="123">
        <f t="shared" si="19"/>
        <v>68188.322178629067</v>
      </c>
      <c r="Q17" s="124">
        <f t="shared" si="20"/>
        <v>2.8771443957227454E-2</v>
      </c>
      <c r="R17" s="7" t="str">
        <f t="shared" si="21"/>
        <v>YES</v>
      </c>
      <c r="S17" s="69">
        <f>IF(OR(($G17=("Non Callable")),$G17=("Make Whole"),Inputs!$S$6&gt;E17,R17="No"),"NA",Inputs!$S$6)</f>
        <v>45266</v>
      </c>
      <c r="T17" s="70">
        <f t="shared" si="22"/>
        <v>2.8194444444444446</v>
      </c>
      <c r="U17" s="67">
        <f>IF(S17="NA","NA",IF(T17&gt;0,T17*(Inputs!$S$11*12),0))</f>
        <v>1.3533333333333335E-2</v>
      </c>
      <c r="V17" s="70">
        <f t="shared" si="23"/>
        <v>2</v>
      </c>
      <c r="W17" s="67">
        <f>IF($V17="NA","NA",VLOOKUP(ROUNDUP(V17,0),Inputs!$N$6:$P$26,3,TRUE))</f>
        <v>0.05</v>
      </c>
      <c r="X17" s="3">
        <f>IF($U17="NA","NA",VLOOKUP(ROUNDUP(V17,0),Inputs!$N$6:$O$26,2)+U17)</f>
        <v>4.2833333333333334E-2</v>
      </c>
      <c r="Y17" s="3">
        <f t="shared" si="24"/>
        <v>1.01359</v>
      </c>
      <c r="Z17" s="5">
        <f t="shared" si="25"/>
        <v>2338223.5420633592</v>
      </c>
      <c r="AA17" s="5">
        <f t="shared" si="26"/>
        <v>31776.457936640829</v>
      </c>
      <c r="AB17" s="5">
        <f>IF($U17= "NA","NA",(F17-AA17)*Inputs!$S$7)</f>
        <v>23382.235420633591</v>
      </c>
      <c r="AC17" s="123">
        <f t="shared" si="27"/>
        <v>8394.2225160072376</v>
      </c>
      <c r="AD17" s="124">
        <f t="shared" si="28"/>
        <v>3.541866040509383E-3</v>
      </c>
      <c r="AE17" s="123">
        <f>IF(OR($P17="NA",R17="NO"),"",IF(P17&gt;0,P17-AC17,""))</f>
        <v>59794.099662621826</v>
      </c>
    </row>
    <row r="18" spans="1:31" s="32" customFormat="1" ht="13.35" customHeight="1" outlineLevel="1">
      <c r="A18" s="72" t="s">
        <v>54</v>
      </c>
      <c r="B18" s="11" t="s">
        <v>104</v>
      </c>
      <c r="C18" s="11" t="s">
        <v>49</v>
      </c>
      <c r="D18" s="73">
        <v>0.04</v>
      </c>
      <c r="E18" s="74">
        <v>47392</v>
      </c>
      <c r="F18" s="12">
        <v>2480000</v>
      </c>
      <c r="G18" s="75">
        <v>46296</v>
      </c>
      <c r="H18" s="69">
        <f>IF(OR(($G18=("Non Callable")),$G18=("Make Whole"),Inputs!$S$6&gt;E18),"Non Callable",MAX(Inputs!$S$6,G18))</f>
        <v>46296</v>
      </c>
      <c r="I18" s="70">
        <f t="shared" si="15"/>
        <v>3</v>
      </c>
      <c r="J18" s="67">
        <f>IF($I18="NA","NA",VLOOKUP(ROUNDUP(I18,0),Inputs!$N$6:$P$26,3,TRUE))</f>
        <v>0.05</v>
      </c>
      <c r="K18" s="3">
        <f>IF($I18="NA","NA",VLOOKUP(ROUNDUP(I18,0),Inputs!$N$6:$O$26,2))</f>
        <v>2.8899999999999999E-2</v>
      </c>
      <c r="L18" s="3">
        <f t="shared" si="16"/>
        <v>1.0316700000000001</v>
      </c>
      <c r="M18" s="5">
        <f t="shared" si="17"/>
        <v>2403869.4543797919</v>
      </c>
      <c r="N18" s="5">
        <f t="shared" si="18"/>
        <v>76130.54562020814</v>
      </c>
      <c r="O18" s="5">
        <f>IF($I18= "NA","NA",(F18-N18)*Inputs!$S$7)</f>
        <v>24038.694543797919</v>
      </c>
      <c r="P18" s="123">
        <f t="shared" si="19"/>
        <v>52091.851076410225</v>
      </c>
      <c r="Q18" s="124">
        <f t="shared" si="20"/>
        <v>2.1004778659842831E-2</v>
      </c>
      <c r="R18" s="7" t="str">
        <f t="shared" si="21"/>
        <v>YES</v>
      </c>
      <c r="S18" s="69">
        <f>IF(OR(($G18=("Non Callable")),$G18=("Make Whole"),Inputs!$S$6&gt;E18,R18="No"),"NA",Inputs!$S$6)</f>
        <v>45266</v>
      </c>
      <c r="T18" s="70">
        <f t="shared" si="22"/>
        <v>2.8194444444444446</v>
      </c>
      <c r="U18" s="67">
        <f>IF(S18="NA","NA",IF(T18&gt;0,T18*(Inputs!$S$11*12),0))</f>
        <v>1.3533333333333335E-2</v>
      </c>
      <c r="V18" s="70">
        <f t="shared" si="23"/>
        <v>3</v>
      </c>
      <c r="W18" s="67">
        <f>IF($V18="NA","NA",VLOOKUP(ROUNDUP(V18,0),Inputs!$N$6:$P$26,3,TRUE))</f>
        <v>0.05</v>
      </c>
      <c r="X18" s="3">
        <f>IF($U18="NA","NA",VLOOKUP(ROUNDUP(V18,0),Inputs!$N$6:$O$26,2)+U18)</f>
        <v>4.2433333333333337E-2</v>
      </c>
      <c r="Y18" s="3">
        <f t="shared" si="24"/>
        <v>0.99321000000000004</v>
      </c>
      <c r="Z18" s="5">
        <f t="shared" si="25"/>
        <v>2496954.3198316568</v>
      </c>
      <c r="AA18" s="5">
        <f t="shared" si="26"/>
        <v>-16954.319831656758</v>
      </c>
      <c r="AB18" s="5">
        <f>IF($U18= "NA","NA",(F18-AA18)*Inputs!$S$7)</f>
        <v>24969.543198316569</v>
      </c>
      <c r="AC18" s="123">
        <f t="shared" si="27"/>
        <v>-41923.863029973327</v>
      </c>
      <c r="AD18" s="124">
        <f t="shared" si="28"/>
        <v>-1.6904783479827955E-2</v>
      </c>
      <c r="AE18" s="123">
        <f t="shared" si="29"/>
        <v>94015.714106383559</v>
      </c>
    </row>
    <row r="19" spans="1:31" s="32" customFormat="1" ht="13.35" customHeight="1" outlineLevel="1">
      <c r="A19" s="72" t="s">
        <v>54</v>
      </c>
      <c r="B19" s="11" t="s">
        <v>105</v>
      </c>
      <c r="C19" s="11" t="s">
        <v>49</v>
      </c>
      <c r="D19" s="73">
        <v>0.03</v>
      </c>
      <c r="E19" s="74">
        <v>47757</v>
      </c>
      <c r="F19" s="12">
        <v>1175000</v>
      </c>
      <c r="G19" s="11" t="s">
        <v>2</v>
      </c>
      <c r="H19" s="69" t="str">
        <f>IF(OR(($G19=("Non Callable")),$G19=("Make Whole"),Inputs!$S$6&gt;E19),"Non Callable",MAX(Inputs!$S$6,G19))</f>
        <v>Non Callable</v>
      </c>
      <c r="I19" s="70" t="str">
        <f t="shared" si="15"/>
        <v>NA</v>
      </c>
      <c r="J19" s="67" t="str">
        <f>IF($I19="NA","NA",VLOOKUP(ROUNDUP(I19,0),Inputs!$N$6:$P$26,3,TRUE))</f>
        <v>NA</v>
      </c>
      <c r="K19" s="3" t="str">
        <f>IF($I19="NA","NA",VLOOKUP(ROUNDUP(I19,0),Inputs!$N$6:$O$26,2))</f>
        <v>NA</v>
      </c>
      <c r="L19" s="3" t="str">
        <f t="shared" si="16"/>
        <v>NA</v>
      </c>
      <c r="M19" s="5" t="str">
        <f t="shared" si="17"/>
        <v>NA</v>
      </c>
      <c r="N19" s="5" t="str">
        <f t="shared" si="18"/>
        <v>NA</v>
      </c>
      <c r="O19" s="5" t="str">
        <f>IF($I19= "NA","NA",(F19-N19)*Inputs!$S$7)</f>
        <v>NA</v>
      </c>
      <c r="P19" s="123" t="str">
        <f t="shared" si="19"/>
        <v>NA</v>
      </c>
      <c r="Q19" s="124" t="str">
        <f t="shared" si="20"/>
        <v>NA</v>
      </c>
      <c r="R19" s="7" t="str">
        <f t="shared" si="21"/>
        <v>YES</v>
      </c>
      <c r="S19" s="69" t="str">
        <f>IF(OR(($G19=("Non Callable")),$G19=("Make Whole"),Inputs!$S$6&gt;E19,R19="No"),"NA",Inputs!$S$6)</f>
        <v>NA</v>
      </c>
      <c r="T19" s="70" t="str">
        <f t="shared" si="22"/>
        <v>NA</v>
      </c>
      <c r="U19" s="67" t="str">
        <f>IF(S19="NA","NA",IF(T19&gt;0,T19*(Inputs!$S$11*12),0))</f>
        <v>NA</v>
      </c>
      <c r="V19" s="70" t="str">
        <f t="shared" si="23"/>
        <v>NA</v>
      </c>
      <c r="W19" s="67" t="str">
        <f>IF($V19="NA","NA",VLOOKUP(ROUNDUP(V19,0),Inputs!$N$6:$P$26,3,TRUE))</f>
        <v>NA</v>
      </c>
      <c r="X19" s="3" t="str">
        <f>IF($U19="NA","NA",VLOOKUP(ROUNDUP(V19,0),Inputs!$N$6:$O$26,2)+U19)</f>
        <v>NA</v>
      </c>
      <c r="Y19" s="3" t="str">
        <f t="shared" si="24"/>
        <v>NA</v>
      </c>
      <c r="Z19" s="5" t="str">
        <f t="shared" si="25"/>
        <v>NA</v>
      </c>
      <c r="AA19" s="5" t="str">
        <f t="shared" si="26"/>
        <v>NA</v>
      </c>
      <c r="AB19" s="5" t="str">
        <f>IF($U19= "NA","NA",(F19-AA19)*Inputs!$S$7)</f>
        <v>NA</v>
      </c>
      <c r="AC19" s="123" t="str">
        <f t="shared" si="27"/>
        <v>NA</v>
      </c>
      <c r="AD19" s="124" t="str">
        <f t="shared" si="28"/>
        <v>NA</v>
      </c>
      <c r="AE19" s="123" t="str">
        <f t="shared" si="29"/>
        <v/>
      </c>
    </row>
    <row r="20" spans="1:31" s="32" customFormat="1" ht="13.35" customHeight="1" outlineLevel="1">
      <c r="A20" s="72" t="s">
        <v>54</v>
      </c>
      <c r="B20" s="11" t="s">
        <v>106</v>
      </c>
      <c r="C20" s="11" t="s">
        <v>49</v>
      </c>
      <c r="D20" s="73">
        <v>0.04</v>
      </c>
      <c r="E20" s="74">
        <v>48122</v>
      </c>
      <c r="F20" s="12">
        <v>2670000</v>
      </c>
      <c r="G20" s="75">
        <v>46296</v>
      </c>
      <c r="H20" s="69">
        <f>IF(OR(($G20=("Non Callable")),$G20=("Make Whole"),Inputs!$S$6&gt;E20),"Non Callable",MAX(Inputs!$S$6,G20))</f>
        <v>46296</v>
      </c>
      <c r="I20" s="70">
        <f t="shared" si="15"/>
        <v>5</v>
      </c>
      <c r="J20" s="67">
        <f>IF($I20="NA","NA",VLOOKUP(ROUNDUP(I20,0),Inputs!$N$6:$P$26,3,TRUE))</f>
        <v>0.05</v>
      </c>
      <c r="K20" s="3">
        <f>IF($I20="NA","NA",VLOOKUP(ROUNDUP(I20,0),Inputs!$N$6:$O$26,2))</f>
        <v>2.8300000000000002E-2</v>
      </c>
      <c r="L20" s="3">
        <f t="shared" si="16"/>
        <v>1.05419</v>
      </c>
      <c r="M20" s="5">
        <f t="shared" si="17"/>
        <v>2532750.2632352803</v>
      </c>
      <c r="N20" s="5">
        <f t="shared" si="18"/>
        <v>137249.73676471971</v>
      </c>
      <c r="O20" s="5">
        <f>IF($I20= "NA","NA",(F20-N20)*Inputs!$S$7)</f>
        <v>25327.502632352804</v>
      </c>
      <c r="P20" s="123">
        <f t="shared" si="19"/>
        <v>111922.23413236691</v>
      </c>
      <c r="Q20" s="124">
        <f t="shared" si="20"/>
        <v>4.1918439749950152E-2</v>
      </c>
      <c r="R20" s="7" t="str">
        <f t="shared" si="21"/>
        <v>YES</v>
      </c>
      <c r="S20" s="69">
        <f>IF(OR(($G20=("Non Callable")),$G20=("Make Whole"),Inputs!$S$6&gt;E20,R20="No"),"NA",Inputs!$S$6)</f>
        <v>45266</v>
      </c>
      <c r="T20" s="70">
        <f t="shared" si="22"/>
        <v>2.8194444444444446</v>
      </c>
      <c r="U20" s="67">
        <f>IF(S20="NA","NA",IF(T20&gt;0,T20*(Inputs!$S$11*12),0))</f>
        <v>1.3533333333333335E-2</v>
      </c>
      <c r="V20" s="70">
        <f t="shared" si="23"/>
        <v>5</v>
      </c>
      <c r="W20" s="67">
        <f>IF($V20="NA","NA",VLOOKUP(ROUNDUP(V20,0),Inputs!$N$6:$P$26,3,TRUE))</f>
        <v>0.05</v>
      </c>
      <c r="X20" s="3">
        <f>IF($U20="NA","NA",VLOOKUP(ROUNDUP(V20,0),Inputs!$N$6:$O$26,2)+U20)</f>
        <v>4.1833333333333333E-2</v>
      </c>
      <c r="Y20" s="3">
        <f t="shared" si="24"/>
        <v>0.99180000000000001</v>
      </c>
      <c r="Z20" s="5">
        <f t="shared" si="25"/>
        <v>2692075.0151240169</v>
      </c>
      <c r="AA20" s="5">
        <f t="shared" si="26"/>
        <v>-22075.015124016907</v>
      </c>
      <c r="AB20" s="5">
        <f>IF($U20= "NA","NA",(F20-AA20)*Inputs!$S$7)</f>
        <v>26920.750151240169</v>
      </c>
      <c r="AC20" s="123">
        <f t="shared" si="27"/>
        <v>-48995.765275257072</v>
      </c>
      <c r="AD20" s="124">
        <f t="shared" si="28"/>
        <v>-1.8350473885864072E-2</v>
      </c>
      <c r="AE20" s="123">
        <f t="shared" si="29"/>
        <v>160917.99940762398</v>
      </c>
    </row>
    <row r="21" spans="1:31" s="32" customFormat="1" ht="13.35" customHeight="1" outlineLevel="1">
      <c r="A21" s="72" t="s">
        <v>54</v>
      </c>
      <c r="B21" s="11" t="s">
        <v>107</v>
      </c>
      <c r="C21" s="11" t="s">
        <v>49</v>
      </c>
      <c r="D21" s="73">
        <v>0.05</v>
      </c>
      <c r="E21" s="74">
        <v>48488</v>
      </c>
      <c r="F21" s="12">
        <v>2795000</v>
      </c>
      <c r="G21" s="75">
        <v>46296</v>
      </c>
      <c r="H21" s="69">
        <f>IF(OR(($G21=("Non Callable")),$G21=("Make Whole"),Inputs!$S$6&gt;E21),"Non Callable",MAX(Inputs!$S$6,G21))</f>
        <v>46296</v>
      </c>
      <c r="I21" s="70">
        <f t="shared" si="15"/>
        <v>6</v>
      </c>
      <c r="J21" s="67">
        <f>IF($I21="NA","NA",VLOOKUP(ROUNDUP(I21,0),Inputs!$N$6:$P$26,3,TRUE))</f>
        <v>0.05</v>
      </c>
      <c r="K21" s="3">
        <f>IF($I21="NA","NA",VLOOKUP(ROUNDUP(I21,0),Inputs!$N$6:$O$26,2))</f>
        <v>2.8699999999999996E-2</v>
      </c>
      <c r="L21" s="3">
        <f t="shared" si="16"/>
        <v>1.11663</v>
      </c>
      <c r="M21" s="5">
        <f t="shared" si="17"/>
        <v>2503067.264895265</v>
      </c>
      <c r="N21" s="5">
        <f t="shared" si="18"/>
        <v>291932.73510473501</v>
      </c>
      <c r="O21" s="5">
        <f>IF($I21= "NA","NA",(F21-N21)*Inputs!$S$7)</f>
        <v>25030.672648952652</v>
      </c>
      <c r="P21" s="123">
        <f t="shared" si="19"/>
        <v>266902.06245578238</v>
      </c>
      <c r="Q21" s="124">
        <f t="shared" si="20"/>
        <v>9.5492687819600131E-2</v>
      </c>
      <c r="R21" s="7" t="str">
        <f t="shared" si="21"/>
        <v>YES</v>
      </c>
      <c r="S21" s="69">
        <f>IF(OR(($G21=("Non Callable")),$G21=("Make Whole"),Inputs!$S$6&gt;E21,R21="No"),"NA",Inputs!$S$6)</f>
        <v>45266</v>
      </c>
      <c r="T21" s="70">
        <f t="shared" si="22"/>
        <v>2.8194444444444446</v>
      </c>
      <c r="U21" s="67">
        <f>IF(S21="NA","NA",IF(T21&gt;0,T21*(Inputs!$S$11*12),0))</f>
        <v>1.3533333333333335E-2</v>
      </c>
      <c r="V21" s="70">
        <f t="shared" si="23"/>
        <v>6</v>
      </c>
      <c r="W21" s="67">
        <f>IF($V21="NA","NA",VLOOKUP(ROUNDUP(V21,0),Inputs!$N$6:$P$26,3,TRUE))</f>
        <v>0.05</v>
      </c>
      <c r="X21" s="3">
        <f>IF($U21="NA","NA",VLOOKUP(ROUNDUP(V21,0),Inputs!$N$6:$O$26,2)+U21)</f>
        <v>4.2233333333333331E-2</v>
      </c>
      <c r="Y21" s="3">
        <f t="shared" si="24"/>
        <v>1.04078</v>
      </c>
      <c r="Z21" s="5">
        <f t="shared" si="25"/>
        <v>2685485.8855858105</v>
      </c>
      <c r="AA21" s="5">
        <f t="shared" si="26"/>
        <v>109514.11441418948</v>
      </c>
      <c r="AB21" s="5">
        <f>IF($U21= "NA","NA",(F21-AA21)*Inputs!$S$7)</f>
        <v>26854.858855858107</v>
      </c>
      <c r="AC21" s="123">
        <f t="shared" si="27"/>
        <v>82659.255558331366</v>
      </c>
      <c r="AD21" s="124">
        <f t="shared" si="28"/>
        <v>2.957397336612929E-2</v>
      </c>
      <c r="AE21" s="123">
        <f t="shared" si="29"/>
        <v>184242.806897451</v>
      </c>
    </row>
    <row r="22" spans="1:31" s="32" customFormat="1" ht="13.35" customHeight="1" outlineLevel="1">
      <c r="A22" s="72" t="s">
        <v>54</v>
      </c>
      <c r="B22" s="11" t="s">
        <v>108</v>
      </c>
      <c r="C22" s="11" t="s">
        <v>49</v>
      </c>
      <c r="D22" s="73">
        <v>0.05</v>
      </c>
      <c r="E22" s="74">
        <v>48853</v>
      </c>
      <c r="F22" s="12">
        <v>2940000</v>
      </c>
      <c r="G22" s="75">
        <v>46296</v>
      </c>
      <c r="H22" s="69">
        <f>IF(OR(($G22=("Non Callable")),$G22=("Make Whole"),Inputs!$S$6&gt;E22),"Non Callable",MAX(Inputs!$S$6,G22))</f>
        <v>46296</v>
      </c>
      <c r="I22" s="70">
        <f t="shared" si="15"/>
        <v>7</v>
      </c>
      <c r="J22" s="67">
        <f>IF($I22="NA","NA",VLOOKUP(ROUNDUP(I22,0),Inputs!$N$6:$P$26,3,TRUE))</f>
        <v>0.05</v>
      </c>
      <c r="K22" s="3">
        <f>IF($I22="NA","NA",VLOOKUP(ROUNDUP(I22,0),Inputs!$N$6:$O$26,2))</f>
        <v>2.8799999999999999E-2</v>
      </c>
      <c r="L22" s="3">
        <f t="shared" si="16"/>
        <v>1.1335299999999999</v>
      </c>
      <c r="M22" s="5">
        <f t="shared" si="17"/>
        <v>2593667.5694511835</v>
      </c>
      <c r="N22" s="5">
        <f t="shared" si="18"/>
        <v>346332.43054881645</v>
      </c>
      <c r="O22" s="5">
        <f>IF($I22= "NA","NA",(F22-N22)*Inputs!$S$7)</f>
        <v>25936.675694511836</v>
      </c>
      <c r="P22" s="123">
        <f t="shared" si="19"/>
        <v>320395.7548543046</v>
      </c>
      <c r="Q22" s="124">
        <f t="shared" si="20"/>
        <v>0.10897814790962741</v>
      </c>
      <c r="R22" s="7" t="str">
        <f t="shared" si="21"/>
        <v>YES</v>
      </c>
      <c r="S22" s="69">
        <f>IF(OR(($G22=("Non Callable")),$G22=("Make Whole"),Inputs!$S$6&gt;E22,R22="No"),"NA",Inputs!$S$6)</f>
        <v>45266</v>
      </c>
      <c r="T22" s="70">
        <f t="shared" si="22"/>
        <v>2.8194444444444446</v>
      </c>
      <c r="U22" s="67">
        <f>IF(S22="NA","NA",IF(T22&gt;0,T22*(Inputs!$S$11*12),0))</f>
        <v>1.3533333333333335E-2</v>
      </c>
      <c r="V22" s="70">
        <f t="shared" si="23"/>
        <v>7</v>
      </c>
      <c r="W22" s="67">
        <f>IF($V22="NA","NA",VLOOKUP(ROUNDUP(V22,0),Inputs!$N$6:$P$26,3,TRUE))</f>
        <v>0.05</v>
      </c>
      <c r="X22" s="3">
        <f>IF($U22="NA","NA",VLOOKUP(ROUNDUP(V22,0),Inputs!$N$6:$O$26,2)+U22)</f>
        <v>4.2333333333333334E-2</v>
      </c>
      <c r="Y22" s="3">
        <f t="shared" si="24"/>
        <v>1.0460199999999999</v>
      </c>
      <c r="Z22" s="5">
        <f t="shared" si="25"/>
        <v>2810653.715990134</v>
      </c>
      <c r="AA22" s="5">
        <f t="shared" si="26"/>
        <v>129346.28400986595</v>
      </c>
      <c r="AB22" s="5">
        <f>IF($U22= "NA","NA",(F22-AA22)*Inputs!$S$7)</f>
        <v>28106.537159901342</v>
      </c>
      <c r="AC22" s="123">
        <f t="shared" si="27"/>
        <v>101239.74684996461</v>
      </c>
      <c r="AD22" s="124">
        <f t="shared" si="28"/>
        <v>3.4435288044205647E-2</v>
      </c>
      <c r="AE22" s="123">
        <f t="shared" si="29"/>
        <v>219156.00800433999</v>
      </c>
    </row>
    <row r="23" spans="1:31" s="32" customFormat="1" ht="13.35" customHeight="1" outlineLevel="1">
      <c r="A23" s="72" t="s">
        <v>54</v>
      </c>
      <c r="B23" s="11" t="s">
        <v>109</v>
      </c>
      <c r="C23" s="11" t="s">
        <v>49</v>
      </c>
      <c r="D23" s="73">
        <v>0.05</v>
      </c>
      <c r="E23" s="74">
        <v>49218</v>
      </c>
      <c r="F23" s="12">
        <v>3090000</v>
      </c>
      <c r="G23" s="75">
        <v>46296</v>
      </c>
      <c r="H23" s="69">
        <f>IF(OR(($G23=("Non Callable")),$G23=("Make Whole"),Inputs!$S$6&gt;E23),"Non Callable",MAX(Inputs!$S$6,G23))</f>
        <v>46296</v>
      </c>
      <c r="I23" s="70">
        <f t="shared" si="15"/>
        <v>8</v>
      </c>
      <c r="J23" s="67">
        <f>IF($I23="NA","NA",VLOOKUP(ROUNDUP(I23,0),Inputs!$N$6:$P$26,3,TRUE))</f>
        <v>0.05</v>
      </c>
      <c r="K23" s="3">
        <f>IF($I23="NA","NA",VLOOKUP(ROUNDUP(I23,0),Inputs!$N$6:$O$26,2))</f>
        <v>2.8899999999999995E-2</v>
      </c>
      <c r="L23" s="3">
        <f t="shared" si="16"/>
        <v>1.14974</v>
      </c>
      <c r="M23" s="5">
        <f t="shared" si="17"/>
        <v>2687564.1449371162</v>
      </c>
      <c r="N23" s="5">
        <f t="shared" si="18"/>
        <v>402435.85506288381</v>
      </c>
      <c r="O23" s="5">
        <f>IF($I23= "NA","NA",(F23-N23)*Inputs!$S$7)</f>
        <v>26875.641449371164</v>
      </c>
      <c r="P23" s="123">
        <f t="shared" si="19"/>
        <v>375560.21361351263</v>
      </c>
      <c r="Q23" s="124">
        <f t="shared" si="20"/>
        <v>0.12154052220502028</v>
      </c>
      <c r="R23" s="7" t="str">
        <f t="shared" si="21"/>
        <v>YES</v>
      </c>
      <c r="S23" s="69">
        <f>IF(OR(($G23=("Non Callable")),$G23=("Make Whole"),Inputs!$S$6&gt;E23,R23="No"),"NA",Inputs!$S$6)</f>
        <v>45266</v>
      </c>
      <c r="T23" s="70">
        <f t="shared" si="22"/>
        <v>2.8194444444444446</v>
      </c>
      <c r="U23" s="67">
        <f>IF(S23="NA","NA",IF(T23&gt;0,T23*(Inputs!$S$11*12),0))</f>
        <v>1.3533333333333335E-2</v>
      </c>
      <c r="V23" s="70">
        <f t="shared" si="23"/>
        <v>8</v>
      </c>
      <c r="W23" s="67">
        <f>IF($V23="NA","NA",VLOOKUP(ROUNDUP(V23,0),Inputs!$N$6:$P$26,3,TRUE))</f>
        <v>0.05</v>
      </c>
      <c r="X23" s="3">
        <f>IF($U23="NA","NA",VLOOKUP(ROUNDUP(V23,0),Inputs!$N$6:$O$26,2)+U23)</f>
        <v>4.243333333333333E-2</v>
      </c>
      <c r="Y23" s="3">
        <f t="shared" si="24"/>
        <v>1.05087</v>
      </c>
      <c r="Z23" s="5">
        <f t="shared" si="25"/>
        <v>2940420.7941990923</v>
      </c>
      <c r="AA23" s="5">
        <f t="shared" si="26"/>
        <v>149579.20580090769</v>
      </c>
      <c r="AB23" s="5">
        <f>IF($U23= "NA","NA",(F23-AA23)*Inputs!$S$7)</f>
        <v>29404.207941990924</v>
      </c>
      <c r="AC23" s="123">
        <f t="shared" si="27"/>
        <v>120174.99785891676</v>
      </c>
      <c r="AD23" s="124">
        <f t="shared" si="28"/>
        <v>3.8891585067610604E-2</v>
      </c>
      <c r="AE23" s="123">
        <f t="shared" si="29"/>
        <v>255385.21575459588</v>
      </c>
    </row>
    <row r="24" spans="1:31" s="32" customFormat="1" ht="13.35" customHeight="1" outlineLevel="1">
      <c r="A24" s="72" t="s">
        <v>54</v>
      </c>
      <c r="B24" s="11" t="s">
        <v>110</v>
      </c>
      <c r="C24" s="11" t="s">
        <v>49</v>
      </c>
      <c r="D24" s="73">
        <v>0.05</v>
      </c>
      <c r="E24" s="74">
        <v>49583</v>
      </c>
      <c r="F24" s="12">
        <v>3250000</v>
      </c>
      <c r="G24" s="75">
        <v>46296</v>
      </c>
      <c r="H24" s="69">
        <f>IF(OR(($G24=("Non Callable")),$G24=("Make Whole"),Inputs!$S$6&gt;E24),"Non Callable",MAX(Inputs!$S$6,G24))</f>
        <v>46296</v>
      </c>
      <c r="I24" s="70">
        <f t="shared" si="15"/>
        <v>9</v>
      </c>
      <c r="J24" s="67">
        <f>IF($I24="NA","NA",VLOOKUP(ROUNDUP(I24,0),Inputs!$N$6:$P$26,3,TRUE))</f>
        <v>0.05</v>
      </c>
      <c r="K24" s="3">
        <f>IF($I24="NA","NA",VLOOKUP(ROUNDUP(I24,0),Inputs!$N$6:$O$26,2))</f>
        <v>2.9600000000000001E-2</v>
      </c>
      <c r="L24" s="3">
        <f t="shared" si="16"/>
        <v>1.1601399999999999</v>
      </c>
      <c r="M24" s="5">
        <f t="shared" si="17"/>
        <v>2801386.0396159086</v>
      </c>
      <c r="N24" s="5">
        <f t="shared" si="18"/>
        <v>448613.96038409136</v>
      </c>
      <c r="O24" s="5">
        <f>IF($I24= "NA","NA",(F24-N24)*Inputs!$S$7)</f>
        <v>28013.860396159085</v>
      </c>
      <c r="P24" s="123">
        <f t="shared" si="19"/>
        <v>420600.09998793225</v>
      </c>
      <c r="Q24" s="124">
        <f t="shared" si="20"/>
        <v>0.12941541538090223</v>
      </c>
      <c r="R24" s="7" t="str">
        <f t="shared" si="21"/>
        <v>YES</v>
      </c>
      <c r="S24" s="69">
        <f>IF(OR(($G24=("Non Callable")),$G24=("Make Whole"),Inputs!$S$6&gt;E24,R24="No"),"NA",Inputs!$S$6)</f>
        <v>45266</v>
      </c>
      <c r="T24" s="70">
        <f t="shared" si="22"/>
        <v>2.8194444444444446</v>
      </c>
      <c r="U24" s="67">
        <f>IF(S24="NA","NA",IF(T24&gt;0,T24*(Inputs!$S$11*12),0))</f>
        <v>1.3533333333333335E-2</v>
      </c>
      <c r="V24" s="70">
        <f t="shared" si="23"/>
        <v>9</v>
      </c>
      <c r="W24" s="67">
        <f>IF($V24="NA","NA",VLOOKUP(ROUNDUP(V24,0),Inputs!$N$6:$P$26,3,TRUE))</f>
        <v>0.05</v>
      </c>
      <c r="X24" s="3">
        <f>IF($U24="NA","NA",VLOOKUP(ROUNDUP(V24,0),Inputs!$N$6:$O$26,2)+U24)</f>
        <v>4.3133333333333336E-2</v>
      </c>
      <c r="Y24" s="3">
        <f t="shared" si="24"/>
        <v>1.05077</v>
      </c>
      <c r="Z24" s="5">
        <f t="shared" si="25"/>
        <v>3092969.917298743</v>
      </c>
      <c r="AA24" s="5">
        <f t="shared" si="26"/>
        <v>157030.08270125696</v>
      </c>
      <c r="AB24" s="5">
        <f>IF($U24= "NA","NA",(F24-AA24)*Inputs!$S$7)</f>
        <v>30929.699172987432</v>
      </c>
      <c r="AC24" s="123">
        <f t="shared" si="27"/>
        <v>126100.38352826954</v>
      </c>
      <c r="AD24" s="124">
        <f t="shared" si="28"/>
        <v>3.8800118008698321E-2</v>
      </c>
      <c r="AE24" s="123">
        <f t="shared" si="29"/>
        <v>294499.71645966271</v>
      </c>
    </row>
    <row r="25" spans="1:31" s="32" customFormat="1" ht="13.35" customHeight="1" outlineLevel="1">
      <c r="A25" s="72" t="s">
        <v>54</v>
      </c>
      <c r="B25" s="11" t="s">
        <v>111</v>
      </c>
      <c r="C25" s="11" t="s">
        <v>49</v>
      </c>
      <c r="D25" s="73">
        <v>0.05</v>
      </c>
      <c r="E25" s="74">
        <v>45566</v>
      </c>
      <c r="F25" s="12">
        <v>1415000</v>
      </c>
      <c r="G25" s="11" t="s">
        <v>2</v>
      </c>
      <c r="H25" s="69" t="str">
        <f>IF(OR(($G25=("Non Callable")),$G25=("Make Whole"),Inputs!$S$6&gt;E25),"Non Callable",MAX(Inputs!$S$6,G25))</f>
        <v>Non Callable</v>
      </c>
      <c r="I25" s="70" t="str">
        <f t="shared" si="15"/>
        <v>NA</v>
      </c>
      <c r="J25" s="67" t="str">
        <f>IF($I25="NA","NA",VLOOKUP(ROUNDUP(I25,0),Inputs!$N$6:$P$26,3,TRUE))</f>
        <v>NA</v>
      </c>
      <c r="K25" s="3" t="str">
        <f>IF($I25="NA","NA",VLOOKUP(ROUNDUP(I25,0),Inputs!$N$6:$O$26,2))</f>
        <v>NA</v>
      </c>
      <c r="L25" s="3" t="str">
        <f t="shared" si="16"/>
        <v>NA</v>
      </c>
      <c r="M25" s="5" t="str">
        <f t="shared" si="17"/>
        <v>NA</v>
      </c>
      <c r="N25" s="5" t="str">
        <f t="shared" si="18"/>
        <v>NA</v>
      </c>
      <c r="O25" s="5" t="str">
        <f>IF($I25= "NA","NA",(F25-N25)*Inputs!$S$7)</f>
        <v>NA</v>
      </c>
      <c r="P25" s="123" t="str">
        <f t="shared" si="19"/>
        <v>NA</v>
      </c>
      <c r="Q25" s="124" t="str">
        <f t="shared" si="20"/>
        <v>NA</v>
      </c>
      <c r="R25" s="7" t="str">
        <f t="shared" si="21"/>
        <v>YES</v>
      </c>
      <c r="S25" s="69" t="str">
        <f>IF(OR(($G25=("Non Callable")),$G25=("Make Whole"),Inputs!$S$6&gt;E25,R25="No"),"NA",Inputs!$S$6)</f>
        <v>NA</v>
      </c>
      <c r="T25" s="70" t="str">
        <f t="shared" si="22"/>
        <v>NA</v>
      </c>
      <c r="U25" s="67" t="str">
        <f>IF(S25="NA","NA",IF(T25&gt;0,T25*(Inputs!$S$11*12),0))</f>
        <v>NA</v>
      </c>
      <c r="V25" s="70" t="str">
        <f t="shared" si="23"/>
        <v>NA</v>
      </c>
      <c r="W25" s="67" t="str">
        <f>IF($V25="NA","NA",VLOOKUP(ROUNDUP(V25,0),Inputs!$N$6:$P$26,3,TRUE))</f>
        <v>NA</v>
      </c>
      <c r="X25" s="3" t="str">
        <f>IF($U25="NA","NA",VLOOKUP(ROUNDUP(V25,0),Inputs!$N$6:$O$26,2)+U25)</f>
        <v>NA</v>
      </c>
      <c r="Y25" s="3" t="str">
        <f t="shared" si="24"/>
        <v>NA</v>
      </c>
      <c r="Z25" s="5" t="str">
        <f t="shared" si="25"/>
        <v>NA</v>
      </c>
      <c r="AA25" s="5" t="str">
        <f t="shared" si="26"/>
        <v>NA</v>
      </c>
      <c r="AB25" s="5" t="str">
        <f>IF($U25= "NA","NA",(F25-AA25)*Inputs!$S$7)</f>
        <v>NA</v>
      </c>
      <c r="AC25" s="123" t="str">
        <f t="shared" si="27"/>
        <v>NA</v>
      </c>
      <c r="AD25" s="124" t="str">
        <f t="shared" si="28"/>
        <v>NA</v>
      </c>
      <c r="AE25" s="123" t="str">
        <f t="shared" si="29"/>
        <v/>
      </c>
    </row>
    <row r="26" spans="1:31" s="32" customFormat="1" ht="13.35" customHeight="1" outlineLevel="1">
      <c r="A26" s="72" t="s">
        <v>54</v>
      </c>
      <c r="B26" s="11" t="s">
        <v>112</v>
      </c>
      <c r="C26" s="11" t="s">
        <v>49</v>
      </c>
      <c r="D26" s="73">
        <v>0.05</v>
      </c>
      <c r="E26" s="74">
        <v>45931</v>
      </c>
      <c r="F26" s="12">
        <v>1000000</v>
      </c>
      <c r="G26" s="11" t="s">
        <v>2</v>
      </c>
      <c r="H26" s="69" t="str">
        <f>IF(OR(($G26=("Non Callable")),$G26=("Make Whole"),Inputs!$S$6&gt;E26),"Non Callable",MAX(Inputs!$S$6,G26))</f>
        <v>Non Callable</v>
      </c>
      <c r="I26" s="70" t="str">
        <f t="shared" si="15"/>
        <v>NA</v>
      </c>
      <c r="J26" s="67" t="str">
        <f>IF($I26="NA","NA",VLOOKUP(ROUNDUP(I26,0),Inputs!$N$6:$P$26,3,TRUE))</f>
        <v>NA</v>
      </c>
      <c r="K26" s="3" t="str">
        <f>IF($I26="NA","NA",VLOOKUP(ROUNDUP(I26,0),Inputs!$N$6:$O$26,2))</f>
        <v>NA</v>
      </c>
      <c r="L26" s="3" t="str">
        <f t="shared" si="16"/>
        <v>NA</v>
      </c>
      <c r="M26" s="5" t="str">
        <f t="shared" si="17"/>
        <v>NA</v>
      </c>
      <c r="N26" s="5" t="str">
        <f t="shared" si="18"/>
        <v>NA</v>
      </c>
      <c r="O26" s="5" t="str">
        <f>IF($I26= "NA","NA",(F26-N26)*Inputs!$S$7)</f>
        <v>NA</v>
      </c>
      <c r="P26" s="123" t="str">
        <f t="shared" si="19"/>
        <v>NA</v>
      </c>
      <c r="Q26" s="124" t="str">
        <f t="shared" si="20"/>
        <v>NA</v>
      </c>
      <c r="R26" s="7" t="str">
        <f t="shared" si="21"/>
        <v>YES</v>
      </c>
      <c r="S26" s="69" t="str">
        <f>IF(OR(($G26=("Non Callable")),$G26=("Make Whole"),Inputs!$S$6&gt;E26,R26="No"),"NA",Inputs!$S$6)</f>
        <v>NA</v>
      </c>
      <c r="T26" s="70" t="str">
        <f t="shared" si="22"/>
        <v>NA</v>
      </c>
      <c r="U26" s="67" t="str">
        <f>IF(S26="NA","NA",IF(T26&gt;0,T26*(Inputs!$S$11*12),0))</f>
        <v>NA</v>
      </c>
      <c r="V26" s="70" t="str">
        <f t="shared" si="23"/>
        <v>NA</v>
      </c>
      <c r="W26" s="67" t="str">
        <f>IF($V26="NA","NA",VLOOKUP(ROUNDUP(V26,0),Inputs!$N$6:$P$26,3,TRUE))</f>
        <v>NA</v>
      </c>
      <c r="X26" s="3" t="str">
        <f>IF($U26="NA","NA",VLOOKUP(ROUNDUP(V26,0),Inputs!$N$6:$O$26,2)+U26)</f>
        <v>NA</v>
      </c>
      <c r="Y26" s="3" t="str">
        <f t="shared" si="24"/>
        <v>NA</v>
      </c>
      <c r="Z26" s="5" t="str">
        <f t="shared" si="25"/>
        <v>NA</v>
      </c>
      <c r="AA26" s="5" t="str">
        <f t="shared" si="26"/>
        <v>NA</v>
      </c>
      <c r="AB26" s="5" t="str">
        <f>IF($U26= "NA","NA",(F26-AA26)*Inputs!$S$7)</f>
        <v>NA</v>
      </c>
      <c r="AC26" s="123" t="str">
        <f t="shared" si="27"/>
        <v>NA</v>
      </c>
      <c r="AD26" s="124" t="str">
        <f t="shared" si="28"/>
        <v>NA</v>
      </c>
      <c r="AE26" s="123" t="str">
        <f t="shared" si="29"/>
        <v/>
      </c>
    </row>
    <row r="27" spans="1:31" s="32" customFormat="1" ht="13.35" customHeight="1" outlineLevel="1">
      <c r="A27" s="72" t="s">
        <v>54</v>
      </c>
      <c r="B27" s="11" t="s">
        <v>113</v>
      </c>
      <c r="C27" s="11" t="s">
        <v>49</v>
      </c>
      <c r="D27" s="73">
        <v>0.04</v>
      </c>
      <c r="E27" s="74">
        <v>47757</v>
      </c>
      <c r="F27" s="12">
        <v>1400000</v>
      </c>
      <c r="G27" s="75">
        <v>46296</v>
      </c>
      <c r="H27" s="69">
        <f>IF(OR(($G27=("Non Callable")),$G27=("Make Whole"),Inputs!$S$6&gt;E27),"Non Callable",MAX(Inputs!$S$6,G27))</f>
        <v>46296</v>
      </c>
      <c r="I27" s="70">
        <f t="shared" si="15"/>
        <v>4</v>
      </c>
      <c r="J27" s="67">
        <f>IF($I27="NA","NA",VLOOKUP(ROUNDUP(I27,0),Inputs!$N$6:$P$26,3,TRUE))</f>
        <v>0.05</v>
      </c>
      <c r="K27" s="3">
        <f>IF($I27="NA","NA",VLOOKUP(ROUNDUP(I27,0),Inputs!$N$6:$O$26,2))</f>
        <v>2.86E-2</v>
      </c>
      <c r="L27" s="3">
        <f t="shared" si="16"/>
        <v>1.0427999999999999</v>
      </c>
      <c r="M27" s="5">
        <f t="shared" si="17"/>
        <v>1342539.3172228616</v>
      </c>
      <c r="N27" s="5">
        <f t="shared" si="18"/>
        <v>57460.682777138427</v>
      </c>
      <c r="O27" s="5">
        <f>IF($I27= "NA","NA",(F27-N27)*Inputs!$S$7)</f>
        <v>13425.393172228616</v>
      </c>
      <c r="P27" s="123">
        <f t="shared" si="19"/>
        <v>44035.289604909813</v>
      </c>
      <c r="Q27" s="124">
        <f t="shared" si="20"/>
        <v>3.1453778289221294E-2</v>
      </c>
      <c r="R27" s="7" t="str">
        <f t="shared" si="21"/>
        <v>YES</v>
      </c>
      <c r="S27" s="69">
        <f>IF(OR(($G27=("Non Callable")),$G27=("Make Whole"),Inputs!$S$6&gt;E27,R27="No"),"NA",Inputs!$S$6)</f>
        <v>45266</v>
      </c>
      <c r="T27" s="70">
        <f t="shared" si="22"/>
        <v>2.8194444444444446</v>
      </c>
      <c r="U27" s="67">
        <f>IF(S27="NA","NA",IF(T27&gt;0,T27*(Inputs!$S$11*12),0))</f>
        <v>1.3533333333333335E-2</v>
      </c>
      <c r="V27" s="70">
        <f t="shared" si="23"/>
        <v>4</v>
      </c>
      <c r="W27" s="67">
        <f>IF($V27="NA","NA",VLOOKUP(ROUNDUP(V27,0),Inputs!$N$6:$P$26,3,TRUE))</f>
        <v>0.05</v>
      </c>
      <c r="X27" s="3">
        <f>IF($U27="NA","NA",VLOOKUP(ROUNDUP(V27,0),Inputs!$N$6:$O$26,2)+U27)</f>
        <v>4.2133333333333335E-2</v>
      </c>
      <c r="Y27" s="3">
        <f t="shared" si="24"/>
        <v>0.99221999999999999</v>
      </c>
      <c r="Z27" s="5">
        <f t="shared" si="25"/>
        <v>1410977.4042047127</v>
      </c>
      <c r="AA27" s="5">
        <f t="shared" si="26"/>
        <v>-10977.404204712715</v>
      </c>
      <c r="AB27" s="5">
        <f>IF($U27= "NA","NA",(F27-AA27)*Inputs!$S$7)</f>
        <v>14109.774042047127</v>
      </c>
      <c r="AC27" s="123">
        <f t="shared" si="27"/>
        <v>-25087.178246759842</v>
      </c>
      <c r="AD27" s="124">
        <f t="shared" si="28"/>
        <v>-1.7919413033399886E-2</v>
      </c>
      <c r="AE27" s="123">
        <f t="shared" si="29"/>
        <v>69122.467851669659</v>
      </c>
    </row>
    <row r="28" spans="1:31" s="32" customFormat="1" ht="13.35" customHeight="1" outlineLevel="1">
      <c r="A28" s="72" t="s">
        <v>54</v>
      </c>
      <c r="B28" s="11" t="s">
        <v>114</v>
      </c>
      <c r="C28" s="11" t="s">
        <v>50</v>
      </c>
      <c r="D28" s="73">
        <v>0.03</v>
      </c>
      <c r="E28" s="74">
        <v>45566</v>
      </c>
      <c r="F28" s="12">
        <v>2545000</v>
      </c>
      <c r="G28" s="11" t="s">
        <v>2</v>
      </c>
      <c r="H28" s="69" t="str">
        <f>IF(OR(($G28=("Non Callable")),$G28=("Make Whole"),Inputs!$S$6&gt;E28),"Non Callable",MAX(Inputs!$S$6,G28))</f>
        <v>Non Callable</v>
      </c>
      <c r="I28" s="70" t="str">
        <f t="shared" si="15"/>
        <v>NA</v>
      </c>
      <c r="J28" s="67" t="str">
        <f>IF($I28="NA","NA",VLOOKUP(ROUNDUP(I28,0),Inputs!$N$6:$P$26,3,TRUE))</f>
        <v>NA</v>
      </c>
      <c r="K28" s="3" t="str">
        <f>IF($I28="NA","NA",VLOOKUP(ROUNDUP(I28,0),Inputs!$N$6:$O$26,2))</f>
        <v>NA</v>
      </c>
      <c r="L28" s="3" t="str">
        <f t="shared" si="16"/>
        <v>NA</v>
      </c>
      <c r="M28" s="5" t="str">
        <f t="shared" si="17"/>
        <v>NA</v>
      </c>
      <c r="N28" s="5" t="str">
        <f t="shared" si="18"/>
        <v>NA</v>
      </c>
      <c r="O28" s="5" t="str">
        <f>IF($I28= "NA","NA",(F28-N28)*Inputs!$S$7)</f>
        <v>NA</v>
      </c>
      <c r="P28" s="123" t="str">
        <f t="shared" si="19"/>
        <v>NA</v>
      </c>
      <c r="Q28" s="124" t="str">
        <f t="shared" si="20"/>
        <v>NA</v>
      </c>
      <c r="R28" s="7" t="str">
        <f t="shared" si="21"/>
        <v>YES</v>
      </c>
      <c r="S28" s="69" t="str">
        <f>IF(OR(($G28=("Non Callable")),$G28=("Make Whole"),Inputs!$S$6&gt;E28,R28="No"),"NA",Inputs!$S$6)</f>
        <v>NA</v>
      </c>
      <c r="T28" s="70" t="str">
        <f t="shared" si="22"/>
        <v>NA</v>
      </c>
      <c r="U28" s="67" t="str">
        <f>IF(S28="NA","NA",IF(T28&gt;0,T28*(Inputs!$S$11*12),0))</f>
        <v>NA</v>
      </c>
      <c r="V28" s="70" t="str">
        <f t="shared" si="23"/>
        <v>NA</v>
      </c>
      <c r="W28" s="67" t="str">
        <f>IF($V28="NA","NA",VLOOKUP(ROUNDUP(V28,0),Inputs!$N$6:$P$26,3,TRUE))</f>
        <v>NA</v>
      </c>
      <c r="X28" s="3" t="str">
        <f>IF($U28="NA","NA",VLOOKUP(ROUNDUP(V28,0),Inputs!$N$6:$O$26,2)+U28)</f>
        <v>NA</v>
      </c>
      <c r="Y28" s="3" t="str">
        <f t="shared" si="24"/>
        <v>NA</v>
      </c>
      <c r="Z28" s="5" t="str">
        <f t="shared" si="25"/>
        <v>NA</v>
      </c>
      <c r="AA28" s="5" t="str">
        <f t="shared" si="26"/>
        <v>NA</v>
      </c>
      <c r="AB28" s="5" t="str">
        <f>IF($U28= "NA","NA",(F28-AA28)*Inputs!$S$7)</f>
        <v>NA</v>
      </c>
      <c r="AC28" s="123" t="str">
        <f t="shared" si="27"/>
        <v>NA</v>
      </c>
      <c r="AD28" s="124" t="str">
        <f t="shared" si="28"/>
        <v>NA</v>
      </c>
      <c r="AE28" s="123" t="str">
        <f t="shared" si="29"/>
        <v/>
      </c>
    </row>
    <row r="29" spans="1:31" s="32" customFormat="1" ht="13.35" customHeight="1" outlineLevel="1">
      <c r="A29" s="72" t="s">
        <v>54</v>
      </c>
      <c r="B29" s="11" t="s">
        <v>115</v>
      </c>
      <c r="C29" s="11" t="s">
        <v>50</v>
      </c>
      <c r="D29" s="73">
        <v>0.05</v>
      </c>
      <c r="E29" s="74">
        <v>45931</v>
      </c>
      <c r="F29" s="12">
        <v>2140000</v>
      </c>
      <c r="G29" s="11" t="s">
        <v>2</v>
      </c>
      <c r="H29" s="69" t="str">
        <f>IF(OR(($G29=("Non Callable")),$G29=("Make Whole"),Inputs!$S$6&gt;E29),"Non Callable",MAX(Inputs!$S$6,G29))</f>
        <v>Non Callable</v>
      </c>
      <c r="I29" s="70" t="str">
        <f t="shared" si="15"/>
        <v>NA</v>
      </c>
      <c r="J29" s="67" t="str">
        <f>IF($I29="NA","NA",VLOOKUP(ROUNDUP(I29,0),Inputs!$N$6:$P$26,3,TRUE))</f>
        <v>NA</v>
      </c>
      <c r="K29" s="3" t="str">
        <f>IF($I29="NA","NA",VLOOKUP(ROUNDUP(I29,0),Inputs!$N$6:$O$26,2))</f>
        <v>NA</v>
      </c>
      <c r="L29" s="3" t="str">
        <f t="shared" si="16"/>
        <v>NA</v>
      </c>
      <c r="M29" s="5" t="str">
        <f t="shared" si="17"/>
        <v>NA</v>
      </c>
      <c r="N29" s="5" t="str">
        <f t="shared" si="18"/>
        <v>NA</v>
      </c>
      <c r="O29" s="5" t="str">
        <f>IF($I29= "NA","NA",(F29-N29)*Inputs!$S$7)</f>
        <v>NA</v>
      </c>
      <c r="P29" s="123" t="str">
        <f t="shared" si="19"/>
        <v>NA</v>
      </c>
      <c r="Q29" s="124" t="str">
        <f t="shared" si="20"/>
        <v>NA</v>
      </c>
      <c r="R29" s="7" t="str">
        <f t="shared" si="21"/>
        <v>YES</v>
      </c>
      <c r="S29" s="69" t="str">
        <f>IF(OR(($G29=("Non Callable")),$G29=("Make Whole"),Inputs!$S$6&gt;E29,R29="No"),"NA",Inputs!$S$6)</f>
        <v>NA</v>
      </c>
      <c r="T29" s="70" t="str">
        <f t="shared" si="22"/>
        <v>NA</v>
      </c>
      <c r="U29" s="67" t="str">
        <f>IF(S29="NA","NA",IF(T29&gt;0,T29*(Inputs!$S$11*12),0))</f>
        <v>NA</v>
      </c>
      <c r="V29" s="70" t="str">
        <f t="shared" si="23"/>
        <v>NA</v>
      </c>
      <c r="W29" s="67" t="str">
        <f>IF($V29="NA","NA",VLOOKUP(ROUNDUP(V29,0),Inputs!$N$6:$P$26,3,TRUE))</f>
        <v>NA</v>
      </c>
      <c r="X29" s="3" t="str">
        <f>IF($U29="NA","NA",VLOOKUP(ROUNDUP(V29,0),Inputs!$N$6:$O$26,2)+U29)</f>
        <v>NA</v>
      </c>
      <c r="Y29" s="3" t="str">
        <f t="shared" si="24"/>
        <v>NA</v>
      </c>
      <c r="Z29" s="5" t="str">
        <f t="shared" si="25"/>
        <v>NA</v>
      </c>
      <c r="AA29" s="5" t="str">
        <f t="shared" si="26"/>
        <v>NA</v>
      </c>
      <c r="AB29" s="5" t="str">
        <f>IF($U29= "NA","NA",(F29-AA29)*Inputs!$S$7)</f>
        <v>NA</v>
      </c>
      <c r="AC29" s="123" t="str">
        <f t="shared" si="27"/>
        <v>NA</v>
      </c>
      <c r="AD29" s="124" t="str">
        <f t="shared" si="28"/>
        <v>NA</v>
      </c>
      <c r="AE29" s="123" t="str">
        <f t="shared" si="29"/>
        <v/>
      </c>
    </row>
    <row r="30" spans="1:31" s="32" customFormat="1" ht="13.35" customHeight="1" outlineLevel="1">
      <c r="A30" s="72" t="s">
        <v>54</v>
      </c>
      <c r="B30" s="11" t="s">
        <v>116</v>
      </c>
      <c r="C30" s="11" t="s">
        <v>50</v>
      </c>
      <c r="D30" s="73">
        <v>0.05</v>
      </c>
      <c r="E30" s="74">
        <v>46296</v>
      </c>
      <c r="F30" s="12">
        <v>2495000</v>
      </c>
      <c r="G30" s="11" t="s">
        <v>2</v>
      </c>
      <c r="H30" s="69" t="str">
        <f>IF(OR(($G30=("Non Callable")),$G30=("Make Whole"),Inputs!$S$6&gt;E30),"Non Callable",MAX(Inputs!$S$6,G30))</f>
        <v>Non Callable</v>
      </c>
      <c r="I30" s="70" t="str">
        <f t="shared" si="15"/>
        <v>NA</v>
      </c>
      <c r="J30" s="67" t="str">
        <f>IF($I30="NA","NA",VLOOKUP(ROUNDUP(I30,0),Inputs!$N$6:$P$26,3,TRUE))</f>
        <v>NA</v>
      </c>
      <c r="K30" s="3" t="str">
        <f>IF($I30="NA","NA",VLOOKUP(ROUNDUP(I30,0),Inputs!$N$6:$O$26,2))</f>
        <v>NA</v>
      </c>
      <c r="L30" s="3" t="str">
        <f t="shared" si="16"/>
        <v>NA</v>
      </c>
      <c r="M30" s="5" t="str">
        <f t="shared" si="17"/>
        <v>NA</v>
      </c>
      <c r="N30" s="5" t="str">
        <f t="shared" si="18"/>
        <v>NA</v>
      </c>
      <c r="O30" s="5" t="str">
        <f>IF($I30= "NA","NA",(F30-N30)*Inputs!$S$7)</f>
        <v>NA</v>
      </c>
      <c r="P30" s="123" t="str">
        <f t="shared" si="19"/>
        <v>NA</v>
      </c>
      <c r="Q30" s="124" t="str">
        <f t="shared" si="20"/>
        <v>NA</v>
      </c>
      <c r="R30" s="7" t="str">
        <f t="shared" si="21"/>
        <v>YES</v>
      </c>
      <c r="S30" s="69" t="str">
        <f>IF(OR(($G30=("Non Callable")),$G30=("Make Whole"),Inputs!$S$6&gt;E30,R30="No"),"NA",Inputs!$S$6)</f>
        <v>NA</v>
      </c>
      <c r="T30" s="70" t="str">
        <f t="shared" si="22"/>
        <v>NA</v>
      </c>
      <c r="U30" s="67" t="str">
        <f>IF(S30="NA","NA",IF(T30&gt;0,T30*(Inputs!$S$11*12),0))</f>
        <v>NA</v>
      </c>
      <c r="V30" s="70" t="str">
        <f t="shared" si="23"/>
        <v>NA</v>
      </c>
      <c r="W30" s="67" t="str">
        <f>IF($V30="NA","NA",VLOOKUP(ROUNDUP(V30,0),Inputs!$N$6:$P$26,3,TRUE))</f>
        <v>NA</v>
      </c>
      <c r="X30" s="3" t="str">
        <f>IF($U30="NA","NA",VLOOKUP(ROUNDUP(V30,0),Inputs!$N$6:$O$26,2)+U30)</f>
        <v>NA</v>
      </c>
      <c r="Y30" s="3" t="str">
        <f t="shared" si="24"/>
        <v>NA</v>
      </c>
      <c r="Z30" s="5" t="str">
        <f t="shared" si="25"/>
        <v>NA</v>
      </c>
      <c r="AA30" s="5" t="str">
        <f t="shared" si="26"/>
        <v>NA</v>
      </c>
      <c r="AB30" s="5" t="str">
        <f>IF($U30= "NA","NA",(F30-AA30)*Inputs!$S$7)</f>
        <v>NA</v>
      </c>
      <c r="AC30" s="123" t="str">
        <f t="shared" si="27"/>
        <v>NA</v>
      </c>
      <c r="AD30" s="124" t="str">
        <f t="shared" si="28"/>
        <v>NA</v>
      </c>
      <c r="AE30" s="123" t="str">
        <f t="shared" si="29"/>
        <v/>
      </c>
    </row>
    <row r="31" spans="1:31" s="32" customFormat="1" ht="13.35" customHeight="1" outlineLevel="1">
      <c r="A31" s="72" t="s">
        <v>54</v>
      </c>
      <c r="B31" s="11" t="s">
        <v>117</v>
      </c>
      <c r="C31" s="11" t="s">
        <v>50</v>
      </c>
      <c r="D31" s="73">
        <v>0.05</v>
      </c>
      <c r="E31" s="74">
        <v>46661</v>
      </c>
      <c r="F31" s="12">
        <v>2505000</v>
      </c>
      <c r="G31" s="11" t="s">
        <v>2</v>
      </c>
      <c r="H31" s="69" t="str">
        <f>IF(OR(($G31=("Non Callable")),$G31=("Make Whole"),Inputs!$S$6&gt;E31),"Non Callable",MAX(Inputs!$S$6,G31))</f>
        <v>Non Callable</v>
      </c>
      <c r="I31" s="70" t="str">
        <f t="shared" si="15"/>
        <v>NA</v>
      </c>
      <c r="J31" s="67" t="str">
        <f>IF($I31="NA","NA",VLOOKUP(ROUNDUP(I31,0),Inputs!$N$6:$P$26,3,TRUE))</f>
        <v>NA</v>
      </c>
      <c r="K31" s="3" t="str">
        <f>IF($I31="NA","NA",VLOOKUP(ROUNDUP(I31,0),Inputs!$N$6:$O$26,2))</f>
        <v>NA</v>
      </c>
      <c r="L31" s="3" t="str">
        <f t="shared" si="16"/>
        <v>NA</v>
      </c>
      <c r="M31" s="5" t="str">
        <f t="shared" si="17"/>
        <v>NA</v>
      </c>
      <c r="N31" s="5" t="str">
        <f t="shared" si="18"/>
        <v>NA</v>
      </c>
      <c r="O31" s="5" t="str">
        <f>IF($I31= "NA","NA",(F31-N31)*Inputs!$S$7)</f>
        <v>NA</v>
      </c>
      <c r="P31" s="123" t="str">
        <f t="shared" si="19"/>
        <v>NA</v>
      </c>
      <c r="Q31" s="124" t="str">
        <f t="shared" si="20"/>
        <v>NA</v>
      </c>
      <c r="R31" s="7" t="str">
        <f t="shared" si="21"/>
        <v>YES</v>
      </c>
      <c r="S31" s="69" t="str">
        <f>IF(OR(($G31=("Non Callable")),$G31=("Make Whole"),Inputs!$S$6&gt;E31,R31="No"),"NA",Inputs!$S$6)</f>
        <v>NA</v>
      </c>
      <c r="T31" s="70" t="str">
        <f t="shared" si="22"/>
        <v>NA</v>
      </c>
      <c r="U31" s="67" t="str">
        <f>IF(S31="NA","NA",IF(T31&gt;0,T31*(Inputs!$S$11*12),0))</f>
        <v>NA</v>
      </c>
      <c r="V31" s="70" t="str">
        <f t="shared" si="23"/>
        <v>NA</v>
      </c>
      <c r="W31" s="67" t="str">
        <f>IF($V31="NA","NA",VLOOKUP(ROUNDUP(V31,0),Inputs!$N$6:$P$26,3,TRUE))</f>
        <v>NA</v>
      </c>
      <c r="X31" s="3" t="str">
        <f>IF($U31="NA","NA",VLOOKUP(ROUNDUP(V31,0),Inputs!$N$6:$O$26,2)+U31)</f>
        <v>NA</v>
      </c>
      <c r="Y31" s="3" t="str">
        <f t="shared" si="24"/>
        <v>NA</v>
      </c>
      <c r="Z31" s="5" t="str">
        <f t="shared" si="25"/>
        <v>NA</v>
      </c>
      <c r="AA31" s="5" t="str">
        <f t="shared" si="26"/>
        <v>NA</v>
      </c>
      <c r="AB31" s="5" t="str">
        <f>IF($U31= "NA","NA",(F31-AA31)*Inputs!$S$7)</f>
        <v>NA</v>
      </c>
      <c r="AC31" s="123" t="str">
        <f t="shared" si="27"/>
        <v>NA</v>
      </c>
      <c r="AD31" s="124" t="str">
        <f t="shared" si="28"/>
        <v>NA</v>
      </c>
      <c r="AE31" s="123" t="str">
        <f t="shared" si="29"/>
        <v/>
      </c>
    </row>
    <row r="32" spans="1:31" s="32" customFormat="1" ht="13.35" customHeight="1" outlineLevel="1">
      <c r="A32" s="72" t="s">
        <v>54</v>
      </c>
      <c r="B32" s="11" t="s">
        <v>118</v>
      </c>
      <c r="C32" s="11" t="s">
        <v>50</v>
      </c>
      <c r="D32" s="73">
        <v>0.05</v>
      </c>
      <c r="E32" s="74">
        <v>47027</v>
      </c>
      <c r="F32" s="12">
        <v>3055000</v>
      </c>
      <c r="G32" s="75">
        <v>46661</v>
      </c>
      <c r="H32" s="69">
        <f>IF(OR(($G32=("Non Callable")),$G32=("Make Whole"),Inputs!$S$6&gt;E32),"Non Callable",MAX(Inputs!$S$6,G32))</f>
        <v>46661</v>
      </c>
      <c r="I32" s="70">
        <f t="shared" si="15"/>
        <v>1</v>
      </c>
      <c r="J32" s="67">
        <f>IF($I32="NA","NA",VLOOKUP(ROUNDUP(I32,0),Inputs!$N$6:$P$26,3,TRUE))</f>
        <v>0.05</v>
      </c>
      <c r="K32" s="3">
        <f>IF($I32="NA","NA",VLOOKUP(ROUNDUP(I32,0),Inputs!$N$6:$O$26,2))</f>
        <v>3.0800000000000001E-2</v>
      </c>
      <c r="L32" s="3">
        <f t="shared" si="16"/>
        <v>1.0187600000000001</v>
      </c>
      <c r="M32" s="5">
        <f t="shared" si="17"/>
        <v>2998743.5706152576</v>
      </c>
      <c r="N32" s="5">
        <f t="shared" si="18"/>
        <v>56256.429384742398</v>
      </c>
      <c r="O32" s="5">
        <f>IF($I32= "NA","NA",(F32-N32)*Inputs!$S$7)</f>
        <v>29987.435706152577</v>
      </c>
      <c r="P32" s="123">
        <f t="shared" si="19"/>
        <v>26268.993678589821</v>
      </c>
      <c r="Q32" s="124">
        <f t="shared" si="20"/>
        <v>8.5986886018297286E-3</v>
      </c>
      <c r="R32" s="7" t="str">
        <f t="shared" si="21"/>
        <v>YES</v>
      </c>
      <c r="S32" s="69">
        <f>IF(OR(($G32=("Non Callable")),$G32=("Make Whole"),Inputs!$S$6&gt;E32,R32="No"),"NA",Inputs!$S$6)</f>
        <v>45266</v>
      </c>
      <c r="T32" s="70">
        <f t="shared" si="22"/>
        <v>3.8194444444444446</v>
      </c>
      <c r="U32" s="67">
        <f>IF(S32="NA","NA",IF(T32&gt;0,T32*(Inputs!$S$11*12),0))</f>
        <v>1.8333333333333337E-2</v>
      </c>
      <c r="V32" s="70">
        <f t="shared" si="23"/>
        <v>1</v>
      </c>
      <c r="W32" s="67">
        <f>IF($V32="NA","NA",VLOOKUP(ROUNDUP(V32,0),Inputs!$N$6:$P$26,3,TRUE))</f>
        <v>0.05</v>
      </c>
      <c r="X32" s="3">
        <f>IF($U32="NA","NA",VLOOKUP(ROUNDUP(V32,0),Inputs!$N$6:$O$26,2)+U32)</f>
        <v>4.9133333333333334E-2</v>
      </c>
      <c r="Y32" s="3">
        <f t="shared" si="24"/>
        <v>1.0008300000000001</v>
      </c>
      <c r="Z32" s="5">
        <f t="shared" si="25"/>
        <v>3052466.4528441392</v>
      </c>
      <c r="AA32" s="5">
        <f t="shared" si="26"/>
        <v>2533.5471558608115</v>
      </c>
      <c r="AB32" s="5">
        <f>IF($U32= "NA","NA",(F32-AA32)*Inputs!$S$7)</f>
        <v>30524.664528441393</v>
      </c>
      <c r="AC32" s="123">
        <f t="shared" si="27"/>
        <v>-27991.117372580582</v>
      </c>
      <c r="AD32" s="124">
        <f t="shared" si="28"/>
        <v>-9.1623952119740046E-3</v>
      </c>
      <c r="AE32" s="123">
        <f t="shared" si="29"/>
        <v>54260.111051170403</v>
      </c>
    </row>
    <row r="33" spans="1:31" s="32" customFormat="1" ht="13.35" customHeight="1" outlineLevel="1">
      <c r="A33" s="72" t="s">
        <v>54</v>
      </c>
      <c r="B33" s="11" t="s">
        <v>119</v>
      </c>
      <c r="C33" s="11" t="s">
        <v>50</v>
      </c>
      <c r="D33" s="73">
        <v>0.05</v>
      </c>
      <c r="E33" s="74">
        <v>47392</v>
      </c>
      <c r="F33" s="12">
        <v>3210000</v>
      </c>
      <c r="G33" s="75">
        <v>46661</v>
      </c>
      <c r="H33" s="69">
        <f>IF(OR(($G33=("Non Callable")),$G33=("Make Whole"),Inputs!$S$6&gt;E33),"Non Callable",MAX(Inputs!$S$6,G33))</f>
        <v>46661</v>
      </c>
      <c r="I33" s="70">
        <f t="shared" si="15"/>
        <v>2</v>
      </c>
      <c r="J33" s="67">
        <f>IF($I33="NA","NA",VLOOKUP(ROUNDUP(I33,0),Inputs!$N$6:$P$26,3,TRUE))</f>
        <v>0.05</v>
      </c>
      <c r="K33" s="3">
        <f>IF($I33="NA","NA",VLOOKUP(ROUNDUP(I33,0),Inputs!$N$6:$O$26,2))</f>
        <v>2.93E-2</v>
      </c>
      <c r="L33" s="3">
        <f t="shared" si="16"/>
        <v>1.03992</v>
      </c>
      <c r="M33" s="5">
        <f t="shared" si="17"/>
        <v>3086775.905838911</v>
      </c>
      <c r="N33" s="5">
        <f t="shared" si="18"/>
        <v>123224.09416108904</v>
      </c>
      <c r="O33" s="5">
        <f>IF($I33= "NA","NA",(F33-N33)*Inputs!$S$7)</f>
        <v>30867.759058389111</v>
      </c>
      <c r="P33" s="123">
        <f t="shared" si="19"/>
        <v>92356.33510269993</v>
      </c>
      <c r="Q33" s="124">
        <f t="shared" si="20"/>
        <v>2.8771443957227392E-2</v>
      </c>
      <c r="R33" s="7" t="str">
        <f t="shared" si="21"/>
        <v>YES</v>
      </c>
      <c r="S33" s="69">
        <f>IF(OR(($G33=("Non Callable")),$G33=("Make Whole"),Inputs!$S$6&gt;E33,R33="No"),"NA",Inputs!$S$6)</f>
        <v>45266</v>
      </c>
      <c r="T33" s="70">
        <f t="shared" si="22"/>
        <v>3.8194444444444446</v>
      </c>
      <c r="U33" s="67">
        <f>IF(S33="NA","NA",IF(T33&gt;0,T33*(Inputs!$S$11*12),0))</f>
        <v>1.8333333333333337E-2</v>
      </c>
      <c r="V33" s="70">
        <f t="shared" si="23"/>
        <v>2</v>
      </c>
      <c r="W33" s="67">
        <f>IF($V33="NA","NA",VLOOKUP(ROUNDUP(V33,0),Inputs!$N$6:$P$26,3,TRUE))</f>
        <v>0.05</v>
      </c>
      <c r="X33" s="3">
        <f>IF($U33="NA","NA",VLOOKUP(ROUNDUP(V33,0),Inputs!$N$6:$O$26,2)+U33)</f>
        <v>4.7633333333333333E-2</v>
      </c>
      <c r="Y33" s="3">
        <f t="shared" si="24"/>
        <v>1.0044599999999999</v>
      </c>
      <c r="Z33" s="5">
        <f t="shared" si="25"/>
        <v>3195746.9685203992</v>
      </c>
      <c r="AA33" s="5">
        <f t="shared" si="26"/>
        <v>14253.031479600817</v>
      </c>
      <c r="AB33" s="5">
        <f>IF($U33= "NA","NA",(F33-AA33)*Inputs!$S$7)</f>
        <v>31957.469685203992</v>
      </c>
      <c r="AC33" s="123">
        <f t="shared" si="27"/>
        <v>-17704.438205603175</v>
      </c>
      <c r="AD33" s="124">
        <f t="shared" si="28"/>
        <v>-5.5154013101567523E-3</v>
      </c>
      <c r="AE33" s="123">
        <f t="shared" si="29"/>
        <v>110060.77330830311</v>
      </c>
    </row>
    <row r="34" spans="1:31" s="32" customFormat="1" ht="13.35" customHeight="1" outlineLevel="1">
      <c r="A34" s="72" t="s">
        <v>54</v>
      </c>
      <c r="B34" s="11" t="s">
        <v>120</v>
      </c>
      <c r="C34" s="11" t="s">
        <v>50</v>
      </c>
      <c r="D34" s="73">
        <v>0.05</v>
      </c>
      <c r="E34" s="74">
        <v>47757</v>
      </c>
      <c r="F34" s="12">
        <v>3375000</v>
      </c>
      <c r="G34" s="75">
        <v>46661</v>
      </c>
      <c r="H34" s="69">
        <f>IF(OR(($G34=("Non Callable")),$G34=("Make Whole"),Inputs!$S$6&gt;E34),"Non Callable",MAX(Inputs!$S$6,G34))</f>
        <v>46661</v>
      </c>
      <c r="I34" s="70">
        <f t="shared" si="15"/>
        <v>3</v>
      </c>
      <c r="J34" s="67">
        <f>IF($I34="NA","NA",VLOOKUP(ROUNDUP(I34,0),Inputs!$N$6:$P$26,3,TRUE))</f>
        <v>0.05</v>
      </c>
      <c r="K34" s="3">
        <f>IF($I34="NA","NA",VLOOKUP(ROUNDUP(I34,0),Inputs!$N$6:$O$26,2))</f>
        <v>2.8899999999999999E-2</v>
      </c>
      <c r="L34" s="3">
        <f t="shared" si="16"/>
        <v>1.0602100000000001</v>
      </c>
      <c r="M34" s="5">
        <f t="shared" si="17"/>
        <v>3183331.6041161655</v>
      </c>
      <c r="N34" s="5">
        <f t="shared" si="18"/>
        <v>191668.39588383446</v>
      </c>
      <c r="O34" s="5">
        <f>IF($I34= "NA","NA",(F34-N34)*Inputs!$S$7)</f>
        <v>31833.316041161655</v>
      </c>
      <c r="P34" s="123">
        <f t="shared" si="19"/>
        <v>159835.0798426728</v>
      </c>
      <c r="Q34" s="124">
        <f t="shared" si="20"/>
        <v>4.7358542175606755E-2</v>
      </c>
      <c r="R34" s="7" t="str">
        <f t="shared" si="21"/>
        <v>YES</v>
      </c>
      <c r="S34" s="69">
        <f>IF(OR(($G34=("Non Callable")),$G34=("Make Whole"),Inputs!$S$6&gt;E34,R34="No"),"NA",Inputs!$S$6)</f>
        <v>45266</v>
      </c>
      <c r="T34" s="70">
        <f t="shared" si="22"/>
        <v>3.8194444444444446</v>
      </c>
      <c r="U34" s="67">
        <f>IF(S34="NA","NA",IF(T34&gt;0,T34*(Inputs!$S$11*12),0))</f>
        <v>1.8333333333333337E-2</v>
      </c>
      <c r="V34" s="70">
        <f t="shared" si="23"/>
        <v>3</v>
      </c>
      <c r="W34" s="67">
        <f>IF($V34="NA","NA",VLOOKUP(ROUNDUP(V34,0),Inputs!$N$6:$P$26,3,TRUE))</f>
        <v>0.05</v>
      </c>
      <c r="X34" s="3">
        <f>IF($U34="NA","NA",VLOOKUP(ROUNDUP(V34,0),Inputs!$N$6:$O$26,2)+U34)</f>
        <v>4.7233333333333336E-2</v>
      </c>
      <c r="Y34" s="3">
        <f t="shared" si="24"/>
        <v>1.0076499999999999</v>
      </c>
      <c r="Z34" s="5">
        <f t="shared" si="25"/>
        <v>3349377.2639309284</v>
      </c>
      <c r="AA34" s="5">
        <f t="shared" si="26"/>
        <v>25622.736069071572</v>
      </c>
      <c r="AB34" s="5">
        <f>IF($U34= "NA","NA",(F34-AA34)*Inputs!$S$7)</f>
        <v>33493.772639309282</v>
      </c>
      <c r="AC34" s="123">
        <f t="shared" si="27"/>
        <v>-7871.0365702377094</v>
      </c>
      <c r="AD34" s="124">
        <f t="shared" si="28"/>
        <v>-2.3321589837741359E-3</v>
      </c>
      <c r="AE34" s="123">
        <f t="shared" si="29"/>
        <v>167706.11641291052</v>
      </c>
    </row>
    <row r="35" spans="1:31" s="32" customFormat="1" ht="13.35" customHeight="1" outlineLevel="1">
      <c r="A35" s="72" t="s">
        <v>54</v>
      </c>
      <c r="B35" s="11" t="s">
        <v>121</v>
      </c>
      <c r="C35" s="11" t="s">
        <v>50</v>
      </c>
      <c r="D35" s="73">
        <v>3.5000000000000003E-2</v>
      </c>
      <c r="E35" s="74">
        <v>48122</v>
      </c>
      <c r="F35" s="12">
        <v>3520000</v>
      </c>
      <c r="G35" s="75">
        <v>46661</v>
      </c>
      <c r="H35" s="69">
        <f>IF(OR(($G35=("Non Callable")),$G35=("Make Whole"),Inputs!$S$6&gt;E35),"Non Callable",MAX(Inputs!$S$6,G35))</f>
        <v>46661</v>
      </c>
      <c r="I35" s="70">
        <f t="shared" si="15"/>
        <v>4</v>
      </c>
      <c r="J35" s="67">
        <f>IF($I35="NA","NA",VLOOKUP(ROUNDUP(I35,0),Inputs!$N$6:$P$26,3,TRUE))</f>
        <v>0.05</v>
      </c>
      <c r="K35" s="3">
        <f>IF($I35="NA","NA",VLOOKUP(ROUNDUP(I35,0),Inputs!$N$6:$O$26,2))</f>
        <v>2.86E-2</v>
      </c>
      <c r="L35" s="3">
        <f t="shared" si="16"/>
        <v>1.0240199999999999</v>
      </c>
      <c r="M35" s="5">
        <f t="shared" si="17"/>
        <v>3437432.862639402</v>
      </c>
      <c r="N35" s="5">
        <f t="shared" si="18"/>
        <v>82567.137360597961</v>
      </c>
      <c r="O35" s="5">
        <f>IF($I35= "NA","NA",(F35-N35)*Inputs!$S$7)</f>
        <v>34374.328626394024</v>
      </c>
      <c r="P35" s="123">
        <f t="shared" si="19"/>
        <v>48192.808734203936</v>
      </c>
      <c r="Q35" s="124">
        <f t="shared" si="20"/>
        <v>1.3691138844944301E-2</v>
      </c>
      <c r="R35" s="7" t="str">
        <f t="shared" si="21"/>
        <v>YES</v>
      </c>
      <c r="S35" s="69">
        <f>IF(OR(($G35=("Non Callable")),$G35=("Make Whole"),Inputs!$S$6&gt;E35,R35="No"),"NA",Inputs!$S$6)</f>
        <v>45266</v>
      </c>
      <c r="T35" s="70">
        <f t="shared" si="22"/>
        <v>3.8194444444444446</v>
      </c>
      <c r="U35" s="67">
        <f>IF(S35="NA","NA",IF(T35&gt;0,T35*(Inputs!$S$11*12),0))</f>
        <v>1.8333333333333337E-2</v>
      </c>
      <c r="V35" s="70">
        <f t="shared" si="23"/>
        <v>4</v>
      </c>
      <c r="W35" s="67">
        <f>IF($V35="NA","NA",VLOOKUP(ROUNDUP(V35,0),Inputs!$N$6:$P$26,3,TRUE))</f>
        <v>0.05</v>
      </c>
      <c r="X35" s="3">
        <f>IF($U35="NA","NA",VLOOKUP(ROUNDUP(V35,0),Inputs!$N$6:$O$26,2)+U35)</f>
        <v>4.6933333333333341E-2</v>
      </c>
      <c r="Y35" s="3">
        <f t="shared" si="24"/>
        <v>0.95692999999999995</v>
      </c>
      <c r="Z35" s="5">
        <f t="shared" si="25"/>
        <v>3678429.9792043306</v>
      </c>
      <c r="AA35" s="5">
        <f t="shared" si="26"/>
        <v>-158429.97920433059</v>
      </c>
      <c r="AB35" s="5">
        <f>IF($U35= "NA","NA",(F35-AA35)*Inputs!$S$7)</f>
        <v>36784.299792043304</v>
      </c>
      <c r="AC35" s="123">
        <f t="shared" si="27"/>
        <v>-195214.27899637391</v>
      </c>
      <c r="AD35" s="124">
        <f t="shared" si="28"/>
        <v>-5.5458601987606222E-2</v>
      </c>
      <c r="AE35" s="123">
        <f t="shared" si="29"/>
        <v>243407.08773057786</v>
      </c>
    </row>
    <row r="36" spans="1:31" s="32" customFormat="1" ht="13.35" customHeight="1" outlineLevel="1">
      <c r="A36" s="72" t="s">
        <v>54</v>
      </c>
      <c r="B36" s="11" t="s">
        <v>122</v>
      </c>
      <c r="C36" s="11" t="s">
        <v>50</v>
      </c>
      <c r="D36" s="73">
        <v>0.05</v>
      </c>
      <c r="E36" s="74">
        <v>48488</v>
      </c>
      <c r="F36" s="12">
        <v>3675000</v>
      </c>
      <c r="G36" s="75">
        <v>46661</v>
      </c>
      <c r="H36" s="69">
        <f>IF(OR(($G36=("Non Callable")),$G36=("Make Whole"),Inputs!$S$6&gt;E36),"Non Callable",MAX(Inputs!$S$6,G36))</f>
        <v>46661</v>
      </c>
      <c r="I36" s="70">
        <f t="shared" si="15"/>
        <v>5</v>
      </c>
      <c r="J36" s="67">
        <f>IF($I36="NA","NA",VLOOKUP(ROUNDUP(I36,0),Inputs!$N$6:$P$26,3,TRUE))</f>
        <v>0.05</v>
      </c>
      <c r="K36" s="3">
        <f>IF($I36="NA","NA",VLOOKUP(ROUNDUP(I36,0),Inputs!$N$6:$O$26,2))</f>
        <v>2.8300000000000002E-2</v>
      </c>
      <c r="L36" s="3">
        <f t="shared" si="16"/>
        <v>1.1005100000000001</v>
      </c>
      <c r="M36" s="5">
        <f t="shared" si="17"/>
        <v>3339360.8417915329</v>
      </c>
      <c r="N36" s="5">
        <f t="shared" si="18"/>
        <v>335639.15820846707</v>
      </c>
      <c r="O36" s="5">
        <f>IF($I36= "NA","NA",(F36-N36)*Inputs!$S$7)</f>
        <v>33393.608417915333</v>
      </c>
      <c r="P36" s="123">
        <f t="shared" si="19"/>
        <v>302245.54979055171</v>
      </c>
      <c r="Q36" s="124">
        <f t="shared" si="20"/>
        <v>8.22436870178372E-2</v>
      </c>
      <c r="R36" s="7" t="str">
        <f t="shared" si="21"/>
        <v>YES</v>
      </c>
      <c r="S36" s="69">
        <f>IF(OR(($G36=("Non Callable")),$G36=("Make Whole"),Inputs!$S$6&gt;E36,R36="No"),"NA",Inputs!$S$6)</f>
        <v>45266</v>
      </c>
      <c r="T36" s="70">
        <f t="shared" si="22"/>
        <v>3.8194444444444446</v>
      </c>
      <c r="U36" s="67">
        <f>IF(S36="NA","NA",IF(T36&gt;0,T36*(Inputs!$S$11*12),0))</f>
        <v>1.8333333333333337E-2</v>
      </c>
      <c r="V36" s="70">
        <f t="shared" si="23"/>
        <v>5</v>
      </c>
      <c r="W36" s="67">
        <f>IF($V36="NA","NA",VLOOKUP(ROUNDUP(V36,0),Inputs!$N$6:$P$26,3,TRUE))</f>
        <v>0.05</v>
      </c>
      <c r="X36" s="3">
        <f>IF($U36="NA","NA",VLOOKUP(ROUNDUP(V36,0),Inputs!$N$6:$O$26,2)+U36)</f>
        <v>4.6633333333333339E-2</v>
      </c>
      <c r="Y36" s="3">
        <f t="shared" si="24"/>
        <v>1.0148600000000001</v>
      </c>
      <c r="Z36" s="5">
        <f t="shared" si="25"/>
        <v>3621189.1295351079</v>
      </c>
      <c r="AA36" s="5">
        <f t="shared" si="26"/>
        <v>53810.870464892127</v>
      </c>
      <c r="AB36" s="5">
        <f>IF($U36= "NA","NA",(F36-AA36)*Inputs!$S$7)</f>
        <v>36211.891295351081</v>
      </c>
      <c r="AC36" s="123">
        <f t="shared" si="27"/>
        <v>17598.979169541046</v>
      </c>
      <c r="AD36" s="124">
        <f t="shared" si="28"/>
        <v>4.7888378692628698E-3</v>
      </c>
      <c r="AE36" s="123">
        <f t="shared" si="29"/>
        <v>284646.57062101067</v>
      </c>
    </row>
    <row r="37" spans="1:31" s="32" customFormat="1" ht="13.35" customHeight="1" outlineLevel="1">
      <c r="A37" s="72" t="s">
        <v>54</v>
      </c>
      <c r="B37" s="11" t="s">
        <v>123</v>
      </c>
      <c r="C37" s="11" t="s">
        <v>50</v>
      </c>
      <c r="D37" s="73">
        <v>0.05</v>
      </c>
      <c r="E37" s="74">
        <v>48853</v>
      </c>
      <c r="F37" s="12">
        <v>3860000</v>
      </c>
      <c r="G37" s="75">
        <v>46661</v>
      </c>
      <c r="H37" s="69">
        <f>IF(OR(($G37=("Non Callable")),$G37=("Make Whole"),Inputs!$S$6&gt;E37),"Non Callable",MAX(Inputs!$S$6,G37))</f>
        <v>46661</v>
      </c>
      <c r="I37" s="70">
        <f t="shared" si="15"/>
        <v>6</v>
      </c>
      <c r="J37" s="67">
        <f>IF($I37="NA","NA",VLOOKUP(ROUNDUP(I37,0),Inputs!$N$6:$P$26,3,TRUE))</f>
        <v>0.05</v>
      </c>
      <c r="K37" s="3">
        <f>IF($I37="NA","NA",VLOOKUP(ROUNDUP(I37,0),Inputs!$N$6:$O$26,2))</f>
        <v>2.8699999999999996E-2</v>
      </c>
      <c r="L37" s="3">
        <f t="shared" si="16"/>
        <v>1.11663</v>
      </c>
      <c r="M37" s="5">
        <f t="shared" si="17"/>
        <v>3456829.9257587562</v>
      </c>
      <c r="N37" s="5">
        <f t="shared" si="18"/>
        <v>403170.07424124377</v>
      </c>
      <c r="O37" s="5">
        <f>IF($I37= "NA","NA",(F37-N37)*Inputs!$S$7)</f>
        <v>34568.299257587561</v>
      </c>
      <c r="P37" s="123">
        <f t="shared" si="19"/>
        <v>368601.77498365619</v>
      </c>
      <c r="Q37" s="124">
        <f t="shared" si="20"/>
        <v>9.5492687819600047E-2</v>
      </c>
      <c r="R37" s="7" t="str">
        <f t="shared" si="21"/>
        <v>YES</v>
      </c>
      <c r="S37" s="69">
        <f>IF(OR(($G37=("Non Callable")),$G37=("Make Whole"),Inputs!$S$6&gt;E37,R37="No"),"NA",Inputs!$S$6)</f>
        <v>45266</v>
      </c>
      <c r="T37" s="70">
        <f t="shared" si="22"/>
        <v>3.8194444444444446</v>
      </c>
      <c r="U37" s="67">
        <f>IF(S37="NA","NA",IF(T37&gt;0,T37*(Inputs!$S$11*12),0))</f>
        <v>1.8333333333333337E-2</v>
      </c>
      <c r="V37" s="70">
        <f t="shared" si="23"/>
        <v>6</v>
      </c>
      <c r="W37" s="67">
        <f>IF($V37="NA","NA",VLOOKUP(ROUNDUP(V37,0),Inputs!$N$6:$P$26,3,TRUE))</f>
        <v>0.05</v>
      </c>
      <c r="X37" s="3">
        <f>IF($U37="NA","NA",VLOOKUP(ROUNDUP(V37,0),Inputs!$N$6:$O$26,2)+U37)</f>
        <v>4.703333333333333E-2</v>
      </c>
      <c r="Y37" s="3">
        <f t="shared" si="24"/>
        <v>1.01535</v>
      </c>
      <c r="Z37" s="5">
        <f t="shared" si="25"/>
        <v>3801644.7530408236</v>
      </c>
      <c r="AA37" s="5">
        <f t="shared" si="26"/>
        <v>58355.24695917638</v>
      </c>
      <c r="AB37" s="5">
        <f>IF($U37= "NA","NA",(F37-AA37)*Inputs!$S$7)</f>
        <v>38016.447530408237</v>
      </c>
      <c r="AC37" s="123">
        <f t="shared" si="27"/>
        <v>20338.799428768143</v>
      </c>
      <c r="AD37" s="124">
        <f t="shared" si="28"/>
        <v>5.2691190229969282E-3</v>
      </c>
      <c r="AE37" s="123">
        <f t="shared" si="29"/>
        <v>348262.97555488802</v>
      </c>
    </row>
    <row r="38" spans="1:31" s="32" customFormat="1" ht="13.35" customHeight="1" outlineLevel="1">
      <c r="A38" s="72" t="s">
        <v>54</v>
      </c>
      <c r="B38" s="11" t="s">
        <v>124</v>
      </c>
      <c r="C38" s="11" t="s">
        <v>50</v>
      </c>
      <c r="D38" s="73">
        <v>3.7499999999999999E-2</v>
      </c>
      <c r="E38" s="74">
        <v>49218</v>
      </c>
      <c r="F38" s="12">
        <v>4035000</v>
      </c>
      <c r="G38" s="75">
        <v>46661</v>
      </c>
      <c r="H38" s="69">
        <f>IF(OR(($G38=("Non Callable")),$G38=("Make Whole"),Inputs!$S$6&gt;E38),"Non Callable",MAX(Inputs!$S$6,G38))</f>
        <v>46661</v>
      </c>
      <c r="I38" s="70">
        <f t="shared" si="15"/>
        <v>7</v>
      </c>
      <c r="J38" s="67">
        <f>IF($I38="NA","NA",VLOOKUP(ROUNDUP(I38,0),Inputs!$N$6:$P$26,3,TRUE))</f>
        <v>0.05</v>
      </c>
      <c r="K38" s="3">
        <f>IF($I38="NA","NA",VLOOKUP(ROUNDUP(I38,0),Inputs!$N$6:$O$26,2))</f>
        <v>2.8799999999999999E-2</v>
      </c>
      <c r="L38" s="3">
        <f t="shared" si="16"/>
        <v>1.0547899999999999</v>
      </c>
      <c r="M38" s="5">
        <f t="shared" si="17"/>
        <v>3825406.0049867751</v>
      </c>
      <c r="N38" s="5">
        <f t="shared" si="18"/>
        <v>209593.99501322489</v>
      </c>
      <c r="O38" s="5">
        <f>IF($I38= "NA","NA",(F38-N38)*Inputs!$S$7)</f>
        <v>38254.060049867752</v>
      </c>
      <c r="P38" s="123">
        <f t="shared" si="19"/>
        <v>171339.93496335714</v>
      </c>
      <c r="Q38" s="124">
        <f t="shared" si="20"/>
        <v>4.2463428739369799E-2</v>
      </c>
      <c r="R38" s="7" t="str">
        <f t="shared" si="21"/>
        <v>YES</v>
      </c>
      <c r="S38" s="69">
        <f>IF(OR(($G38=("Non Callable")),$G38=("Make Whole"),Inputs!$S$6&gt;E38,R38="No"),"NA",Inputs!$S$6)</f>
        <v>45266</v>
      </c>
      <c r="T38" s="70">
        <f t="shared" si="22"/>
        <v>3.8194444444444446</v>
      </c>
      <c r="U38" s="67">
        <f>IF(S38="NA","NA",IF(T38&gt;0,T38*(Inputs!$S$11*12),0))</f>
        <v>1.8333333333333337E-2</v>
      </c>
      <c r="V38" s="70">
        <f t="shared" si="23"/>
        <v>7</v>
      </c>
      <c r="W38" s="67">
        <f>IF($V38="NA","NA",VLOOKUP(ROUNDUP(V38,0),Inputs!$N$6:$P$26,3,TRUE))</f>
        <v>0.05</v>
      </c>
      <c r="X38" s="3">
        <f>IF($U38="NA","NA",VLOOKUP(ROUNDUP(V38,0),Inputs!$N$6:$O$26,2)+U38)</f>
        <v>4.7133333333333333E-2</v>
      </c>
      <c r="Y38" s="3">
        <f t="shared" si="24"/>
        <v>0.94311999999999996</v>
      </c>
      <c r="Z38" s="5">
        <f t="shared" si="25"/>
        <v>4278352.7016710499</v>
      </c>
      <c r="AA38" s="5">
        <f t="shared" si="26"/>
        <v>-243352.70167104993</v>
      </c>
      <c r="AB38" s="5">
        <f>IF($U38= "NA","NA",(F38-AA38)*Inputs!$S$7)</f>
        <v>42783.527016710497</v>
      </c>
      <c r="AC38" s="123">
        <f t="shared" si="27"/>
        <v>-286136.22868776042</v>
      </c>
      <c r="AD38" s="124">
        <f t="shared" si="28"/>
        <v>-7.0913563491390441E-2</v>
      </c>
      <c r="AE38" s="123">
        <f t="shared" si="29"/>
        <v>457476.16365111759</v>
      </c>
    </row>
    <row r="39" spans="1:31" s="32" customFormat="1" ht="13.35" customHeight="1" outlineLevel="1">
      <c r="A39" s="72" t="s">
        <v>54</v>
      </c>
      <c r="B39" s="11" t="s">
        <v>125</v>
      </c>
      <c r="C39" s="11" t="s">
        <v>50</v>
      </c>
      <c r="D39" s="73">
        <v>0.05</v>
      </c>
      <c r="E39" s="74">
        <v>49583</v>
      </c>
      <c r="F39" s="12">
        <v>4215000</v>
      </c>
      <c r="G39" s="75">
        <v>46661</v>
      </c>
      <c r="H39" s="69">
        <f>IF(OR(($G39=("Non Callable")),$G39=("Make Whole"),Inputs!$S$6&gt;E39),"Non Callable",MAX(Inputs!$S$6,G39))</f>
        <v>46661</v>
      </c>
      <c r="I39" s="70">
        <f t="shared" si="15"/>
        <v>8</v>
      </c>
      <c r="J39" s="67">
        <f>IF($I39="NA","NA",VLOOKUP(ROUNDUP(I39,0),Inputs!$N$6:$P$26,3,TRUE))</f>
        <v>0.05</v>
      </c>
      <c r="K39" s="3">
        <f>IF($I39="NA","NA",VLOOKUP(ROUNDUP(I39,0),Inputs!$N$6:$O$26,2))</f>
        <v>2.8899999999999995E-2</v>
      </c>
      <c r="L39" s="3">
        <f t="shared" si="16"/>
        <v>1.14974</v>
      </c>
      <c r="M39" s="5">
        <f t="shared" si="17"/>
        <v>3666046.2365404353</v>
      </c>
      <c r="N39" s="5">
        <f t="shared" si="18"/>
        <v>548953.76345956465</v>
      </c>
      <c r="O39" s="5">
        <f>IF($I39= "NA","NA",(F39-N39)*Inputs!$S$7)</f>
        <v>36660.462365404353</v>
      </c>
      <c r="P39" s="123">
        <f t="shared" si="19"/>
        <v>512293.3010941603</v>
      </c>
      <c r="Q39" s="124">
        <f t="shared" si="20"/>
        <v>0.12154052220502023</v>
      </c>
      <c r="R39" s="7" t="str">
        <f t="shared" si="21"/>
        <v>YES</v>
      </c>
      <c r="S39" s="69">
        <f>IF(OR(($G39=("Non Callable")),$G39=("Make Whole"),Inputs!$S$6&gt;E39,R39="No"),"NA",Inputs!$S$6)</f>
        <v>45266</v>
      </c>
      <c r="T39" s="70">
        <f t="shared" si="22"/>
        <v>3.8194444444444446</v>
      </c>
      <c r="U39" s="67">
        <f>IF(S39="NA","NA",IF(T39&gt;0,T39*(Inputs!$S$11*12),0))</f>
        <v>1.8333333333333337E-2</v>
      </c>
      <c r="V39" s="70">
        <f t="shared" si="23"/>
        <v>8</v>
      </c>
      <c r="W39" s="67">
        <f>IF($V39="NA","NA",VLOOKUP(ROUNDUP(V39,0),Inputs!$N$6:$P$26,3,TRUE))</f>
        <v>0.05</v>
      </c>
      <c r="X39" s="3">
        <f>IF($U39="NA","NA",VLOOKUP(ROUNDUP(V39,0),Inputs!$N$6:$O$26,2)+U39)</f>
        <v>4.7233333333333336E-2</v>
      </c>
      <c r="Y39" s="3">
        <f t="shared" si="24"/>
        <v>1.0182500000000001</v>
      </c>
      <c r="Z39" s="5">
        <f t="shared" si="25"/>
        <v>4139454.9472133559</v>
      </c>
      <c r="AA39" s="5">
        <f t="shared" si="26"/>
        <v>75545.052786644083</v>
      </c>
      <c r="AB39" s="5">
        <f>IF($U39= "NA","NA",(F39-AA39)*Inputs!$S$7)</f>
        <v>41394.549472133564</v>
      </c>
      <c r="AC39" s="123">
        <f t="shared" si="27"/>
        <v>34150.503314510519</v>
      </c>
      <c r="AD39" s="124">
        <f t="shared" si="28"/>
        <v>8.1021360176774665E-3</v>
      </c>
      <c r="AE39" s="123">
        <f t="shared" si="29"/>
        <v>478142.79777964979</v>
      </c>
    </row>
    <row r="40" spans="1:31" s="32" customFormat="1" ht="13.35" customHeight="1" outlineLevel="1">
      <c r="A40" s="72" t="s">
        <v>54</v>
      </c>
      <c r="B40" s="11" t="s">
        <v>126</v>
      </c>
      <c r="C40" s="11" t="s">
        <v>50</v>
      </c>
      <c r="D40" s="73">
        <v>0.05</v>
      </c>
      <c r="E40" s="74">
        <v>49949</v>
      </c>
      <c r="F40" s="12">
        <v>4430000</v>
      </c>
      <c r="G40" s="75">
        <v>46661</v>
      </c>
      <c r="H40" s="69">
        <f>IF(OR(($G40=("Non Callable")),$G40=("Make Whole"),Inputs!$S$6&gt;E40),"Non Callable",MAX(Inputs!$S$6,G40))</f>
        <v>46661</v>
      </c>
      <c r="I40" s="70">
        <f t="shared" si="15"/>
        <v>9</v>
      </c>
      <c r="J40" s="67">
        <f>IF($I40="NA","NA",VLOOKUP(ROUNDUP(I40,0),Inputs!$N$6:$P$26,3,TRUE))</f>
        <v>0.05</v>
      </c>
      <c r="K40" s="3">
        <f>IF($I40="NA","NA",VLOOKUP(ROUNDUP(I40,0),Inputs!$N$6:$O$26,2))</f>
        <v>2.9600000000000001E-2</v>
      </c>
      <c r="L40" s="3">
        <f t="shared" si="16"/>
        <v>1.1601399999999999</v>
      </c>
      <c r="M40" s="5">
        <f t="shared" si="17"/>
        <v>3818504.6632302999</v>
      </c>
      <c r="N40" s="5">
        <f t="shared" si="18"/>
        <v>611495.33676970005</v>
      </c>
      <c r="O40" s="5">
        <f>IF($I40= "NA","NA",(F40-N40)*Inputs!$S$7)</f>
        <v>38185.046632302998</v>
      </c>
      <c r="P40" s="123">
        <f t="shared" si="19"/>
        <v>573310.29013739701</v>
      </c>
      <c r="Q40" s="124">
        <f t="shared" si="20"/>
        <v>0.12941541538090226</v>
      </c>
      <c r="R40" s="7" t="str">
        <f t="shared" si="21"/>
        <v>YES</v>
      </c>
      <c r="S40" s="69">
        <f>IF(OR(($G40=("Non Callable")),$G40=("Make Whole"),Inputs!$S$6&gt;E40,R40="No"),"NA",Inputs!$S$6)</f>
        <v>45266</v>
      </c>
      <c r="T40" s="70">
        <f t="shared" si="22"/>
        <v>3.8194444444444446</v>
      </c>
      <c r="U40" s="67">
        <f>IF(S40="NA","NA",IF(T40&gt;0,T40*(Inputs!$S$11*12),0))</f>
        <v>1.8333333333333337E-2</v>
      </c>
      <c r="V40" s="70">
        <f t="shared" si="23"/>
        <v>9</v>
      </c>
      <c r="W40" s="67">
        <f>IF($V40="NA","NA",VLOOKUP(ROUNDUP(V40,0),Inputs!$N$6:$P$26,3,TRUE))</f>
        <v>0.05</v>
      </c>
      <c r="X40" s="3">
        <f>IF($U40="NA","NA",VLOOKUP(ROUNDUP(V40,0),Inputs!$N$6:$O$26,2)+U40)</f>
        <v>4.7933333333333342E-2</v>
      </c>
      <c r="Y40" s="3">
        <f t="shared" si="24"/>
        <v>1.0149600000000001</v>
      </c>
      <c r="Z40" s="5">
        <f t="shared" si="25"/>
        <v>4364704.0277449358</v>
      </c>
      <c r="AA40" s="5">
        <f t="shared" si="26"/>
        <v>65295.972255064175</v>
      </c>
      <c r="AB40" s="5">
        <f>IF($U40= "NA","NA",(F40-AA40)*Inputs!$S$7)</f>
        <v>43647.040277449356</v>
      </c>
      <c r="AC40" s="123">
        <f t="shared" si="27"/>
        <v>21648.931977614819</v>
      </c>
      <c r="AD40" s="124">
        <f t="shared" si="28"/>
        <v>4.8868920942697104E-3</v>
      </c>
      <c r="AE40" s="123">
        <f t="shared" si="29"/>
        <v>551661.35815978213</v>
      </c>
    </row>
    <row r="41" spans="1:31" s="32" customFormat="1" ht="13.35" customHeight="1" outlineLevel="1">
      <c r="A41" s="72" t="s">
        <v>54</v>
      </c>
      <c r="B41" s="11" t="s">
        <v>127</v>
      </c>
      <c r="C41" s="11" t="s">
        <v>50</v>
      </c>
      <c r="D41" s="73">
        <v>0.03</v>
      </c>
      <c r="E41" s="74">
        <v>45931</v>
      </c>
      <c r="F41" s="12">
        <v>500000</v>
      </c>
      <c r="G41" s="11" t="s">
        <v>2</v>
      </c>
      <c r="H41" s="69" t="str">
        <f>IF(OR(($G41=("Non Callable")),$G41=("Make Whole"),Inputs!$S$6&gt;E41),"Non Callable",MAX(Inputs!$S$6,G41))</f>
        <v>Non Callable</v>
      </c>
      <c r="I41" s="70" t="str">
        <f t="shared" si="15"/>
        <v>NA</v>
      </c>
      <c r="J41" s="67" t="str">
        <f>IF($I41="NA","NA",VLOOKUP(ROUNDUP(I41,0),Inputs!$N$6:$P$26,3,TRUE))</f>
        <v>NA</v>
      </c>
      <c r="K41" s="3" t="str">
        <f>IF($I41="NA","NA",VLOOKUP(ROUNDUP(I41,0),Inputs!$N$6:$O$26,2))</f>
        <v>NA</v>
      </c>
      <c r="L41" s="3" t="str">
        <f t="shared" si="16"/>
        <v>NA</v>
      </c>
      <c r="M41" s="5" t="str">
        <f t="shared" si="17"/>
        <v>NA</v>
      </c>
      <c r="N41" s="5" t="str">
        <f t="shared" si="18"/>
        <v>NA</v>
      </c>
      <c r="O41" s="5" t="str">
        <f>IF($I41= "NA","NA",(F41-N41)*Inputs!$S$7)</f>
        <v>NA</v>
      </c>
      <c r="P41" s="123" t="str">
        <f t="shared" si="19"/>
        <v>NA</v>
      </c>
      <c r="Q41" s="124" t="str">
        <f t="shared" si="20"/>
        <v>NA</v>
      </c>
      <c r="R41" s="7" t="str">
        <f t="shared" si="21"/>
        <v>YES</v>
      </c>
      <c r="S41" s="69" t="str">
        <f>IF(OR(($G41=("Non Callable")),$G41=("Make Whole"),Inputs!$S$6&gt;E41,R41="No"),"NA",Inputs!$S$6)</f>
        <v>NA</v>
      </c>
      <c r="T41" s="70" t="str">
        <f t="shared" si="22"/>
        <v>NA</v>
      </c>
      <c r="U41" s="67" t="str">
        <f>IF(S41="NA","NA",IF(T41&gt;0,T41*(Inputs!$S$11*12),0))</f>
        <v>NA</v>
      </c>
      <c r="V41" s="70" t="str">
        <f t="shared" si="23"/>
        <v>NA</v>
      </c>
      <c r="W41" s="67" t="str">
        <f>IF($V41="NA","NA",VLOOKUP(ROUNDUP(V41,0),Inputs!$N$6:$P$26,3,TRUE))</f>
        <v>NA</v>
      </c>
      <c r="X41" s="3" t="str">
        <f>IF($U41="NA","NA",VLOOKUP(ROUNDUP(V41,0),Inputs!$N$6:$O$26,2)+U41)</f>
        <v>NA</v>
      </c>
      <c r="Y41" s="3" t="str">
        <f t="shared" si="24"/>
        <v>NA</v>
      </c>
      <c r="Z41" s="5" t="str">
        <f t="shared" si="25"/>
        <v>NA</v>
      </c>
      <c r="AA41" s="5" t="str">
        <f t="shared" si="26"/>
        <v>NA</v>
      </c>
      <c r="AB41" s="5" t="str">
        <f>IF($U41= "NA","NA",(F41-AA41)*Inputs!$S$7)</f>
        <v>NA</v>
      </c>
      <c r="AC41" s="123" t="str">
        <f t="shared" si="27"/>
        <v>NA</v>
      </c>
      <c r="AD41" s="124" t="str">
        <f t="shared" si="28"/>
        <v>NA</v>
      </c>
      <c r="AE41" s="123" t="str">
        <f t="shared" si="29"/>
        <v/>
      </c>
    </row>
    <row r="42" spans="1:31" s="32" customFormat="1" ht="13.35" customHeight="1" outlineLevel="1">
      <c r="A42" s="72" t="s">
        <v>54</v>
      </c>
      <c r="B42" s="11" t="s">
        <v>128</v>
      </c>
      <c r="C42" s="11" t="s">
        <v>50</v>
      </c>
      <c r="D42" s="73">
        <v>3.5000000000000003E-2</v>
      </c>
      <c r="E42" s="74">
        <v>46296</v>
      </c>
      <c r="F42" s="12">
        <v>275000</v>
      </c>
      <c r="G42" s="11" t="s">
        <v>2</v>
      </c>
      <c r="H42" s="69" t="str">
        <f>IF(OR(($G42=("Non Callable")),$G42=("Make Whole"),Inputs!$S$6&gt;E42),"Non Callable",MAX(Inputs!$S$6,G42))</f>
        <v>Non Callable</v>
      </c>
      <c r="I42" s="70" t="str">
        <f t="shared" si="15"/>
        <v>NA</v>
      </c>
      <c r="J42" s="67" t="str">
        <f>IF($I42="NA","NA",VLOOKUP(ROUNDUP(I42,0),Inputs!$N$6:$P$26,3,TRUE))</f>
        <v>NA</v>
      </c>
      <c r="K42" s="3" t="str">
        <f>IF($I42="NA","NA",VLOOKUP(ROUNDUP(I42,0),Inputs!$N$6:$O$26,2))</f>
        <v>NA</v>
      </c>
      <c r="L42" s="3" t="str">
        <f t="shared" si="16"/>
        <v>NA</v>
      </c>
      <c r="M42" s="5" t="str">
        <f t="shared" si="17"/>
        <v>NA</v>
      </c>
      <c r="N42" s="5" t="str">
        <f t="shared" si="18"/>
        <v>NA</v>
      </c>
      <c r="O42" s="5" t="str">
        <f>IF($I42= "NA","NA",(F42-N42)*Inputs!$S$7)</f>
        <v>NA</v>
      </c>
      <c r="P42" s="123" t="str">
        <f t="shared" si="19"/>
        <v>NA</v>
      </c>
      <c r="Q42" s="124" t="str">
        <f t="shared" si="20"/>
        <v>NA</v>
      </c>
      <c r="R42" s="7" t="str">
        <f t="shared" si="21"/>
        <v>YES</v>
      </c>
      <c r="S42" s="69" t="str">
        <f>IF(OR(($G42=("Non Callable")),$G42=("Make Whole"),Inputs!$S$6&gt;E42,R42="No"),"NA",Inputs!$S$6)</f>
        <v>NA</v>
      </c>
      <c r="T42" s="70" t="str">
        <f t="shared" si="22"/>
        <v>NA</v>
      </c>
      <c r="U42" s="67" t="str">
        <f>IF(S42="NA","NA",IF(T42&gt;0,T42*(Inputs!$S$11*12),0))</f>
        <v>NA</v>
      </c>
      <c r="V42" s="70" t="str">
        <f t="shared" si="23"/>
        <v>NA</v>
      </c>
      <c r="W42" s="67" t="str">
        <f>IF($V42="NA","NA",VLOOKUP(ROUNDUP(V42,0),Inputs!$N$6:$P$26,3,TRUE))</f>
        <v>NA</v>
      </c>
      <c r="X42" s="3" t="str">
        <f>IF($U42="NA","NA",VLOOKUP(ROUNDUP(V42,0),Inputs!$N$6:$O$26,2)+U42)</f>
        <v>NA</v>
      </c>
      <c r="Y42" s="3" t="str">
        <f t="shared" si="24"/>
        <v>NA</v>
      </c>
      <c r="Z42" s="5" t="str">
        <f t="shared" si="25"/>
        <v>NA</v>
      </c>
      <c r="AA42" s="5" t="str">
        <f t="shared" si="26"/>
        <v>NA</v>
      </c>
      <c r="AB42" s="5" t="str">
        <f>IF($U42= "NA","NA",(F42-AA42)*Inputs!$S$7)</f>
        <v>NA</v>
      </c>
      <c r="AC42" s="123" t="str">
        <f t="shared" si="27"/>
        <v>NA</v>
      </c>
      <c r="AD42" s="124" t="str">
        <f t="shared" si="28"/>
        <v>NA</v>
      </c>
      <c r="AE42" s="123" t="str">
        <f t="shared" si="29"/>
        <v/>
      </c>
    </row>
    <row r="43" spans="1:31" s="32" customFormat="1" ht="13.35" customHeight="1" outlineLevel="1">
      <c r="A43" s="72" t="s">
        <v>54</v>
      </c>
      <c r="B43" s="11" t="s">
        <v>129</v>
      </c>
      <c r="C43" s="11" t="s">
        <v>50</v>
      </c>
      <c r="D43" s="73">
        <v>3.5000000000000003E-2</v>
      </c>
      <c r="E43" s="74">
        <v>46661</v>
      </c>
      <c r="F43" s="12">
        <v>400000</v>
      </c>
      <c r="G43" s="11" t="s">
        <v>2</v>
      </c>
      <c r="H43" s="69" t="str">
        <f>IF(OR(($G43=("Non Callable")),$G43=("Make Whole"),Inputs!$S$6&gt;E43),"Non Callable",MAX(Inputs!$S$6,G43))</f>
        <v>Non Callable</v>
      </c>
      <c r="I43" s="70" t="str">
        <f t="shared" si="15"/>
        <v>NA</v>
      </c>
      <c r="J43" s="67" t="str">
        <f>IF($I43="NA","NA",VLOOKUP(ROUNDUP(I43,0),Inputs!$N$6:$P$26,3,TRUE))</f>
        <v>NA</v>
      </c>
      <c r="K43" s="3" t="str">
        <f>IF($I43="NA","NA",VLOOKUP(ROUNDUP(I43,0),Inputs!$N$6:$O$26,2))</f>
        <v>NA</v>
      </c>
      <c r="L43" s="3" t="str">
        <f t="shared" si="16"/>
        <v>NA</v>
      </c>
      <c r="M43" s="5" t="str">
        <f t="shared" si="17"/>
        <v>NA</v>
      </c>
      <c r="N43" s="5" t="str">
        <f t="shared" si="18"/>
        <v>NA</v>
      </c>
      <c r="O43" s="5" t="str">
        <f>IF($I43= "NA","NA",(F43-N43)*Inputs!$S$7)</f>
        <v>NA</v>
      </c>
      <c r="P43" s="123" t="str">
        <f t="shared" si="19"/>
        <v>NA</v>
      </c>
      <c r="Q43" s="124" t="str">
        <f t="shared" si="20"/>
        <v>NA</v>
      </c>
      <c r="R43" s="7" t="str">
        <f t="shared" si="21"/>
        <v>YES</v>
      </c>
      <c r="S43" s="69" t="str">
        <f>IF(OR(($G43=("Non Callable")),$G43=("Make Whole"),Inputs!$S$6&gt;E43,R43="No"),"NA",Inputs!$S$6)</f>
        <v>NA</v>
      </c>
      <c r="T43" s="70" t="str">
        <f t="shared" si="22"/>
        <v>NA</v>
      </c>
      <c r="U43" s="67" t="str">
        <f>IF(S43="NA","NA",IF(T43&gt;0,T43*(Inputs!$S$11*12),0))</f>
        <v>NA</v>
      </c>
      <c r="V43" s="70" t="str">
        <f t="shared" si="23"/>
        <v>NA</v>
      </c>
      <c r="W43" s="67" t="str">
        <f>IF($V43="NA","NA",VLOOKUP(ROUNDUP(V43,0),Inputs!$N$6:$P$26,3,TRUE))</f>
        <v>NA</v>
      </c>
      <c r="X43" s="3" t="str">
        <f>IF($U43="NA","NA",VLOOKUP(ROUNDUP(V43,0),Inputs!$N$6:$O$26,2)+U43)</f>
        <v>NA</v>
      </c>
      <c r="Y43" s="3" t="str">
        <f t="shared" si="24"/>
        <v>NA</v>
      </c>
      <c r="Z43" s="5" t="str">
        <f t="shared" si="25"/>
        <v>NA</v>
      </c>
      <c r="AA43" s="5" t="str">
        <f t="shared" si="26"/>
        <v>NA</v>
      </c>
      <c r="AB43" s="5" t="str">
        <f>IF($U43= "NA","NA",(F43-AA43)*Inputs!$S$7)</f>
        <v>NA</v>
      </c>
      <c r="AC43" s="123" t="str">
        <f t="shared" si="27"/>
        <v>NA</v>
      </c>
      <c r="AD43" s="124" t="str">
        <f t="shared" si="28"/>
        <v>NA</v>
      </c>
      <c r="AE43" s="123" t="str">
        <f t="shared" si="29"/>
        <v/>
      </c>
    </row>
    <row r="44" spans="1:31" s="32" customFormat="1" ht="13.35" customHeight="1">
      <c r="A44" s="10" t="s">
        <v>91</v>
      </c>
      <c r="B44" s="10" t="s">
        <v>55</v>
      </c>
      <c r="C44" s="11"/>
      <c r="D44" s="11"/>
      <c r="E44" s="11"/>
      <c r="F44" s="12"/>
      <c r="G44" s="11"/>
      <c r="H44" s="11"/>
      <c r="I44" s="11"/>
      <c r="J44" s="11"/>
      <c r="K44" s="11"/>
      <c r="L44" s="11"/>
      <c r="M44" s="12"/>
      <c r="N44" s="12"/>
      <c r="O44" s="12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s="32" customFormat="1" ht="13.35" customHeight="1" outlineLevel="1">
      <c r="A45" s="72" t="s">
        <v>91</v>
      </c>
      <c r="B45" s="11" t="s">
        <v>130</v>
      </c>
      <c r="C45" s="11" t="s">
        <v>56</v>
      </c>
      <c r="D45" s="73">
        <v>2.1250000000000002E-2</v>
      </c>
      <c r="E45" s="74">
        <v>45383</v>
      </c>
      <c r="F45" s="12">
        <v>595000</v>
      </c>
      <c r="G45" s="75">
        <v>44927</v>
      </c>
      <c r="H45" s="69">
        <f>IF(OR(($G45=("Non Callable")),$G45=("Make Whole"),Inputs!$S$6&gt;E45),"Non Callable",MAX(Inputs!$S$6,G45))</f>
        <v>45266</v>
      </c>
      <c r="I45" s="70">
        <f t="shared" ref="I45:I75" si="30">IF(OR(H45="Non Callable",H45=E45),"NA",DAYS360(H45,E45)/360)</f>
        <v>0.31944444444444442</v>
      </c>
      <c r="J45" s="67">
        <f>IF($I45="NA","NA",VLOOKUP(ROUNDUP(I45,0),Inputs!$N$6:$P$26,3,TRUE))</f>
        <v>0.05</v>
      </c>
      <c r="K45" s="3">
        <f>IF($I45="NA","NA",VLOOKUP(ROUNDUP(I45,0),Inputs!$N$6:$O$26,2))</f>
        <v>3.0800000000000001E-2</v>
      </c>
      <c r="L45" s="3">
        <f t="shared" ref="L45:L75" si="31">IF($I45="NA","NA",ROUNDDOWN(-PV(K45/2,I45*2,(F45*D45)/2,F45)/F45,5))</f>
        <v>0.99697999999999998</v>
      </c>
      <c r="M45" s="5">
        <f t="shared" ref="M45:M75" si="32">IF($I45="NA","NA",F45/L45)</f>
        <v>596802.34307608986</v>
      </c>
      <c r="N45" s="5">
        <f t="shared" ref="N45:N75" si="33">IF($I45="NA","NA",F45-M45)</f>
        <v>-1802.3430760898627</v>
      </c>
      <c r="O45" s="5">
        <f>IF($I45= "NA","NA",(F45-N45)*Inputs!$S$7)</f>
        <v>5968.0234307608989</v>
      </c>
      <c r="P45" s="123">
        <f t="shared" ref="P45:P75" si="34">IF($I45= "NA","NA",N45-O45)</f>
        <v>-7770.3665068507617</v>
      </c>
      <c r="Q45" s="124">
        <f t="shared" ref="Q45:Q75" si="35">IF($I45= "NA","NA",P45/F45)</f>
        <v>-1.3059439507312205E-2</v>
      </c>
      <c r="R45" s="7" t="str">
        <f t="shared" ref="R45" si="36">IF(H45&gt;G45,"NO","YES")</f>
        <v>NO</v>
      </c>
      <c r="S45" s="69" t="str">
        <f>IF(OR(($G45=("Non Callable")),$G45=("Make Whole"),Inputs!$S$6&gt;E45,R45="No"),"NA",Inputs!$S$6)</f>
        <v>NA</v>
      </c>
      <c r="T45" s="70">
        <f t="shared" ref="T45" si="37">IF(S45&lt;=G45,IF(OR(S45="NA",S45=G45),"NA",DAYS360(S45,G45)/360),0)</f>
        <v>0</v>
      </c>
      <c r="U45" s="67" t="str">
        <f>IF(S45="NA","NA",IF(T45&gt;0,T45*(Inputs!$S$11*12),0))</f>
        <v>NA</v>
      </c>
      <c r="V45" s="70">
        <f t="shared" ref="V45" si="38">IF(OR(H45="Non Callable",H45=E45),"NA",DAYS360(H45,E45)/360)</f>
        <v>0.31944444444444442</v>
      </c>
      <c r="W45" s="67">
        <f>IF($V45="NA","NA",VLOOKUP(ROUNDUP(V45,0),Inputs!$N$6:$P$26,3,TRUE))</f>
        <v>0.05</v>
      </c>
      <c r="X45" s="3" t="str">
        <f>IF($U45="NA","NA",VLOOKUP(ROUNDUP(V45,0),Inputs!$N$6:$O$26,2)+U45)</f>
        <v>NA</v>
      </c>
      <c r="Y45" s="3" t="str">
        <f t="shared" ref="Y45" si="39">IF($U45="NA","NA",ROUNDDOWN(-PV(X45/2,V45*2,(F45*D45)/2,F45)/F45,5))</f>
        <v>NA</v>
      </c>
      <c r="Z45" s="5" t="str">
        <f t="shared" ref="Z45" si="40">IF($U45="NA","NA",F45/Y45)</f>
        <v>NA</v>
      </c>
      <c r="AA45" s="5" t="str">
        <f t="shared" ref="AA45" si="41">IF($U45="NA","NA",F45-Z45)</f>
        <v>NA</v>
      </c>
      <c r="AB45" s="5" t="str">
        <f>IF($U45= "NA","NA",(F45-AA45)*Inputs!$S$7)</f>
        <v>NA</v>
      </c>
      <c r="AC45" s="123" t="str">
        <f t="shared" ref="AC45" si="42">IF($U45= "NA","NA",AA45-AB45)</f>
        <v>NA</v>
      </c>
      <c r="AD45" s="124" t="str">
        <f t="shared" ref="AD45" si="43">IF($U45= "NA","NA",AC45/F45)</f>
        <v>NA</v>
      </c>
      <c r="AE45" s="123" t="str">
        <f t="shared" si="29"/>
        <v/>
      </c>
    </row>
    <row r="46" spans="1:31" s="32" customFormat="1" ht="13.35" customHeight="1" outlineLevel="1">
      <c r="A46" s="72" t="s">
        <v>91</v>
      </c>
      <c r="B46" s="11" t="s">
        <v>131</v>
      </c>
      <c r="C46" s="11" t="s">
        <v>56</v>
      </c>
      <c r="D46" s="73">
        <v>0.03</v>
      </c>
      <c r="E46" s="74">
        <v>45748</v>
      </c>
      <c r="F46" s="12">
        <v>605000</v>
      </c>
      <c r="G46" s="75">
        <v>44928</v>
      </c>
      <c r="H46" s="69">
        <f>IF(OR(($G46=("Non Callable")),$G46=("Make Whole"),Inputs!$S$6&gt;E46),"Non Callable",MAX(Inputs!$S$6,G46))</f>
        <v>45266</v>
      </c>
      <c r="I46" s="70">
        <f t="shared" si="30"/>
        <v>1.3194444444444444</v>
      </c>
      <c r="J46" s="67">
        <f>IF($I46="NA","NA",VLOOKUP(ROUNDUP(I46,0),Inputs!$N$6:$P$26,3,TRUE))</f>
        <v>0.05</v>
      </c>
      <c r="K46" s="3">
        <f>IF($I46="NA","NA",VLOOKUP(ROUNDUP(I46,0),Inputs!$N$6:$O$26,2))</f>
        <v>2.93E-2</v>
      </c>
      <c r="L46" s="3">
        <f t="shared" si="31"/>
        <v>1.0008900000000001</v>
      </c>
      <c r="M46" s="5">
        <f t="shared" si="32"/>
        <v>604462.02879437292</v>
      </c>
      <c r="N46" s="5">
        <f t="shared" si="33"/>
        <v>537.97120562708005</v>
      </c>
      <c r="O46" s="5">
        <f>IF($I46= "NA","NA",(F46-N46)*Inputs!$S$7)</f>
        <v>6044.6202879437296</v>
      </c>
      <c r="P46" s="123">
        <f t="shared" si="34"/>
        <v>-5506.6490823166496</v>
      </c>
      <c r="Q46" s="124">
        <f t="shared" si="35"/>
        <v>-9.1018993096142961E-3</v>
      </c>
      <c r="R46" s="7" t="str">
        <f t="shared" ref="R46:R77" si="44">IF(H46&gt;G46,"NO","YES")</f>
        <v>NO</v>
      </c>
      <c r="S46" s="69" t="str">
        <f>IF(OR(($G46=("Non Callable")),$G46=("Make Whole"),Inputs!$S$6&gt;E46,R46="No"),"NA",Inputs!$S$6)</f>
        <v>NA</v>
      </c>
      <c r="T46" s="70">
        <f t="shared" ref="T46:T77" si="45">IF(S46&lt;=G46,IF(OR(S46="NA",S46=G46),"NA",DAYS360(S46,G46)/360),0)</f>
        <v>0</v>
      </c>
      <c r="U46" s="67" t="str">
        <f>IF(S46="NA","NA",IF(T46&gt;0,T46*(Inputs!$S$11*12),0))</f>
        <v>NA</v>
      </c>
      <c r="V46" s="70">
        <f t="shared" ref="V46:V77" si="46">IF(OR(H46="Non Callable",H46=E46),"NA",DAYS360(H46,E46)/360)</f>
        <v>1.3194444444444444</v>
      </c>
      <c r="W46" s="67">
        <f>IF($V46="NA","NA",VLOOKUP(ROUNDUP(V46,0),Inputs!$N$6:$P$26,3,TRUE))</f>
        <v>0.05</v>
      </c>
      <c r="X46" s="3" t="str">
        <f>IF($U46="NA","NA",VLOOKUP(ROUNDUP(V46,0),Inputs!$N$6:$O$26,2)+U46)</f>
        <v>NA</v>
      </c>
      <c r="Y46" s="3" t="str">
        <f t="shared" ref="Y46:Y77" si="47">IF($U46="NA","NA",ROUNDDOWN(-PV(X46/2,V46*2,(F46*D46)/2,F46)/F46,5))</f>
        <v>NA</v>
      </c>
      <c r="Z46" s="5" t="str">
        <f t="shared" ref="Z46:Z77" si="48">IF($U46="NA","NA",F46/Y46)</f>
        <v>NA</v>
      </c>
      <c r="AA46" s="5" t="str">
        <f t="shared" ref="AA46:AA77" si="49">IF($U46="NA","NA",F46-Z46)</f>
        <v>NA</v>
      </c>
      <c r="AB46" s="5" t="str">
        <f>IF($U46= "NA","NA",(F46-AA46)*Inputs!$S$7)</f>
        <v>NA</v>
      </c>
      <c r="AC46" s="123" t="str">
        <f t="shared" ref="AC46:AC77" si="50">IF($U46= "NA","NA",AA46-AB46)</f>
        <v>NA</v>
      </c>
      <c r="AD46" s="124" t="str">
        <f t="shared" ref="AD46:AD77" si="51">IF($U46= "NA","NA",AC46/F46)</f>
        <v>NA</v>
      </c>
      <c r="AE46" s="123" t="str">
        <f t="shared" si="29"/>
        <v/>
      </c>
    </row>
    <row r="47" spans="1:31" s="32" customFormat="1" ht="13.35" customHeight="1" outlineLevel="1">
      <c r="A47" s="72" t="s">
        <v>91</v>
      </c>
      <c r="B47" s="11" t="s">
        <v>132</v>
      </c>
      <c r="C47" s="11" t="s">
        <v>56</v>
      </c>
      <c r="D47" s="73">
        <v>0.04</v>
      </c>
      <c r="E47" s="74">
        <v>46113</v>
      </c>
      <c r="F47" s="12">
        <v>625000</v>
      </c>
      <c r="G47" s="75">
        <v>44929</v>
      </c>
      <c r="H47" s="69">
        <f>IF(OR(($G47=("Non Callable")),$G47=("Make Whole"),Inputs!$S$6&gt;E47),"Non Callable",MAX(Inputs!$S$6,G47))</f>
        <v>45266</v>
      </c>
      <c r="I47" s="70">
        <f t="shared" si="30"/>
        <v>2.3194444444444446</v>
      </c>
      <c r="J47" s="67">
        <f>IF($I47="NA","NA",VLOOKUP(ROUNDUP(I47,0),Inputs!$N$6:$P$26,3,TRUE))</f>
        <v>0.05</v>
      </c>
      <c r="K47" s="3">
        <f>IF($I47="NA","NA",VLOOKUP(ROUNDUP(I47,0),Inputs!$N$6:$O$26,2))</f>
        <v>2.8899999999999999E-2</v>
      </c>
      <c r="L47" s="3">
        <f t="shared" si="31"/>
        <v>1.0247200000000001</v>
      </c>
      <c r="M47" s="5">
        <f t="shared" si="32"/>
        <v>609922.71059411345</v>
      </c>
      <c r="N47" s="5">
        <f t="shared" si="33"/>
        <v>15077.28940588655</v>
      </c>
      <c r="O47" s="5">
        <f>IF($I47= "NA","NA",(F47-N47)*Inputs!$S$7)</f>
        <v>6099.2271059411351</v>
      </c>
      <c r="P47" s="123">
        <f t="shared" si="34"/>
        <v>8978.0622999454135</v>
      </c>
      <c r="Q47" s="124">
        <f t="shared" si="35"/>
        <v>1.4364899679912661E-2</v>
      </c>
      <c r="R47" s="7" t="str">
        <f t="shared" si="44"/>
        <v>NO</v>
      </c>
      <c r="S47" s="69" t="str">
        <f>IF(OR(($G47=("Non Callable")),$G47=("Make Whole"),Inputs!$S$6&gt;E47,R47="No"),"NA",Inputs!$S$6)</f>
        <v>NA</v>
      </c>
      <c r="T47" s="70">
        <f t="shared" si="45"/>
        <v>0</v>
      </c>
      <c r="U47" s="67" t="str">
        <f>IF(S47="NA","NA",IF(T47&gt;0,T47*(Inputs!$S$11*12),0))</f>
        <v>NA</v>
      </c>
      <c r="V47" s="70">
        <f t="shared" si="46"/>
        <v>2.3194444444444446</v>
      </c>
      <c r="W47" s="67">
        <f>IF($V47="NA","NA",VLOOKUP(ROUNDUP(V47,0),Inputs!$N$6:$P$26,3,TRUE))</f>
        <v>0.05</v>
      </c>
      <c r="X47" s="3" t="str">
        <f>IF($U47="NA","NA",VLOOKUP(ROUNDUP(V47,0),Inputs!$N$6:$O$26,2)+U47)</f>
        <v>NA</v>
      </c>
      <c r="Y47" s="3" t="str">
        <f t="shared" si="47"/>
        <v>NA</v>
      </c>
      <c r="Z47" s="5" t="str">
        <f t="shared" si="48"/>
        <v>NA</v>
      </c>
      <c r="AA47" s="5" t="str">
        <f t="shared" si="49"/>
        <v>NA</v>
      </c>
      <c r="AB47" s="5" t="str">
        <f>IF($U47= "NA","NA",(F47-AA47)*Inputs!$S$7)</f>
        <v>NA</v>
      </c>
      <c r="AC47" s="123" t="str">
        <f t="shared" si="50"/>
        <v>NA</v>
      </c>
      <c r="AD47" s="124" t="str">
        <f t="shared" si="51"/>
        <v>NA</v>
      </c>
      <c r="AE47" s="123" t="str">
        <f t="shared" si="29"/>
        <v/>
      </c>
    </row>
    <row r="48" spans="1:31" s="32" customFormat="1" ht="13.35" customHeight="1" outlineLevel="1">
      <c r="A48" s="72" t="s">
        <v>91</v>
      </c>
      <c r="B48" s="11" t="s">
        <v>133</v>
      </c>
      <c r="C48" s="11" t="s">
        <v>56</v>
      </c>
      <c r="D48" s="73">
        <v>0.04</v>
      </c>
      <c r="E48" s="74">
        <v>46478</v>
      </c>
      <c r="F48" s="12">
        <v>655000</v>
      </c>
      <c r="G48" s="75">
        <v>44930</v>
      </c>
      <c r="H48" s="69">
        <f>IF(OR(($G48=("Non Callable")),$G48=("Make Whole"),Inputs!$S$6&gt;E48),"Non Callable",MAX(Inputs!$S$6,G48))</f>
        <v>45266</v>
      </c>
      <c r="I48" s="70">
        <f t="shared" si="30"/>
        <v>3.3194444444444446</v>
      </c>
      <c r="J48" s="67">
        <f>IF($I48="NA","NA",VLOOKUP(ROUNDUP(I48,0),Inputs!$N$6:$P$26,3,TRUE))</f>
        <v>0.05</v>
      </c>
      <c r="K48" s="3">
        <f>IF($I48="NA","NA",VLOOKUP(ROUNDUP(I48,0),Inputs!$N$6:$O$26,2))</f>
        <v>2.86E-2</v>
      </c>
      <c r="L48" s="3">
        <f t="shared" si="31"/>
        <v>1.0358499999999999</v>
      </c>
      <c r="M48" s="5">
        <f t="shared" si="32"/>
        <v>632330.93594632426</v>
      </c>
      <c r="N48" s="5">
        <f t="shared" si="33"/>
        <v>22669.064053675742</v>
      </c>
      <c r="O48" s="5">
        <f>IF($I48= "NA","NA",(F48-N48)*Inputs!$S$7)</f>
        <v>6323.3093594632428</v>
      </c>
      <c r="P48" s="123">
        <f t="shared" si="34"/>
        <v>16345.754694212499</v>
      </c>
      <c r="Q48" s="124">
        <f t="shared" si="35"/>
        <v>2.4955350678187022E-2</v>
      </c>
      <c r="R48" s="7" t="str">
        <f t="shared" si="44"/>
        <v>NO</v>
      </c>
      <c r="S48" s="69" t="str">
        <f>IF(OR(($G48=("Non Callable")),$G48=("Make Whole"),Inputs!$S$6&gt;E48,R48="No"),"NA",Inputs!$S$6)</f>
        <v>NA</v>
      </c>
      <c r="T48" s="70">
        <f t="shared" si="45"/>
        <v>0</v>
      </c>
      <c r="U48" s="67" t="str">
        <f>IF(S48="NA","NA",IF(T48&gt;0,T48*(Inputs!$S$11*12),0))</f>
        <v>NA</v>
      </c>
      <c r="V48" s="70">
        <f t="shared" si="46"/>
        <v>3.3194444444444446</v>
      </c>
      <c r="W48" s="67">
        <f>IF($V48="NA","NA",VLOOKUP(ROUNDUP(V48,0),Inputs!$N$6:$P$26,3,TRUE))</f>
        <v>0.05</v>
      </c>
      <c r="X48" s="3" t="str">
        <f>IF($U48="NA","NA",VLOOKUP(ROUNDUP(V48,0),Inputs!$N$6:$O$26,2)+U48)</f>
        <v>NA</v>
      </c>
      <c r="Y48" s="3" t="str">
        <f t="shared" si="47"/>
        <v>NA</v>
      </c>
      <c r="Z48" s="5" t="str">
        <f t="shared" si="48"/>
        <v>NA</v>
      </c>
      <c r="AA48" s="5" t="str">
        <f t="shared" si="49"/>
        <v>NA</v>
      </c>
      <c r="AB48" s="5" t="str">
        <f>IF($U48= "NA","NA",(F48-AA48)*Inputs!$S$7)</f>
        <v>NA</v>
      </c>
      <c r="AC48" s="123" t="str">
        <f t="shared" si="50"/>
        <v>NA</v>
      </c>
      <c r="AD48" s="124" t="str">
        <f t="shared" si="51"/>
        <v>NA</v>
      </c>
      <c r="AE48" s="123" t="str">
        <f t="shared" si="29"/>
        <v/>
      </c>
    </row>
    <row r="49" spans="1:31" s="32" customFormat="1" ht="13.35" customHeight="1" outlineLevel="1">
      <c r="A49" s="72" t="s">
        <v>91</v>
      </c>
      <c r="B49" s="11" t="s">
        <v>134</v>
      </c>
      <c r="C49" s="11" t="s">
        <v>56</v>
      </c>
      <c r="D49" s="73">
        <v>0.03</v>
      </c>
      <c r="E49" s="74">
        <v>46844</v>
      </c>
      <c r="F49" s="12">
        <v>680000</v>
      </c>
      <c r="G49" s="75">
        <v>44931</v>
      </c>
      <c r="H49" s="69">
        <f>IF(OR(($G49=("Non Callable")),$G49=("Make Whole"),Inputs!$S$6&gt;E49),"Non Callable",MAX(Inputs!$S$6,G49))</f>
        <v>45266</v>
      </c>
      <c r="I49" s="70">
        <f t="shared" si="30"/>
        <v>4.3194444444444446</v>
      </c>
      <c r="J49" s="67">
        <f>IF($I49="NA","NA",VLOOKUP(ROUNDUP(I49,0),Inputs!$N$6:$P$26,3,TRUE))</f>
        <v>0.05</v>
      </c>
      <c r="K49" s="3">
        <f>IF($I49="NA","NA",VLOOKUP(ROUNDUP(I49,0),Inputs!$N$6:$O$26,2))</f>
        <v>2.8300000000000002E-2</v>
      </c>
      <c r="L49" s="3">
        <f t="shared" si="31"/>
        <v>1.0068600000000001</v>
      </c>
      <c r="M49" s="5">
        <f t="shared" si="32"/>
        <v>675366.98250004963</v>
      </c>
      <c r="N49" s="5">
        <f t="shared" si="33"/>
        <v>4633.0174999503652</v>
      </c>
      <c r="O49" s="5">
        <f>IF($I49= "NA","NA",(F49-N49)*Inputs!$S$7)</f>
        <v>6753.6698250004965</v>
      </c>
      <c r="P49" s="123">
        <f t="shared" si="34"/>
        <v>-2120.6523250501314</v>
      </c>
      <c r="Q49" s="124">
        <f t="shared" si="35"/>
        <v>-3.1186063603678401E-3</v>
      </c>
      <c r="R49" s="7" t="str">
        <f t="shared" si="44"/>
        <v>NO</v>
      </c>
      <c r="S49" s="69" t="str">
        <f>IF(OR(($G49=("Non Callable")),$G49=("Make Whole"),Inputs!$S$6&gt;E49,R49="No"),"NA",Inputs!$S$6)</f>
        <v>NA</v>
      </c>
      <c r="T49" s="70">
        <f t="shared" si="45"/>
        <v>0</v>
      </c>
      <c r="U49" s="67" t="str">
        <f>IF(S49="NA","NA",IF(T49&gt;0,T49*(Inputs!$S$11*12),0))</f>
        <v>NA</v>
      </c>
      <c r="V49" s="70">
        <f t="shared" si="46"/>
        <v>4.3194444444444446</v>
      </c>
      <c r="W49" s="67">
        <f>IF($V49="NA","NA",VLOOKUP(ROUNDUP(V49,0),Inputs!$N$6:$P$26,3,TRUE))</f>
        <v>0.05</v>
      </c>
      <c r="X49" s="3" t="str">
        <f>IF($U49="NA","NA",VLOOKUP(ROUNDUP(V49,0),Inputs!$N$6:$O$26,2)+U49)</f>
        <v>NA</v>
      </c>
      <c r="Y49" s="3" t="str">
        <f t="shared" si="47"/>
        <v>NA</v>
      </c>
      <c r="Z49" s="5" t="str">
        <f t="shared" si="48"/>
        <v>NA</v>
      </c>
      <c r="AA49" s="5" t="str">
        <f t="shared" si="49"/>
        <v>NA</v>
      </c>
      <c r="AB49" s="5" t="str">
        <f>IF($U49= "NA","NA",(F49-AA49)*Inputs!$S$7)</f>
        <v>NA</v>
      </c>
      <c r="AC49" s="123" t="str">
        <f t="shared" si="50"/>
        <v>NA</v>
      </c>
      <c r="AD49" s="124" t="str">
        <f t="shared" si="51"/>
        <v>NA</v>
      </c>
      <c r="AE49" s="123" t="str">
        <f t="shared" si="29"/>
        <v/>
      </c>
    </row>
    <row r="50" spans="1:31" s="32" customFormat="1" ht="13.35" customHeight="1" outlineLevel="1">
      <c r="A50" s="72" t="s">
        <v>91</v>
      </c>
      <c r="B50" s="11" t="s">
        <v>135</v>
      </c>
      <c r="C50" s="11" t="s">
        <v>56</v>
      </c>
      <c r="D50" s="73">
        <v>0.04</v>
      </c>
      <c r="E50" s="74">
        <v>47209</v>
      </c>
      <c r="F50" s="12">
        <v>695000</v>
      </c>
      <c r="G50" s="75">
        <v>44932</v>
      </c>
      <c r="H50" s="69">
        <f>IF(OR(($G50=("Non Callable")),$G50=("Make Whole"),Inputs!$S$6&gt;E50),"Non Callable",MAX(Inputs!$S$6,G50))</f>
        <v>45266</v>
      </c>
      <c r="I50" s="70">
        <f t="shared" si="30"/>
        <v>5.3194444444444446</v>
      </c>
      <c r="J50" s="67">
        <f>IF($I50="NA","NA",VLOOKUP(ROUNDUP(I50,0),Inputs!$N$6:$P$26,3,TRUE))</f>
        <v>0.05</v>
      </c>
      <c r="K50" s="3">
        <f>IF($I50="NA","NA",VLOOKUP(ROUNDUP(I50,0),Inputs!$N$6:$O$26,2))</f>
        <v>2.8699999999999996E-2</v>
      </c>
      <c r="L50" s="3">
        <f t="shared" si="31"/>
        <v>1.0553699999999999</v>
      </c>
      <c r="M50" s="5">
        <f t="shared" si="32"/>
        <v>658536.81647194829</v>
      </c>
      <c r="N50" s="5">
        <f t="shared" si="33"/>
        <v>36463.183528051712</v>
      </c>
      <c r="O50" s="5">
        <f>IF($I50= "NA","NA",(F50-N50)*Inputs!$S$7)</f>
        <v>6585.3681647194826</v>
      </c>
      <c r="P50" s="123">
        <f t="shared" si="34"/>
        <v>29877.815363332229</v>
      </c>
      <c r="Q50" s="124">
        <f t="shared" si="35"/>
        <v>4.2989662393283785E-2</v>
      </c>
      <c r="R50" s="7" t="str">
        <f t="shared" si="44"/>
        <v>NO</v>
      </c>
      <c r="S50" s="69" t="str">
        <f>IF(OR(($G50=("Non Callable")),$G50=("Make Whole"),Inputs!$S$6&gt;E50,R50="No"),"NA",Inputs!$S$6)</f>
        <v>NA</v>
      </c>
      <c r="T50" s="70">
        <f t="shared" si="45"/>
        <v>0</v>
      </c>
      <c r="U50" s="67" t="str">
        <f>IF(S50="NA","NA",IF(T50&gt;0,T50*(Inputs!$S$11*12),0))</f>
        <v>NA</v>
      </c>
      <c r="V50" s="70">
        <f t="shared" si="46"/>
        <v>5.3194444444444446</v>
      </c>
      <c r="W50" s="67">
        <f>IF($V50="NA","NA",VLOOKUP(ROUNDUP(V50,0),Inputs!$N$6:$P$26,3,TRUE))</f>
        <v>0.05</v>
      </c>
      <c r="X50" s="3" t="str">
        <f>IF($U50="NA","NA",VLOOKUP(ROUNDUP(V50,0),Inputs!$N$6:$O$26,2)+U50)</f>
        <v>NA</v>
      </c>
      <c r="Y50" s="3" t="str">
        <f t="shared" si="47"/>
        <v>NA</v>
      </c>
      <c r="Z50" s="5" t="str">
        <f t="shared" si="48"/>
        <v>NA</v>
      </c>
      <c r="AA50" s="5" t="str">
        <f t="shared" si="49"/>
        <v>NA</v>
      </c>
      <c r="AB50" s="5" t="str">
        <f>IF($U50= "NA","NA",(F50-AA50)*Inputs!$S$7)</f>
        <v>NA</v>
      </c>
      <c r="AC50" s="123" t="str">
        <f t="shared" si="50"/>
        <v>NA</v>
      </c>
      <c r="AD50" s="124" t="str">
        <f t="shared" si="51"/>
        <v>NA</v>
      </c>
      <c r="AE50" s="123" t="str">
        <f t="shared" si="29"/>
        <v/>
      </c>
    </row>
    <row r="51" spans="1:31" s="32" customFormat="1" ht="13.35" customHeight="1" outlineLevel="1">
      <c r="A51" s="72" t="s">
        <v>91</v>
      </c>
      <c r="B51" s="11" t="s">
        <v>136</v>
      </c>
      <c r="C51" s="11" t="s">
        <v>56</v>
      </c>
      <c r="D51" s="73">
        <v>0.03</v>
      </c>
      <c r="E51" s="74">
        <v>47574</v>
      </c>
      <c r="F51" s="12">
        <v>2045000</v>
      </c>
      <c r="G51" s="75">
        <v>44933</v>
      </c>
      <c r="H51" s="69">
        <f>IF(OR(($G51=("Non Callable")),$G51=("Make Whole"),Inputs!$S$6&gt;E51),"Non Callable",MAX(Inputs!$S$6,G51))</f>
        <v>45266</v>
      </c>
      <c r="I51" s="70">
        <f t="shared" si="30"/>
        <v>6.3194444444444446</v>
      </c>
      <c r="J51" s="67">
        <f>IF($I51="NA","NA",VLOOKUP(ROUNDUP(I51,0),Inputs!$N$6:$P$26,3,TRUE))</f>
        <v>0.05</v>
      </c>
      <c r="K51" s="3">
        <f>IF($I51="NA","NA",VLOOKUP(ROUNDUP(I51,0),Inputs!$N$6:$O$26,2))</f>
        <v>2.8799999999999999E-2</v>
      </c>
      <c r="L51" s="3">
        <f t="shared" si="31"/>
        <v>1.00688</v>
      </c>
      <c r="M51" s="5">
        <f t="shared" si="32"/>
        <v>2031026.5374225329</v>
      </c>
      <c r="N51" s="5">
        <f t="shared" si="33"/>
        <v>13973.462577467086</v>
      </c>
      <c r="O51" s="5">
        <f>IF($I51= "NA","NA",(F51-N51)*Inputs!$S$7)</f>
        <v>20310.265374225328</v>
      </c>
      <c r="P51" s="123">
        <f t="shared" si="34"/>
        <v>-6336.802796758242</v>
      </c>
      <c r="Q51" s="124">
        <f t="shared" si="35"/>
        <v>-3.0986810742094093E-3</v>
      </c>
      <c r="R51" s="7" t="str">
        <f t="shared" si="44"/>
        <v>NO</v>
      </c>
      <c r="S51" s="69" t="str">
        <f>IF(OR(($G51=("Non Callable")),$G51=("Make Whole"),Inputs!$S$6&gt;E51,R51="No"),"NA",Inputs!$S$6)</f>
        <v>NA</v>
      </c>
      <c r="T51" s="70">
        <f t="shared" si="45"/>
        <v>0</v>
      </c>
      <c r="U51" s="67" t="str">
        <f>IF(S51="NA","NA",IF(T51&gt;0,T51*(Inputs!$S$11*12),0))</f>
        <v>NA</v>
      </c>
      <c r="V51" s="70">
        <f t="shared" si="46"/>
        <v>6.3194444444444446</v>
      </c>
      <c r="W51" s="67">
        <f>IF($V51="NA","NA",VLOOKUP(ROUNDUP(V51,0),Inputs!$N$6:$P$26,3,TRUE))</f>
        <v>0.05</v>
      </c>
      <c r="X51" s="3" t="str">
        <f>IF($U51="NA","NA",VLOOKUP(ROUNDUP(V51,0),Inputs!$N$6:$O$26,2)+U51)</f>
        <v>NA</v>
      </c>
      <c r="Y51" s="3" t="str">
        <f t="shared" si="47"/>
        <v>NA</v>
      </c>
      <c r="Z51" s="5" t="str">
        <f t="shared" si="48"/>
        <v>NA</v>
      </c>
      <c r="AA51" s="5" t="str">
        <f t="shared" si="49"/>
        <v>NA</v>
      </c>
      <c r="AB51" s="5" t="str">
        <f>IF($U51= "NA","NA",(F51-AA51)*Inputs!$S$7)</f>
        <v>NA</v>
      </c>
      <c r="AC51" s="123" t="str">
        <f t="shared" si="50"/>
        <v>NA</v>
      </c>
      <c r="AD51" s="124" t="str">
        <f t="shared" si="51"/>
        <v>NA</v>
      </c>
      <c r="AE51" s="123" t="str">
        <f t="shared" si="29"/>
        <v/>
      </c>
    </row>
    <row r="52" spans="1:31" s="32" customFormat="1" ht="13.35" customHeight="1" outlineLevel="1">
      <c r="A52" s="72" t="s">
        <v>91</v>
      </c>
      <c r="B52" s="11" t="s">
        <v>137</v>
      </c>
      <c r="C52" s="11" t="s">
        <v>56</v>
      </c>
      <c r="D52" s="73">
        <v>4.7500000000000001E-2</v>
      </c>
      <c r="E52" s="74">
        <v>47939</v>
      </c>
      <c r="F52" s="12">
        <v>2110000</v>
      </c>
      <c r="G52" s="75">
        <v>44934</v>
      </c>
      <c r="H52" s="69">
        <f>IF(OR(($G52=("Non Callable")),$G52=("Make Whole"),Inputs!$S$6&gt;E52),"Non Callable",MAX(Inputs!$S$6,G52))</f>
        <v>45266</v>
      </c>
      <c r="I52" s="70">
        <f t="shared" si="30"/>
        <v>7.3194444444444446</v>
      </c>
      <c r="J52" s="67">
        <f>IF($I52="NA","NA",VLOOKUP(ROUNDUP(I52,0),Inputs!$N$6:$P$26,3,TRUE))</f>
        <v>0.05</v>
      </c>
      <c r="K52" s="3">
        <f>IF($I52="NA","NA",VLOOKUP(ROUNDUP(I52,0),Inputs!$N$6:$O$26,2))</f>
        <v>2.8899999999999995E-2</v>
      </c>
      <c r="L52" s="3">
        <f t="shared" si="31"/>
        <v>1.12191</v>
      </c>
      <c r="M52" s="5">
        <f t="shared" si="32"/>
        <v>1880721.2699770927</v>
      </c>
      <c r="N52" s="5">
        <f t="shared" si="33"/>
        <v>229278.73002290726</v>
      </c>
      <c r="O52" s="5">
        <f>IF($I52= "NA","NA",(F52-N52)*Inputs!$S$7)</f>
        <v>18807.212699770927</v>
      </c>
      <c r="P52" s="123">
        <f t="shared" si="34"/>
        <v>210471.51732313633</v>
      </c>
      <c r="Q52" s="124">
        <f t="shared" si="35"/>
        <v>9.9749534276367929E-2</v>
      </c>
      <c r="R52" s="7" t="str">
        <f t="shared" si="44"/>
        <v>NO</v>
      </c>
      <c r="S52" s="69" t="str">
        <f>IF(OR(($G52=("Non Callable")),$G52=("Make Whole"),Inputs!$S$6&gt;E52,R52="No"),"NA",Inputs!$S$6)</f>
        <v>NA</v>
      </c>
      <c r="T52" s="70">
        <f t="shared" si="45"/>
        <v>0</v>
      </c>
      <c r="U52" s="67" t="str">
        <f>IF(S52="NA","NA",IF(T52&gt;0,T52*(Inputs!$S$11*12),0))</f>
        <v>NA</v>
      </c>
      <c r="V52" s="70">
        <f t="shared" si="46"/>
        <v>7.3194444444444446</v>
      </c>
      <c r="W52" s="67">
        <f>IF($V52="NA","NA",VLOOKUP(ROUNDUP(V52,0),Inputs!$N$6:$P$26,3,TRUE))</f>
        <v>0.05</v>
      </c>
      <c r="X52" s="3" t="str">
        <f>IF($U52="NA","NA",VLOOKUP(ROUNDUP(V52,0),Inputs!$N$6:$O$26,2)+U52)</f>
        <v>NA</v>
      </c>
      <c r="Y52" s="3" t="str">
        <f t="shared" si="47"/>
        <v>NA</v>
      </c>
      <c r="Z52" s="5" t="str">
        <f t="shared" si="48"/>
        <v>NA</v>
      </c>
      <c r="AA52" s="5" t="str">
        <f t="shared" si="49"/>
        <v>NA</v>
      </c>
      <c r="AB52" s="5" t="str">
        <f>IF($U52= "NA","NA",(F52-AA52)*Inputs!$S$7)</f>
        <v>NA</v>
      </c>
      <c r="AC52" s="123" t="str">
        <f t="shared" si="50"/>
        <v>NA</v>
      </c>
      <c r="AD52" s="124" t="str">
        <f t="shared" si="51"/>
        <v>NA</v>
      </c>
      <c r="AE52" s="123" t="str">
        <f t="shared" si="29"/>
        <v/>
      </c>
    </row>
    <row r="53" spans="1:31" s="32" customFormat="1" ht="13.35" customHeight="1" outlineLevel="1">
      <c r="A53" s="72" t="s">
        <v>91</v>
      </c>
      <c r="B53" s="11" t="s">
        <v>138</v>
      </c>
      <c r="C53" s="11" t="s">
        <v>56</v>
      </c>
      <c r="D53" s="73">
        <v>4.7500000000000001E-2</v>
      </c>
      <c r="E53" s="74">
        <v>48305</v>
      </c>
      <c r="F53" s="12">
        <v>2205000</v>
      </c>
      <c r="G53" s="75">
        <v>44935</v>
      </c>
      <c r="H53" s="69">
        <f>IF(OR(($G53=("Non Callable")),$G53=("Make Whole"),Inputs!$S$6&gt;E53),"Non Callable",MAX(Inputs!$S$6,G53))</f>
        <v>45266</v>
      </c>
      <c r="I53" s="70">
        <f t="shared" si="30"/>
        <v>8.3194444444444446</v>
      </c>
      <c r="J53" s="67">
        <f>IF($I53="NA","NA",VLOOKUP(ROUNDUP(I53,0),Inputs!$N$6:$P$26,3,TRUE))</f>
        <v>0.05</v>
      </c>
      <c r="K53" s="3">
        <f>IF($I53="NA","NA",VLOOKUP(ROUNDUP(I53,0),Inputs!$N$6:$O$26,2))</f>
        <v>2.9600000000000001E-2</v>
      </c>
      <c r="L53" s="3">
        <f t="shared" si="31"/>
        <v>1.13114</v>
      </c>
      <c r="M53" s="5">
        <f t="shared" si="32"/>
        <v>1949360.8218257686</v>
      </c>
      <c r="N53" s="5">
        <f t="shared" si="33"/>
        <v>255639.17817423143</v>
      </c>
      <c r="O53" s="5">
        <f>IF($I53= "NA","NA",(F53-N53)*Inputs!$S$7)</f>
        <v>19493.608218257687</v>
      </c>
      <c r="P53" s="123">
        <f t="shared" si="34"/>
        <v>236145.56995597374</v>
      </c>
      <c r="Q53" s="124">
        <f t="shared" si="35"/>
        <v>0.1070954965786729</v>
      </c>
      <c r="R53" s="7" t="str">
        <f t="shared" si="44"/>
        <v>NO</v>
      </c>
      <c r="S53" s="69" t="str">
        <f>IF(OR(($G53=("Non Callable")),$G53=("Make Whole"),Inputs!$S$6&gt;E53,R53="No"),"NA",Inputs!$S$6)</f>
        <v>NA</v>
      </c>
      <c r="T53" s="70">
        <f t="shared" si="45"/>
        <v>0</v>
      </c>
      <c r="U53" s="67" t="str">
        <f>IF(S53="NA","NA",IF(T53&gt;0,T53*(Inputs!$S$11*12),0))</f>
        <v>NA</v>
      </c>
      <c r="V53" s="70">
        <f t="shared" si="46"/>
        <v>8.3194444444444446</v>
      </c>
      <c r="W53" s="67">
        <f>IF($V53="NA","NA",VLOOKUP(ROUNDUP(V53,0),Inputs!$N$6:$P$26,3,TRUE))</f>
        <v>0.05</v>
      </c>
      <c r="X53" s="3" t="str">
        <f>IF($U53="NA","NA",VLOOKUP(ROUNDUP(V53,0),Inputs!$N$6:$O$26,2)+U53)</f>
        <v>NA</v>
      </c>
      <c r="Y53" s="3" t="str">
        <f t="shared" si="47"/>
        <v>NA</v>
      </c>
      <c r="Z53" s="5" t="str">
        <f t="shared" si="48"/>
        <v>NA</v>
      </c>
      <c r="AA53" s="5" t="str">
        <f t="shared" si="49"/>
        <v>NA</v>
      </c>
      <c r="AB53" s="5" t="str">
        <f>IF($U53= "NA","NA",(F53-AA53)*Inputs!$S$7)</f>
        <v>NA</v>
      </c>
      <c r="AC53" s="123" t="str">
        <f t="shared" si="50"/>
        <v>NA</v>
      </c>
      <c r="AD53" s="124" t="str">
        <f t="shared" si="51"/>
        <v>NA</v>
      </c>
      <c r="AE53" s="123" t="str">
        <f t="shared" si="29"/>
        <v/>
      </c>
    </row>
    <row r="54" spans="1:31" s="32" customFormat="1" ht="13.35" customHeight="1" outlineLevel="1">
      <c r="A54" s="72" t="s">
        <v>91</v>
      </c>
      <c r="B54" s="11" t="s">
        <v>139</v>
      </c>
      <c r="C54" s="11" t="s">
        <v>56</v>
      </c>
      <c r="D54" s="73">
        <v>4.7500000000000001E-2</v>
      </c>
      <c r="E54" s="74">
        <v>48670</v>
      </c>
      <c r="F54" s="12">
        <v>2310000</v>
      </c>
      <c r="G54" s="75">
        <v>44936</v>
      </c>
      <c r="H54" s="69">
        <f>IF(OR(($G54=("Non Callable")),$G54=("Make Whole"),Inputs!$S$6&gt;E54),"Non Callable",MAX(Inputs!$S$6,G54))</f>
        <v>45266</v>
      </c>
      <c r="I54" s="70">
        <f t="shared" si="30"/>
        <v>9.3194444444444446</v>
      </c>
      <c r="J54" s="67">
        <f>IF($I54="NA","NA",VLOOKUP(ROUNDUP(I54,0),Inputs!$N$6:$P$26,3,TRUE))</f>
        <v>0.05</v>
      </c>
      <c r="K54" s="3">
        <f>IF($I54="NA","NA",VLOOKUP(ROUNDUP(I54,0),Inputs!$N$6:$O$26,2))</f>
        <v>2.9600000000000001E-2</v>
      </c>
      <c r="L54" s="3">
        <f t="shared" si="31"/>
        <v>1.1448499999999999</v>
      </c>
      <c r="M54" s="5">
        <f t="shared" si="32"/>
        <v>2017731.580556405</v>
      </c>
      <c r="N54" s="5">
        <f t="shared" si="33"/>
        <v>292268.41944359499</v>
      </c>
      <c r="O54" s="5">
        <f>IF($I54= "NA","NA",(F54-N54)*Inputs!$S$7)</f>
        <v>20177.315805564049</v>
      </c>
      <c r="P54" s="123">
        <f t="shared" si="34"/>
        <v>272091.10363803094</v>
      </c>
      <c r="Q54" s="124">
        <f t="shared" si="35"/>
        <v>0.11778835655326014</v>
      </c>
      <c r="R54" s="7" t="str">
        <f t="shared" si="44"/>
        <v>NO</v>
      </c>
      <c r="S54" s="69" t="str">
        <f>IF(OR(($G54=("Non Callable")),$G54=("Make Whole"),Inputs!$S$6&gt;E54,R54="No"),"NA",Inputs!$S$6)</f>
        <v>NA</v>
      </c>
      <c r="T54" s="70">
        <f t="shared" si="45"/>
        <v>0</v>
      </c>
      <c r="U54" s="67" t="str">
        <f>IF(S54="NA","NA",IF(T54&gt;0,T54*(Inputs!$S$11*12),0))</f>
        <v>NA</v>
      </c>
      <c r="V54" s="70">
        <f t="shared" si="46"/>
        <v>9.3194444444444446</v>
      </c>
      <c r="W54" s="67">
        <f>IF($V54="NA","NA",VLOOKUP(ROUNDUP(V54,0),Inputs!$N$6:$P$26,3,TRUE))</f>
        <v>0.05</v>
      </c>
      <c r="X54" s="3" t="str">
        <f>IF($U54="NA","NA",VLOOKUP(ROUNDUP(V54,0),Inputs!$N$6:$O$26,2)+U54)</f>
        <v>NA</v>
      </c>
      <c r="Y54" s="3" t="str">
        <f t="shared" si="47"/>
        <v>NA</v>
      </c>
      <c r="Z54" s="5" t="str">
        <f t="shared" si="48"/>
        <v>NA</v>
      </c>
      <c r="AA54" s="5" t="str">
        <f t="shared" si="49"/>
        <v>NA</v>
      </c>
      <c r="AB54" s="5" t="str">
        <f>IF($U54= "NA","NA",(F54-AA54)*Inputs!$S$7)</f>
        <v>NA</v>
      </c>
      <c r="AC54" s="123" t="str">
        <f t="shared" si="50"/>
        <v>NA</v>
      </c>
      <c r="AD54" s="124" t="str">
        <f t="shared" si="51"/>
        <v>NA</v>
      </c>
      <c r="AE54" s="123" t="str">
        <f t="shared" si="29"/>
        <v/>
      </c>
    </row>
    <row r="55" spans="1:31" s="32" customFormat="1" ht="13.35" customHeight="1" outlineLevel="1">
      <c r="A55" s="72" t="s">
        <v>91</v>
      </c>
      <c r="B55" s="11" t="s">
        <v>140</v>
      </c>
      <c r="C55" s="11" t="s">
        <v>48</v>
      </c>
      <c r="D55" s="73">
        <v>0.05</v>
      </c>
      <c r="E55" s="74">
        <v>45383</v>
      </c>
      <c r="F55" s="12">
        <v>975000</v>
      </c>
      <c r="G55" s="11" t="s">
        <v>2</v>
      </c>
      <c r="H55" s="69" t="str">
        <f>IF(OR(($G55=("Non Callable")),$G55=("Make Whole"),Inputs!$S$6&gt;E55),"Non Callable",MAX(Inputs!$S$6,G55))</f>
        <v>Non Callable</v>
      </c>
      <c r="I55" s="70" t="str">
        <f t="shared" si="30"/>
        <v>NA</v>
      </c>
      <c r="J55" s="67" t="str">
        <f>IF($I55="NA","NA",VLOOKUP(ROUNDUP(I55,0),Inputs!$N$6:$P$26,3,TRUE))</f>
        <v>NA</v>
      </c>
      <c r="K55" s="3" t="str">
        <f>IF($I55="NA","NA",VLOOKUP(ROUNDUP(I55,0),Inputs!$N$6:$O$26,2))</f>
        <v>NA</v>
      </c>
      <c r="L55" s="3" t="str">
        <f t="shared" si="31"/>
        <v>NA</v>
      </c>
      <c r="M55" s="5" t="str">
        <f t="shared" si="32"/>
        <v>NA</v>
      </c>
      <c r="N55" s="5" t="str">
        <f t="shared" si="33"/>
        <v>NA</v>
      </c>
      <c r="O55" s="5" t="str">
        <f>IF($I55= "NA","NA",(F55-N55)*Inputs!$S$7)</f>
        <v>NA</v>
      </c>
      <c r="P55" s="123" t="str">
        <f t="shared" si="34"/>
        <v>NA</v>
      </c>
      <c r="Q55" s="124" t="str">
        <f t="shared" si="35"/>
        <v>NA</v>
      </c>
      <c r="R55" s="7" t="str">
        <f t="shared" si="44"/>
        <v>YES</v>
      </c>
      <c r="S55" s="69" t="str">
        <f>IF(OR(($G55=("Non Callable")),$G55=("Make Whole"),Inputs!$S$6&gt;E55,R55="No"),"NA",Inputs!$S$6)</f>
        <v>NA</v>
      </c>
      <c r="T55" s="70" t="str">
        <f t="shared" si="45"/>
        <v>NA</v>
      </c>
      <c r="U55" s="67" t="str">
        <f>IF(S55="NA","NA",IF(T55&gt;0,T55*(Inputs!$S$11*12),0))</f>
        <v>NA</v>
      </c>
      <c r="V55" s="70" t="str">
        <f t="shared" si="46"/>
        <v>NA</v>
      </c>
      <c r="W55" s="67" t="str">
        <f>IF($V55="NA","NA",VLOOKUP(ROUNDUP(V55,0),Inputs!$N$6:$P$26,3,TRUE))</f>
        <v>NA</v>
      </c>
      <c r="X55" s="3" t="str">
        <f>IF($U55="NA","NA",VLOOKUP(ROUNDUP(V55,0),Inputs!$N$6:$O$26,2)+U55)</f>
        <v>NA</v>
      </c>
      <c r="Y55" s="3" t="str">
        <f t="shared" si="47"/>
        <v>NA</v>
      </c>
      <c r="Z55" s="5" t="str">
        <f t="shared" si="48"/>
        <v>NA</v>
      </c>
      <c r="AA55" s="5" t="str">
        <f t="shared" si="49"/>
        <v>NA</v>
      </c>
      <c r="AB55" s="5" t="str">
        <f>IF($U55= "NA","NA",(F55-AA55)*Inputs!$S$7)</f>
        <v>NA</v>
      </c>
      <c r="AC55" s="123" t="str">
        <f t="shared" si="50"/>
        <v>NA</v>
      </c>
      <c r="AD55" s="124" t="str">
        <f t="shared" si="51"/>
        <v>NA</v>
      </c>
      <c r="AE55" s="123" t="str">
        <f t="shared" si="29"/>
        <v/>
      </c>
    </row>
    <row r="56" spans="1:31" s="32" customFormat="1" ht="13.35" customHeight="1" outlineLevel="1">
      <c r="A56" s="72" t="s">
        <v>91</v>
      </c>
      <c r="B56" s="11" t="s">
        <v>141</v>
      </c>
      <c r="C56" s="11" t="s">
        <v>48</v>
      </c>
      <c r="D56" s="73">
        <v>0.02</v>
      </c>
      <c r="E56" s="74">
        <v>45748</v>
      </c>
      <c r="F56" s="12">
        <v>1010000</v>
      </c>
      <c r="G56" s="11" t="s">
        <v>2</v>
      </c>
      <c r="H56" s="69" t="str">
        <f>IF(OR(($G56=("Non Callable")),$G56=("Make Whole"),Inputs!$S$6&gt;E56),"Non Callable",MAX(Inputs!$S$6,G56))</f>
        <v>Non Callable</v>
      </c>
      <c r="I56" s="70" t="str">
        <f t="shared" si="30"/>
        <v>NA</v>
      </c>
      <c r="J56" s="67" t="str">
        <f>IF($I56="NA","NA",VLOOKUP(ROUNDUP(I56,0),Inputs!$N$6:$P$26,3,TRUE))</f>
        <v>NA</v>
      </c>
      <c r="K56" s="3" t="str">
        <f>IF($I56="NA","NA",VLOOKUP(ROUNDUP(I56,0),Inputs!$N$6:$O$26,2))</f>
        <v>NA</v>
      </c>
      <c r="L56" s="3" t="str">
        <f t="shared" si="31"/>
        <v>NA</v>
      </c>
      <c r="M56" s="5" t="str">
        <f t="shared" si="32"/>
        <v>NA</v>
      </c>
      <c r="N56" s="5" t="str">
        <f t="shared" si="33"/>
        <v>NA</v>
      </c>
      <c r="O56" s="5" t="str">
        <f>IF($I56= "NA","NA",(F56-N56)*Inputs!$S$7)</f>
        <v>NA</v>
      </c>
      <c r="P56" s="123" t="str">
        <f t="shared" si="34"/>
        <v>NA</v>
      </c>
      <c r="Q56" s="124" t="str">
        <f t="shared" si="35"/>
        <v>NA</v>
      </c>
      <c r="R56" s="7" t="str">
        <f t="shared" si="44"/>
        <v>YES</v>
      </c>
      <c r="S56" s="69" t="str">
        <f>IF(OR(($G56=("Non Callable")),$G56=("Make Whole"),Inputs!$S$6&gt;E56,R56="No"),"NA",Inputs!$S$6)</f>
        <v>NA</v>
      </c>
      <c r="T56" s="70" t="str">
        <f t="shared" si="45"/>
        <v>NA</v>
      </c>
      <c r="U56" s="67" t="str">
        <f>IF(S56="NA","NA",IF(T56&gt;0,T56*(Inputs!$S$11*12),0))</f>
        <v>NA</v>
      </c>
      <c r="V56" s="70" t="str">
        <f t="shared" si="46"/>
        <v>NA</v>
      </c>
      <c r="W56" s="67" t="str">
        <f>IF($V56="NA","NA",VLOOKUP(ROUNDUP(V56,0),Inputs!$N$6:$P$26,3,TRUE))</f>
        <v>NA</v>
      </c>
      <c r="X56" s="3" t="str">
        <f>IF($U56="NA","NA",VLOOKUP(ROUNDUP(V56,0),Inputs!$N$6:$O$26,2)+U56)</f>
        <v>NA</v>
      </c>
      <c r="Y56" s="3" t="str">
        <f t="shared" si="47"/>
        <v>NA</v>
      </c>
      <c r="Z56" s="5" t="str">
        <f t="shared" si="48"/>
        <v>NA</v>
      </c>
      <c r="AA56" s="5" t="str">
        <f t="shared" si="49"/>
        <v>NA</v>
      </c>
      <c r="AB56" s="5" t="str">
        <f>IF($U56= "NA","NA",(F56-AA56)*Inputs!$S$7)</f>
        <v>NA</v>
      </c>
      <c r="AC56" s="123" t="str">
        <f t="shared" si="50"/>
        <v>NA</v>
      </c>
      <c r="AD56" s="124" t="str">
        <f t="shared" si="51"/>
        <v>NA</v>
      </c>
      <c r="AE56" s="123" t="str">
        <f t="shared" si="29"/>
        <v/>
      </c>
    </row>
    <row r="57" spans="1:31" s="32" customFormat="1" ht="13.35" customHeight="1" outlineLevel="1">
      <c r="A57" s="72" t="s">
        <v>91</v>
      </c>
      <c r="B57" s="11" t="s">
        <v>142</v>
      </c>
      <c r="C57" s="11" t="s">
        <v>48</v>
      </c>
      <c r="D57" s="73">
        <v>0.04</v>
      </c>
      <c r="E57" s="74">
        <v>46113</v>
      </c>
      <c r="F57" s="12">
        <v>1040000</v>
      </c>
      <c r="G57" s="11" t="s">
        <v>2</v>
      </c>
      <c r="H57" s="69" t="str">
        <f>IF(OR(($G57=("Non Callable")),$G57=("Make Whole"),Inputs!$S$6&gt;E57),"Non Callable",MAX(Inputs!$S$6,G57))</f>
        <v>Non Callable</v>
      </c>
      <c r="I57" s="70" t="str">
        <f t="shared" si="30"/>
        <v>NA</v>
      </c>
      <c r="J57" s="67" t="str">
        <f>IF($I57="NA","NA",VLOOKUP(ROUNDUP(I57,0),Inputs!$N$6:$P$26,3,TRUE))</f>
        <v>NA</v>
      </c>
      <c r="K57" s="3" t="str">
        <f>IF($I57="NA","NA",VLOOKUP(ROUNDUP(I57,0),Inputs!$N$6:$O$26,2))</f>
        <v>NA</v>
      </c>
      <c r="L57" s="3" t="str">
        <f t="shared" si="31"/>
        <v>NA</v>
      </c>
      <c r="M57" s="5" t="str">
        <f t="shared" si="32"/>
        <v>NA</v>
      </c>
      <c r="N57" s="5" t="str">
        <f t="shared" si="33"/>
        <v>NA</v>
      </c>
      <c r="O57" s="5" t="str">
        <f>IF($I57= "NA","NA",(F57-N57)*Inputs!$S$7)</f>
        <v>NA</v>
      </c>
      <c r="P57" s="123" t="str">
        <f t="shared" si="34"/>
        <v>NA</v>
      </c>
      <c r="Q57" s="124" t="str">
        <f t="shared" si="35"/>
        <v>NA</v>
      </c>
      <c r="R57" s="7" t="str">
        <f t="shared" si="44"/>
        <v>YES</v>
      </c>
      <c r="S57" s="69" t="str">
        <f>IF(OR(($G57=("Non Callable")),$G57=("Make Whole"),Inputs!$S$6&gt;E57,R57="No"),"NA",Inputs!$S$6)</f>
        <v>NA</v>
      </c>
      <c r="T57" s="70" t="str">
        <f t="shared" si="45"/>
        <v>NA</v>
      </c>
      <c r="U57" s="67" t="str">
        <f>IF(S57="NA","NA",IF(T57&gt;0,T57*(Inputs!$S$11*12),0))</f>
        <v>NA</v>
      </c>
      <c r="V57" s="70" t="str">
        <f t="shared" si="46"/>
        <v>NA</v>
      </c>
      <c r="W57" s="67" t="str">
        <f>IF($V57="NA","NA",VLOOKUP(ROUNDUP(V57,0),Inputs!$N$6:$P$26,3,TRUE))</f>
        <v>NA</v>
      </c>
      <c r="X57" s="3" t="str">
        <f>IF($U57="NA","NA",VLOOKUP(ROUNDUP(V57,0),Inputs!$N$6:$O$26,2)+U57)</f>
        <v>NA</v>
      </c>
      <c r="Y57" s="3" t="str">
        <f t="shared" si="47"/>
        <v>NA</v>
      </c>
      <c r="Z57" s="5" t="str">
        <f t="shared" si="48"/>
        <v>NA</v>
      </c>
      <c r="AA57" s="5" t="str">
        <f t="shared" si="49"/>
        <v>NA</v>
      </c>
      <c r="AB57" s="5" t="str">
        <f>IF($U57= "NA","NA",(F57-AA57)*Inputs!$S$7)</f>
        <v>NA</v>
      </c>
      <c r="AC57" s="123" t="str">
        <f t="shared" si="50"/>
        <v>NA</v>
      </c>
      <c r="AD57" s="124" t="str">
        <f t="shared" si="51"/>
        <v>NA</v>
      </c>
      <c r="AE57" s="123" t="str">
        <f t="shared" si="29"/>
        <v/>
      </c>
    </row>
    <row r="58" spans="1:31" s="32" customFormat="1" ht="13.35" customHeight="1" outlineLevel="1">
      <c r="A58" s="72" t="s">
        <v>91</v>
      </c>
      <c r="B58" s="11" t="s">
        <v>143</v>
      </c>
      <c r="C58" s="11" t="s">
        <v>48</v>
      </c>
      <c r="D58" s="73">
        <v>2.1250000000000002E-2</v>
      </c>
      <c r="E58" s="74">
        <v>46478</v>
      </c>
      <c r="F58" s="12">
        <v>1085000</v>
      </c>
      <c r="G58" s="75">
        <v>46113</v>
      </c>
      <c r="H58" s="69">
        <f>IF(OR(($G58=("Non Callable")),$G58=("Make Whole"),Inputs!$S$6&gt;E58),"Non Callable",MAX(Inputs!$S$6,G58))</f>
        <v>46113</v>
      </c>
      <c r="I58" s="70">
        <f t="shared" si="30"/>
        <v>1</v>
      </c>
      <c r="J58" s="67">
        <f>IF($I58="NA","NA",VLOOKUP(ROUNDUP(I58,0),Inputs!$N$6:$P$26,3,TRUE))</f>
        <v>0.05</v>
      </c>
      <c r="K58" s="3">
        <f>IF($I58="NA","NA",VLOOKUP(ROUNDUP(I58,0),Inputs!$N$6:$O$26,2))</f>
        <v>3.0800000000000001E-2</v>
      </c>
      <c r="L58" s="3">
        <f t="shared" si="31"/>
        <v>0.99065999999999999</v>
      </c>
      <c r="M58" s="5">
        <f t="shared" si="32"/>
        <v>1095229.4429975976</v>
      </c>
      <c r="N58" s="5">
        <f t="shared" si="33"/>
        <v>-10229.442997597624</v>
      </c>
      <c r="O58" s="5">
        <f>IF($I58= "NA","NA",(F58-N58)*Inputs!$S$7)</f>
        <v>10952.294429975977</v>
      </c>
      <c r="P58" s="123">
        <f t="shared" si="34"/>
        <v>-21181.7374275736</v>
      </c>
      <c r="Q58" s="124">
        <f t="shared" si="35"/>
        <v>-1.9522338642924977E-2</v>
      </c>
      <c r="R58" s="7" t="str">
        <f t="shared" si="44"/>
        <v>YES</v>
      </c>
      <c r="S58" s="69">
        <f>IF(OR(($G58=("Non Callable")),$G58=("Make Whole"),Inputs!$S$6&gt;E58,R58="No"),"NA",Inputs!$S$6)</f>
        <v>45266</v>
      </c>
      <c r="T58" s="70">
        <f t="shared" si="45"/>
        <v>2.3194444444444446</v>
      </c>
      <c r="U58" s="67">
        <f>IF(S58="NA","NA",IF(T58&gt;0,T58*(Inputs!$S$11*12),0))</f>
        <v>1.1133333333333335E-2</v>
      </c>
      <c r="V58" s="70">
        <f t="shared" si="46"/>
        <v>1</v>
      </c>
      <c r="W58" s="67">
        <f>IF($V58="NA","NA",VLOOKUP(ROUNDUP(V58,0),Inputs!$N$6:$P$26,3,TRUE))</f>
        <v>0.05</v>
      </c>
      <c r="X58" s="3">
        <f>IF($U58="NA","NA",VLOOKUP(ROUNDUP(V58,0),Inputs!$N$6:$O$26,2)+U58)</f>
        <v>4.1933333333333336E-2</v>
      </c>
      <c r="Y58" s="3">
        <f t="shared" si="47"/>
        <v>0.97994000000000003</v>
      </c>
      <c r="Z58" s="5">
        <f t="shared" si="48"/>
        <v>1107210.6455497276</v>
      </c>
      <c r="AA58" s="5">
        <f t="shared" si="49"/>
        <v>-22210.645549727604</v>
      </c>
      <c r="AB58" s="5">
        <f>IF($U58= "NA","NA",(F58-AA58)*Inputs!$S$7)</f>
        <v>11072.106455497276</v>
      </c>
      <c r="AC58" s="123">
        <f t="shared" si="50"/>
        <v>-33282.75200522488</v>
      </c>
      <c r="AD58" s="124">
        <f t="shared" si="51"/>
        <v>-3.0675347470253345E-2</v>
      </c>
      <c r="AE58" s="123" t="str">
        <f t="shared" si="29"/>
        <v/>
      </c>
    </row>
    <row r="59" spans="1:31" s="32" customFormat="1" ht="13.35" customHeight="1" outlineLevel="1">
      <c r="A59" s="72" t="s">
        <v>91</v>
      </c>
      <c r="B59" s="11" t="s">
        <v>144</v>
      </c>
      <c r="C59" s="11" t="s">
        <v>48</v>
      </c>
      <c r="D59" s="73">
        <v>2.2499999999999999E-2</v>
      </c>
      <c r="E59" s="74">
        <v>46844</v>
      </c>
      <c r="F59" s="12">
        <v>1105000</v>
      </c>
      <c r="G59" s="75">
        <v>46113</v>
      </c>
      <c r="H59" s="69">
        <f>IF(OR(($G59=("Non Callable")),$G59=("Make Whole"),Inputs!$S$6&gt;E59),"Non Callable",MAX(Inputs!$S$6,G59))</f>
        <v>46113</v>
      </c>
      <c r="I59" s="70">
        <f t="shared" si="30"/>
        <v>2</v>
      </c>
      <c r="J59" s="67">
        <f>IF($I59="NA","NA",VLOOKUP(ROUNDUP(I59,0),Inputs!$N$6:$P$26,3,TRUE))</f>
        <v>0.05</v>
      </c>
      <c r="K59" s="3">
        <f>IF($I59="NA","NA",VLOOKUP(ROUNDUP(I59,0),Inputs!$N$6:$O$26,2))</f>
        <v>2.93E-2</v>
      </c>
      <c r="L59" s="3">
        <f t="shared" si="31"/>
        <v>0.98687999999999998</v>
      </c>
      <c r="M59" s="5">
        <f t="shared" si="32"/>
        <v>1119690.3372243838</v>
      </c>
      <c r="N59" s="5">
        <f t="shared" si="33"/>
        <v>-14690.337224383838</v>
      </c>
      <c r="O59" s="5">
        <f>IF($I59= "NA","NA",(F59-N59)*Inputs!$S$7)</f>
        <v>11196.903372243838</v>
      </c>
      <c r="P59" s="123">
        <f t="shared" si="34"/>
        <v>-25887.240596627678</v>
      </c>
      <c r="Q59" s="124">
        <f t="shared" si="35"/>
        <v>-2.3427367055771656E-2</v>
      </c>
      <c r="R59" s="7" t="str">
        <f t="shared" si="44"/>
        <v>YES</v>
      </c>
      <c r="S59" s="69">
        <f>IF(OR(($G59=("Non Callable")),$G59=("Make Whole"),Inputs!$S$6&gt;E59,R59="No"),"NA",Inputs!$S$6)</f>
        <v>45266</v>
      </c>
      <c r="T59" s="70">
        <f t="shared" si="45"/>
        <v>2.3194444444444446</v>
      </c>
      <c r="U59" s="67">
        <f>IF(S59="NA","NA",IF(T59&gt;0,T59*(Inputs!$S$11*12),0))</f>
        <v>1.1133333333333335E-2</v>
      </c>
      <c r="V59" s="70">
        <f t="shared" si="46"/>
        <v>2</v>
      </c>
      <c r="W59" s="67">
        <f>IF($V59="NA","NA",VLOOKUP(ROUNDUP(V59,0),Inputs!$N$6:$P$26,3,TRUE))</f>
        <v>0.05</v>
      </c>
      <c r="X59" s="3">
        <f>IF($U59="NA","NA",VLOOKUP(ROUNDUP(V59,0),Inputs!$N$6:$O$26,2)+U59)</f>
        <v>4.0433333333333335E-2</v>
      </c>
      <c r="Y59" s="3">
        <f t="shared" si="47"/>
        <v>0.96587000000000001</v>
      </c>
      <c r="Z59" s="5">
        <f t="shared" si="48"/>
        <v>1144046.3002267387</v>
      </c>
      <c r="AA59" s="5">
        <f t="shared" si="49"/>
        <v>-39046.300226738676</v>
      </c>
      <c r="AB59" s="5">
        <f>IF($U59= "NA","NA",(F59-AA59)*Inputs!$S$7)</f>
        <v>11440.463002267386</v>
      </c>
      <c r="AC59" s="123">
        <f t="shared" si="50"/>
        <v>-50486.763229006065</v>
      </c>
      <c r="AD59" s="124">
        <f t="shared" si="51"/>
        <v>-4.5689378487788292E-2</v>
      </c>
      <c r="AE59" s="123" t="str">
        <f t="shared" si="29"/>
        <v/>
      </c>
    </row>
    <row r="60" spans="1:31" s="32" customFormat="1" ht="13.35" customHeight="1" outlineLevel="1">
      <c r="A60" s="72" t="s">
        <v>91</v>
      </c>
      <c r="B60" s="11" t="s">
        <v>145</v>
      </c>
      <c r="C60" s="11" t="s">
        <v>48</v>
      </c>
      <c r="D60" s="73">
        <v>0.03</v>
      </c>
      <c r="E60" s="74">
        <v>47209</v>
      </c>
      <c r="F60" s="12">
        <v>1135000</v>
      </c>
      <c r="G60" s="75">
        <v>46113</v>
      </c>
      <c r="H60" s="69">
        <f>IF(OR(($G60=("Non Callable")),$G60=("Make Whole"),Inputs!$S$6&gt;E60),"Non Callable",MAX(Inputs!$S$6,G60))</f>
        <v>46113</v>
      </c>
      <c r="I60" s="70">
        <f t="shared" si="30"/>
        <v>3</v>
      </c>
      <c r="J60" s="67">
        <f>IF($I60="NA","NA",VLOOKUP(ROUNDUP(I60,0),Inputs!$N$6:$P$26,3,TRUE))</f>
        <v>0.05</v>
      </c>
      <c r="K60" s="3">
        <f>IF($I60="NA","NA",VLOOKUP(ROUNDUP(I60,0),Inputs!$N$6:$O$26,2))</f>
        <v>2.8899999999999999E-2</v>
      </c>
      <c r="L60" s="3">
        <f t="shared" si="31"/>
        <v>1.0031300000000001</v>
      </c>
      <c r="M60" s="5">
        <f t="shared" si="32"/>
        <v>1131458.5347861194</v>
      </c>
      <c r="N60" s="5">
        <f t="shared" si="33"/>
        <v>3541.4652138806414</v>
      </c>
      <c r="O60" s="5">
        <f>IF($I60= "NA","NA",(F60-N60)*Inputs!$S$7)</f>
        <v>11314.585347861193</v>
      </c>
      <c r="P60" s="123">
        <f t="shared" si="34"/>
        <v>-7773.1201339805521</v>
      </c>
      <c r="Q60" s="124">
        <f t="shared" si="35"/>
        <v>-6.8485639946965216E-3</v>
      </c>
      <c r="R60" s="7" t="str">
        <f t="shared" si="44"/>
        <v>YES</v>
      </c>
      <c r="S60" s="69">
        <f>IF(OR(($G60=("Non Callable")),$G60=("Make Whole"),Inputs!$S$6&gt;E60,R60="No"),"NA",Inputs!$S$6)</f>
        <v>45266</v>
      </c>
      <c r="T60" s="70">
        <f t="shared" si="45"/>
        <v>2.3194444444444446</v>
      </c>
      <c r="U60" s="67">
        <f>IF(S60="NA","NA",IF(T60&gt;0,T60*(Inputs!$S$11*12),0))</f>
        <v>1.1133333333333335E-2</v>
      </c>
      <c r="V60" s="70">
        <f t="shared" si="46"/>
        <v>3</v>
      </c>
      <c r="W60" s="67">
        <f>IF($V60="NA","NA",VLOOKUP(ROUNDUP(V60,0),Inputs!$N$6:$P$26,3,TRUE))</f>
        <v>0.05</v>
      </c>
      <c r="X60" s="3">
        <f>IF($U60="NA","NA",VLOOKUP(ROUNDUP(V60,0),Inputs!$N$6:$O$26,2)+U60)</f>
        <v>4.0033333333333337E-2</v>
      </c>
      <c r="Y60" s="3">
        <f t="shared" si="47"/>
        <v>0.97189999999999999</v>
      </c>
      <c r="Z60" s="5">
        <f t="shared" si="48"/>
        <v>1167815.6188908324</v>
      </c>
      <c r="AA60" s="5">
        <f t="shared" si="49"/>
        <v>-32815.618890832411</v>
      </c>
      <c r="AB60" s="5">
        <f>IF($U60= "NA","NA",(F60-AA60)*Inputs!$S$7)</f>
        <v>11678.156188908324</v>
      </c>
      <c r="AC60" s="123">
        <f t="shared" si="50"/>
        <v>-44493.775079740735</v>
      </c>
      <c r="AD60" s="124">
        <f t="shared" si="51"/>
        <v>-3.9201563946908137E-2</v>
      </c>
      <c r="AE60" s="123" t="str">
        <f t="shared" si="29"/>
        <v/>
      </c>
    </row>
    <row r="61" spans="1:31" s="32" customFormat="1" ht="13.35" customHeight="1" outlineLevel="1">
      <c r="A61" s="72" t="s">
        <v>91</v>
      </c>
      <c r="B61" s="11" t="s">
        <v>146</v>
      </c>
      <c r="C61" s="11" t="s">
        <v>51</v>
      </c>
      <c r="D61" s="73">
        <v>0.05</v>
      </c>
      <c r="E61" s="74">
        <v>45383</v>
      </c>
      <c r="F61" s="12">
        <v>890000</v>
      </c>
      <c r="G61" s="11" t="s">
        <v>2</v>
      </c>
      <c r="H61" s="69" t="str">
        <f>IF(OR(($G61=("Non Callable")),$G61=("Make Whole"),Inputs!$S$6&gt;E61),"Non Callable",MAX(Inputs!$S$6,G61))</f>
        <v>Non Callable</v>
      </c>
      <c r="I61" s="70" t="str">
        <f t="shared" si="30"/>
        <v>NA</v>
      </c>
      <c r="J61" s="67" t="str">
        <f>IF($I61="NA","NA",VLOOKUP(ROUNDUP(I61,0),Inputs!$N$6:$P$26,3,TRUE))</f>
        <v>NA</v>
      </c>
      <c r="K61" s="3" t="str">
        <f>IF($I61="NA","NA",VLOOKUP(ROUNDUP(I61,0),Inputs!$N$6:$O$26,2))</f>
        <v>NA</v>
      </c>
      <c r="L61" s="3" t="str">
        <f t="shared" si="31"/>
        <v>NA</v>
      </c>
      <c r="M61" s="5" t="str">
        <f t="shared" si="32"/>
        <v>NA</v>
      </c>
      <c r="N61" s="5" t="str">
        <f t="shared" si="33"/>
        <v>NA</v>
      </c>
      <c r="O61" s="5" t="str">
        <f>IF($I61= "NA","NA",(F61-N61)*Inputs!$S$7)</f>
        <v>NA</v>
      </c>
      <c r="P61" s="123" t="str">
        <f t="shared" si="34"/>
        <v>NA</v>
      </c>
      <c r="Q61" s="124" t="str">
        <f t="shared" si="35"/>
        <v>NA</v>
      </c>
      <c r="R61" s="7" t="str">
        <f t="shared" si="44"/>
        <v>YES</v>
      </c>
      <c r="S61" s="69" t="str">
        <f>IF(OR(($G61=("Non Callable")),$G61=("Make Whole"),Inputs!$S$6&gt;E61,R61="No"),"NA",Inputs!$S$6)</f>
        <v>NA</v>
      </c>
      <c r="T61" s="70" t="str">
        <f t="shared" si="45"/>
        <v>NA</v>
      </c>
      <c r="U61" s="67" t="str">
        <f>IF(S61="NA","NA",IF(T61&gt;0,T61*(Inputs!$S$11*12),0))</f>
        <v>NA</v>
      </c>
      <c r="V61" s="70" t="str">
        <f t="shared" si="46"/>
        <v>NA</v>
      </c>
      <c r="W61" s="67" t="str">
        <f>IF($V61="NA","NA",VLOOKUP(ROUNDUP(V61,0),Inputs!$N$6:$P$26,3,TRUE))</f>
        <v>NA</v>
      </c>
      <c r="X61" s="3" t="str">
        <f>IF($U61="NA","NA",VLOOKUP(ROUNDUP(V61,0),Inputs!$N$6:$O$26,2)+U61)</f>
        <v>NA</v>
      </c>
      <c r="Y61" s="3" t="str">
        <f t="shared" si="47"/>
        <v>NA</v>
      </c>
      <c r="Z61" s="5" t="str">
        <f t="shared" si="48"/>
        <v>NA</v>
      </c>
      <c r="AA61" s="5" t="str">
        <f t="shared" si="49"/>
        <v>NA</v>
      </c>
      <c r="AB61" s="5" t="str">
        <f>IF($U61= "NA","NA",(F61-AA61)*Inputs!$S$7)</f>
        <v>NA</v>
      </c>
      <c r="AC61" s="123" t="str">
        <f t="shared" si="50"/>
        <v>NA</v>
      </c>
      <c r="AD61" s="124" t="str">
        <f t="shared" si="51"/>
        <v>NA</v>
      </c>
      <c r="AE61" s="123" t="str">
        <f t="shared" si="29"/>
        <v/>
      </c>
    </row>
    <row r="62" spans="1:31" s="32" customFormat="1" ht="13.35" customHeight="1" outlineLevel="1">
      <c r="A62" s="72" t="s">
        <v>91</v>
      </c>
      <c r="B62" s="11" t="s">
        <v>147</v>
      </c>
      <c r="C62" s="11" t="s">
        <v>51</v>
      </c>
      <c r="D62" s="73">
        <v>0.05</v>
      </c>
      <c r="E62" s="74">
        <v>45748</v>
      </c>
      <c r="F62" s="12">
        <v>950000</v>
      </c>
      <c r="G62" s="11" t="s">
        <v>2</v>
      </c>
      <c r="H62" s="69" t="str">
        <f>IF(OR(($G62=("Non Callable")),$G62=("Make Whole"),Inputs!$S$6&gt;E62),"Non Callable",MAX(Inputs!$S$6,G62))</f>
        <v>Non Callable</v>
      </c>
      <c r="I62" s="70" t="str">
        <f t="shared" si="30"/>
        <v>NA</v>
      </c>
      <c r="J62" s="67" t="str">
        <f>IF($I62="NA","NA",VLOOKUP(ROUNDUP(I62,0),Inputs!$N$6:$P$26,3,TRUE))</f>
        <v>NA</v>
      </c>
      <c r="K62" s="3" t="str">
        <f>IF($I62="NA","NA",VLOOKUP(ROUNDUP(I62,0),Inputs!$N$6:$O$26,2))</f>
        <v>NA</v>
      </c>
      <c r="L62" s="3" t="str">
        <f t="shared" si="31"/>
        <v>NA</v>
      </c>
      <c r="M62" s="5" t="str">
        <f t="shared" si="32"/>
        <v>NA</v>
      </c>
      <c r="N62" s="5" t="str">
        <f t="shared" si="33"/>
        <v>NA</v>
      </c>
      <c r="O62" s="5" t="str">
        <f>IF($I62= "NA","NA",(F62-N62)*Inputs!$S$7)</f>
        <v>NA</v>
      </c>
      <c r="P62" s="123" t="str">
        <f t="shared" si="34"/>
        <v>NA</v>
      </c>
      <c r="Q62" s="124" t="str">
        <f t="shared" si="35"/>
        <v>NA</v>
      </c>
      <c r="R62" s="7" t="str">
        <f t="shared" si="44"/>
        <v>YES</v>
      </c>
      <c r="S62" s="69" t="str">
        <f>IF(OR(($G62=("Non Callable")),$G62=("Make Whole"),Inputs!$S$6&gt;E62,R62="No"),"NA",Inputs!$S$6)</f>
        <v>NA</v>
      </c>
      <c r="T62" s="70" t="str">
        <f t="shared" si="45"/>
        <v>NA</v>
      </c>
      <c r="U62" s="67" t="str">
        <f>IF(S62="NA","NA",IF(T62&gt;0,T62*(Inputs!$S$11*12),0))</f>
        <v>NA</v>
      </c>
      <c r="V62" s="70" t="str">
        <f t="shared" si="46"/>
        <v>NA</v>
      </c>
      <c r="W62" s="67" t="str">
        <f>IF($V62="NA","NA",VLOOKUP(ROUNDUP(V62,0),Inputs!$N$6:$P$26,3,TRUE))</f>
        <v>NA</v>
      </c>
      <c r="X62" s="3" t="str">
        <f>IF($U62="NA","NA",VLOOKUP(ROUNDUP(V62,0),Inputs!$N$6:$O$26,2)+U62)</f>
        <v>NA</v>
      </c>
      <c r="Y62" s="3" t="str">
        <f t="shared" si="47"/>
        <v>NA</v>
      </c>
      <c r="Z62" s="5" t="str">
        <f t="shared" si="48"/>
        <v>NA</v>
      </c>
      <c r="AA62" s="5" t="str">
        <f t="shared" si="49"/>
        <v>NA</v>
      </c>
      <c r="AB62" s="5" t="str">
        <f>IF($U62= "NA","NA",(F62-AA62)*Inputs!$S$7)</f>
        <v>NA</v>
      </c>
      <c r="AC62" s="123" t="str">
        <f t="shared" si="50"/>
        <v>NA</v>
      </c>
      <c r="AD62" s="124" t="str">
        <f t="shared" si="51"/>
        <v>NA</v>
      </c>
      <c r="AE62" s="123" t="str">
        <f t="shared" si="29"/>
        <v/>
      </c>
    </row>
    <row r="63" spans="1:31" s="32" customFormat="1" ht="13.35" customHeight="1" outlineLevel="1">
      <c r="A63" s="72" t="s">
        <v>91</v>
      </c>
      <c r="B63" s="11" t="s">
        <v>148</v>
      </c>
      <c r="C63" s="11" t="s">
        <v>51</v>
      </c>
      <c r="D63" s="73">
        <v>0.05</v>
      </c>
      <c r="E63" s="74">
        <v>46113</v>
      </c>
      <c r="F63" s="12">
        <v>985000</v>
      </c>
      <c r="G63" s="11" t="s">
        <v>2</v>
      </c>
      <c r="H63" s="69" t="str">
        <f>IF(OR(($G63=("Non Callable")),$G63=("Make Whole"),Inputs!$S$6&gt;E63),"Non Callable",MAX(Inputs!$S$6,G63))</f>
        <v>Non Callable</v>
      </c>
      <c r="I63" s="70" t="str">
        <f t="shared" si="30"/>
        <v>NA</v>
      </c>
      <c r="J63" s="67" t="str">
        <f>IF($I63="NA","NA",VLOOKUP(ROUNDUP(I63,0),Inputs!$N$6:$P$26,3,TRUE))</f>
        <v>NA</v>
      </c>
      <c r="K63" s="3" t="str">
        <f>IF($I63="NA","NA",VLOOKUP(ROUNDUP(I63,0),Inputs!$N$6:$O$26,2))</f>
        <v>NA</v>
      </c>
      <c r="L63" s="3" t="str">
        <f t="shared" si="31"/>
        <v>NA</v>
      </c>
      <c r="M63" s="5" t="str">
        <f t="shared" si="32"/>
        <v>NA</v>
      </c>
      <c r="N63" s="5" t="str">
        <f t="shared" si="33"/>
        <v>NA</v>
      </c>
      <c r="O63" s="5" t="str">
        <f>IF($I63= "NA","NA",(F63-N63)*Inputs!$S$7)</f>
        <v>NA</v>
      </c>
      <c r="P63" s="123" t="str">
        <f t="shared" si="34"/>
        <v>NA</v>
      </c>
      <c r="Q63" s="124" t="str">
        <f t="shared" si="35"/>
        <v>NA</v>
      </c>
      <c r="R63" s="7" t="str">
        <f t="shared" si="44"/>
        <v>YES</v>
      </c>
      <c r="S63" s="69" t="str">
        <f>IF(OR(($G63=("Non Callable")),$G63=("Make Whole"),Inputs!$S$6&gt;E63,R63="No"),"NA",Inputs!$S$6)</f>
        <v>NA</v>
      </c>
      <c r="T63" s="70" t="str">
        <f t="shared" si="45"/>
        <v>NA</v>
      </c>
      <c r="U63" s="67" t="str">
        <f>IF(S63="NA","NA",IF(T63&gt;0,T63*(Inputs!$S$11*12),0))</f>
        <v>NA</v>
      </c>
      <c r="V63" s="70" t="str">
        <f t="shared" si="46"/>
        <v>NA</v>
      </c>
      <c r="W63" s="67" t="str">
        <f>IF($V63="NA","NA",VLOOKUP(ROUNDUP(V63,0),Inputs!$N$6:$P$26,3,TRUE))</f>
        <v>NA</v>
      </c>
      <c r="X63" s="3" t="str">
        <f>IF($U63="NA","NA",VLOOKUP(ROUNDUP(V63,0),Inputs!$N$6:$O$26,2)+U63)</f>
        <v>NA</v>
      </c>
      <c r="Y63" s="3" t="str">
        <f t="shared" si="47"/>
        <v>NA</v>
      </c>
      <c r="Z63" s="5" t="str">
        <f t="shared" si="48"/>
        <v>NA</v>
      </c>
      <c r="AA63" s="5" t="str">
        <f t="shared" si="49"/>
        <v>NA</v>
      </c>
      <c r="AB63" s="5" t="str">
        <f>IF($U63= "NA","NA",(F63-AA63)*Inputs!$S$7)</f>
        <v>NA</v>
      </c>
      <c r="AC63" s="123" t="str">
        <f t="shared" si="50"/>
        <v>NA</v>
      </c>
      <c r="AD63" s="124" t="str">
        <f t="shared" si="51"/>
        <v>NA</v>
      </c>
      <c r="AE63" s="123" t="str">
        <f t="shared" si="29"/>
        <v/>
      </c>
    </row>
    <row r="64" spans="1:31" s="32" customFormat="1" ht="13.35" customHeight="1" outlineLevel="1">
      <c r="A64" s="72" t="s">
        <v>91</v>
      </c>
      <c r="B64" s="11" t="s">
        <v>149</v>
      </c>
      <c r="C64" s="11" t="s">
        <v>51</v>
      </c>
      <c r="D64" s="73">
        <v>0.05</v>
      </c>
      <c r="E64" s="74">
        <v>46478</v>
      </c>
      <c r="F64" s="12">
        <v>1030000</v>
      </c>
      <c r="G64" s="11" t="s">
        <v>2</v>
      </c>
      <c r="H64" s="69" t="str">
        <f>IF(OR(($G64=("Non Callable")),$G64=("Make Whole"),Inputs!$S$6&gt;E64),"Non Callable",MAX(Inputs!$S$6,G64))</f>
        <v>Non Callable</v>
      </c>
      <c r="I64" s="70" t="str">
        <f t="shared" si="30"/>
        <v>NA</v>
      </c>
      <c r="J64" s="67" t="str">
        <f>IF($I64="NA","NA",VLOOKUP(ROUNDUP(I64,0),Inputs!$N$6:$P$26,3,TRUE))</f>
        <v>NA</v>
      </c>
      <c r="K64" s="3" t="str">
        <f>IF($I64="NA","NA",VLOOKUP(ROUNDUP(I64,0),Inputs!$N$6:$O$26,2))</f>
        <v>NA</v>
      </c>
      <c r="L64" s="3" t="str">
        <f t="shared" si="31"/>
        <v>NA</v>
      </c>
      <c r="M64" s="5" t="str">
        <f t="shared" si="32"/>
        <v>NA</v>
      </c>
      <c r="N64" s="5" t="str">
        <f t="shared" si="33"/>
        <v>NA</v>
      </c>
      <c r="O64" s="5" t="str">
        <f>IF($I64= "NA","NA",(F64-N64)*Inputs!$S$7)</f>
        <v>NA</v>
      </c>
      <c r="P64" s="123" t="str">
        <f t="shared" si="34"/>
        <v>NA</v>
      </c>
      <c r="Q64" s="124" t="str">
        <f t="shared" si="35"/>
        <v>NA</v>
      </c>
      <c r="R64" s="7" t="str">
        <f t="shared" si="44"/>
        <v>YES</v>
      </c>
      <c r="S64" s="69" t="str">
        <f>IF(OR(($G64=("Non Callable")),$G64=("Make Whole"),Inputs!$S$6&gt;E64,R64="No"),"NA",Inputs!$S$6)</f>
        <v>NA</v>
      </c>
      <c r="T64" s="70" t="str">
        <f t="shared" si="45"/>
        <v>NA</v>
      </c>
      <c r="U64" s="67" t="str">
        <f>IF(S64="NA","NA",IF(T64&gt;0,T64*(Inputs!$S$11*12),0))</f>
        <v>NA</v>
      </c>
      <c r="V64" s="70" t="str">
        <f t="shared" si="46"/>
        <v>NA</v>
      </c>
      <c r="W64" s="67" t="str">
        <f>IF($V64="NA","NA",VLOOKUP(ROUNDUP(V64,0),Inputs!$N$6:$P$26,3,TRUE))</f>
        <v>NA</v>
      </c>
      <c r="X64" s="3" t="str">
        <f>IF($U64="NA","NA",VLOOKUP(ROUNDUP(V64,0),Inputs!$N$6:$O$26,2)+U64)</f>
        <v>NA</v>
      </c>
      <c r="Y64" s="3" t="str">
        <f t="shared" si="47"/>
        <v>NA</v>
      </c>
      <c r="Z64" s="5" t="str">
        <f t="shared" si="48"/>
        <v>NA</v>
      </c>
      <c r="AA64" s="5" t="str">
        <f t="shared" si="49"/>
        <v>NA</v>
      </c>
      <c r="AB64" s="5" t="str">
        <f>IF($U64= "NA","NA",(F64-AA64)*Inputs!$S$7)</f>
        <v>NA</v>
      </c>
      <c r="AC64" s="123" t="str">
        <f t="shared" si="50"/>
        <v>NA</v>
      </c>
      <c r="AD64" s="124" t="str">
        <f t="shared" si="51"/>
        <v>NA</v>
      </c>
      <c r="AE64" s="123" t="str">
        <f t="shared" si="29"/>
        <v/>
      </c>
    </row>
    <row r="65" spans="1:31" s="32" customFormat="1" ht="13.35" customHeight="1" outlineLevel="1">
      <c r="A65" s="72" t="s">
        <v>91</v>
      </c>
      <c r="B65" s="11" t="s">
        <v>150</v>
      </c>
      <c r="C65" s="11" t="s">
        <v>51</v>
      </c>
      <c r="D65" s="73">
        <v>0.05</v>
      </c>
      <c r="E65" s="74">
        <v>46844</v>
      </c>
      <c r="F65" s="12">
        <v>1085000</v>
      </c>
      <c r="G65" s="11" t="s">
        <v>2</v>
      </c>
      <c r="H65" s="69" t="str">
        <f>IF(OR(($G65=("Non Callable")),$G65=("Make Whole"),Inputs!$S$6&gt;E65),"Non Callable",MAX(Inputs!$S$6,G65))</f>
        <v>Non Callable</v>
      </c>
      <c r="I65" s="70" t="str">
        <f t="shared" si="30"/>
        <v>NA</v>
      </c>
      <c r="J65" s="67" t="str">
        <f>IF($I65="NA","NA",VLOOKUP(ROUNDUP(I65,0),Inputs!$N$6:$P$26,3,TRUE))</f>
        <v>NA</v>
      </c>
      <c r="K65" s="3" t="str">
        <f>IF($I65="NA","NA",VLOOKUP(ROUNDUP(I65,0),Inputs!$N$6:$O$26,2))</f>
        <v>NA</v>
      </c>
      <c r="L65" s="3" t="str">
        <f t="shared" si="31"/>
        <v>NA</v>
      </c>
      <c r="M65" s="5" t="str">
        <f t="shared" si="32"/>
        <v>NA</v>
      </c>
      <c r="N65" s="5" t="str">
        <f t="shared" si="33"/>
        <v>NA</v>
      </c>
      <c r="O65" s="5" t="str">
        <f>IF($I65= "NA","NA",(F65-N65)*Inputs!$S$7)</f>
        <v>NA</v>
      </c>
      <c r="P65" s="123" t="str">
        <f t="shared" si="34"/>
        <v>NA</v>
      </c>
      <c r="Q65" s="124" t="str">
        <f t="shared" si="35"/>
        <v>NA</v>
      </c>
      <c r="R65" s="7" t="str">
        <f t="shared" si="44"/>
        <v>YES</v>
      </c>
      <c r="S65" s="69" t="str">
        <f>IF(OR(($G65=("Non Callable")),$G65=("Make Whole"),Inputs!$S$6&gt;E65,R65="No"),"NA",Inputs!$S$6)</f>
        <v>NA</v>
      </c>
      <c r="T65" s="70" t="str">
        <f t="shared" si="45"/>
        <v>NA</v>
      </c>
      <c r="U65" s="67" t="str">
        <f>IF(S65="NA","NA",IF(T65&gt;0,T65*(Inputs!$S$11*12),0))</f>
        <v>NA</v>
      </c>
      <c r="V65" s="70" t="str">
        <f t="shared" si="46"/>
        <v>NA</v>
      </c>
      <c r="W65" s="67" t="str">
        <f>IF($V65="NA","NA",VLOOKUP(ROUNDUP(V65,0),Inputs!$N$6:$P$26,3,TRUE))</f>
        <v>NA</v>
      </c>
      <c r="X65" s="3" t="str">
        <f>IF($U65="NA","NA",VLOOKUP(ROUNDUP(V65,0),Inputs!$N$6:$O$26,2)+U65)</f>
        <v>NA</v>
      </c>
      <c r="Y65" s="3" t="str">
        <f t="shared" si="47"/>
        <v>NA</v>
      </c>
      <c r="Z65" s="5" t="str">
        <f t="shared" si="48"/>
        <v>NA</v>
      </c>
      <c r="AA65" s="5" t="str">
        <f t="shared" si="49"/>
        <v>NA</v>
      </c>
      <c r="AB65" s="5" t="str">
        <f>IF($U65= "NA","NA",(F65-AA65)*Inputs!$S$7)</f>
        <v>NA</v>
      </c>
      <c r="AC65" s="123" t="str">
        <f t="shared" si="50"/>
        <v>NA</v>
      </c>
      <c r="AD65" s="124" t="str">
        <f t="shared" si="51"/>
        <v>NA</v>
      </c>
      <c r="AE65" s="123" t="str">
        <f t="shared" si="29"/>
        <v/>
      </c>
    </row>
    <row r="66" spans="1:31" s="32" customFormat="1" ht="13.35" customHeight="1" outlineLevel="1">
      <c r="A66" s="72" t="s">
        <v>91</v>
      </c>
      <c r="B66" s="11" t="s">
        <v>151</v>
      </c>
      <c r="C66" s="11" t="s">
        <v>51</v>
      </c>
      <c r="D66" s="73">
        <v>0.03</v>
      </c>
      <c r="E66" s="74">
        <v>47209</v>
      </c>
      <c r="F66" s="12">
        <v>1140000</v>
      </c>
      <c r="G66" s="75">
        <v>46844</v>
      </c>
      <c r="H66" s="69">
        <f>IF(OR(($G66=("Non Callable")),$G66=("Make Whole"),Inputs!$S$6&gt;E66),"Non Callable",MAX(Inputs!$S$6,G66))</f>
        <v>46844</v>
      </c>
      <c r="I66" s="70">
        <f t="shared" si="30"/>
        <v>1</v>
      </c>
      <c r="J66" s="67">
        <f>IF($I66="NA","NA",VLOOKUP(ROUNDUP(I66,0),Inputs!$N$6:$P$26,3,TRUE))</f>
        <v>0.05</v>
      </c>
      <c r="K66" s="3">
        <f>IF($I66="NA","NA",VLOOKUP(ROUNDUP(I66,0),Inputs!$N$6:$O$26,2))</f>
        <v>3.0800000000000001E-2</v>
      </c>
      <c r="L66" s="3">
        <f t="shared" si="31"/>
        <v>0.99921000000000004</v>
      </c>
      <c r="M66" s="5">
        <f t="shared" si="32"/>
        <v>1140901.3120365087</v>
      </c>
      <c r="N66" s="5">
        <f t="shared" si="33"/>
        <v>-901.31203650869429</v>
      </c>
      <c r="O66" s="5">
        <f>IF($I66= "NA","NA",(F66-N66)*Inputs!$S$7)</f>
        <v>11409.013120365087</v>
      </c>
      <c r="P66" s="123">
        <f t="shared" si="34"/>
        <v>-12310.325156873781</v>
      </c>
      <c r="Q66" s="124">
        <f t="shared" si="35"/>
        <v>-1.0798530839362967E-2</v>
      </c>
      <c r="R66" s="7" t="str">
        <f t="shared" si="44"/>
        <v>YES</v>
      </c>
      <c r="S66" s="69">
        <f>IF(OR(($G66=("Non Callable")),$G66=("Make Whole"),Inputs!$S$6&gt;E66,R66="No"),"NA",Inputs!$S$6)</f>
        <v>45266</v>
      </c>
      <c r="T66" s="70">
        <f t="shared" si="45"/>
        <v>4.3194444444444446</v>
      </c>
      <c r="U66" s="67">
        <f>IF(S66="NA","NA",IF(T66&gt;0,T66*(Inputs!$S$11*12),0))</f>
        <v>2.0733333333333336E-2</v>
      </c>
      <c r="V66" s="70">
        <f t="shared" si="46"/>
        <v>1</v>
      </c>
      <c r="W66" s="67">
        <f>IF($V66="NA","NA",VLOOKUP(ROUNDUP(V66,0),Inputs!$N$6:$P$26,3,TRUE))</f>
        <v>0.05</v>
      </c>
      <c r="X66" s="3">
        <f>IF($U66="NA","NA",VLOOKUP(ROUNDUP(V66,0),Inputs!$N$6:$O$26,2)+U66)</f>
        <v>5.1533333333333334E-2</v>
      </c>
      <c r="Y66" s="3">
        <f t="shared" si="47"/>
        <v>0.97926999999999997</v>
      </c>
      <c r="Z66" s="5">
        <f t="shared" si="48"/>
        <v>1164132.4660206072</v>
      </c>
      <c r="AA66" s="5">
        <f t="shared" si="49"/>
        <v>-24132.466020607157</v>
      </c>
      <c r="AB66" s="5">
        <f>IF($U66= "NA","NA",(F66-AA66)*Inputs!$S$7)</f>
        <v>11641.324660206072</v>
      </c>
      <c r="AC66" s="123">
        <f t="shared" si="50"/>
        <v>-35773.790680813225</v>
      </c>
      <c r="AD66" s="124">
        <f t="shared" si="51"/>
        <v>-3.1380518141064233E-2</v>
      </c>
      <c r="AE66" s="123" t="str">
        <f t="shared" si="29"/>
        <v/>
      </c>
    </row>
    <row r="67" spans="1:31" s="32" customFormat="1" ht="13.35" customHeight="1" outlineLevel="1">
      <c r="A67" s="72" t="s">
        <v>91</v>
      </c>
      <c r="B67" s="11" t="s">
        <v>152</v>
      </c>
      <c r="C67" s="11" t="s">
        <v>51</v>
      </c>
      <c r="D67" s="73">
        <v>0.03</v>
      </c>
      <c r="E67" s="74">
        <v>47574</v>
      </c>
      <c r="F67" s="12">
        <v>1020000</v>
      </c>
      <c r="G67" s="75">
        <v>46844</v>
      </c>
      <c r="H67" s="69">
        <f>IF(OR(($G67=("Non Callable")),$G67=("Make Whole"),Inputs!$S$6&gt;E67),"Non Callable",MAX(Inputs!$S$6,G67))</f>
        <v>46844</v>
      </c>
      <c r="I67" s="70">
        <f t="shared" si="30"/>
        <v>2</v>
      </c>
      <c r="J67" s="67">
        <f>IF($I67="NA","NA",VLOOKUP(ROUNDUP(I67,0),Inputs!$N$6:$P$26,3,TRUE))</f>
        <v>0.05</v>
      </c>
      <c r="K67" s="3">
        <f>IF($I67="NA","NA",VLOOKUP(ROUNDUP(I67,0),Inputs!$N$6:$O$26,2))</f>
        <v>2.93E-2</v>
      </c>
      <c r="L67" s="3">
        <f t="shared" si="31"/>
        <v>1.00135</v>
      </c>
      <c r="M67" s="5">
        <f t="shared" si="32"/>
        <v>1018624.856443801</v>
      </c>
      <c r="N67" s="5">
        <f t="shared" si="33"/>
        <v>1375.1435561990365</v>
      </c>
      <c r="O67" s="5">
        <f>IF($I67= "NA","NA",(F67-N67)*Inputs!$S$7)</f>
        <v>10186.24856443801</v>
      </c>
      <c r="P67" s="123">
        <f t="shared" si="34"/>
        <v>-8811.1050082389738</v>
      </c>
      <c r="Q67" s="124">
        <f t="shared" si="35"/>
        <v>-8.6383382433715423E-3</v>
      </c>
      <c r="R67" s="7" t="str">
        <f t="shared" si="44"/>
        <v>YES</v>
      </c>
      <c r="S67" s="69">
        <f>IF(OR(($G67=("Non Callable")),$G67=("Make Whole"),Inputs!$S$6&gt;E67,R67="No"),"NA",Inputs!$S$6)</f>
        <v>45266</v>
      </c>
      <c r="T67" s="70">
        <f t="shared" si="45"/>
        <v>4.3194444444444446</v>
      </c>
      <c r="U67" s="67">
        <f>IF(S67="NA","NA",IF(T67&gt;0,T67*(Inputs!$S$11*12),0))</f>
        <v>2.0733333333333336E-2</v>
      </c>
      <c r="V67" s="70">
        <f t="shared" si="46"/>
        <v>2</v>
      </c>
      <c r="W67" s="67">
        <f>IF($V67="NA","NA",VLOOKUP(ROUNDUP(V67,0),Inputs!$N$6:$P$26,3,TRUE))</f>
        <v>0.05</v>
      </c>
      <c r="X67" s="3">
        <f>IF($U67="NA","NA",VLOOKUP(ROUNDUP(V67,0),Inputs!$N$6:$O$26,2)+U67)</f>
        <v>5.0033333333333332E-2</v>
      </c>
      <c r="Y67" s="3">
        <f t="shared" si="47"/>
        <v>0.96231</v>
      </c>
      <c r="Z67" s="5">
        <f t="shared" si="48"/>
        <v>1059949.4965239891</v>
      </c>
      <c r="AA67" s="5">
        <f t="shared" si="49"/>
        <v>-39949.496523989132</v>
      </c>
      <c r="AB67" s="5">
        <f>IF($U67= "NA","NA",(F67-AA67)*Inputs!$S$7)</f>
        <v>10599.494965239892</v>
      </c>
      <c r="AC67" s="123">
        <f t="shared" si="50"/>
        <v>-50548.991489229025</v>
      </c>
      <c r="AD67" s="124">
        <f t="shared" si="51"/>
        <v>-4.9557834793361788E-2</v>
      </c>
      <c r="AE67" s="123" t="str">
        <f t="shared" si="29"/>
        <v/>
      </c>
    </row>
    <row r="68" spans="1:31" s="32" customFormat="1" ht="13.35" customHeight="1" outlineLevel="1">
      <c r="A68" s="72" t="s">
        <v>91</v>
      </c>
      <c r="B68" s="11" t="s">
        <v>153</v>
      </c>
      <c r="C68" s="11" t="s">
        <v>51</v>
      </c>
      <c r="D68" s="73">
        <v>3.125E-2</v>
      </c>
      <c r="E68" s="74">
        <v>47939</v>
      </c>
      <c r="F68" s="12">
        <v>1045000</v>
      </c>
      <c r="G68" s="75">
        <v>46844</v>
      </c>
      <c r="H68" s="69">
        <f>IF(OR(($G68=("Non Callable")),$G68=("Make Whole"),Inputs!$S$6&gt;E68),"Non Callable",MAX(Inputs!$S$6,G68))</f>
        <v>46844</v>
      </c>
      <c r="I68" s="70">
        <f t="shared" si="30"/>
        <v>3</v>
      </c>
      <c r="J68" s="67">
        <f>IF($I68="NA","NA",VLOOKUP(ROUNDUP(I68,0),Inputs!$N$6:$P$26,3,TRUE))</f>
        <v>0.05</v>
      </c>
      <c r="K68" s="3">
        <f>IF($I68="NA","NA",VLOOKUP(ROUNDUP(I68,0),Inputs!$N$6:$O$26,2))</f>
        <v>2.8899999999999999E-2</v>
      </c>
      <c r="L68" s="3">
        <f t="shared" si="31"/>
        <v>1.0066999999999999</v>
      </c>
      <c r="M68" s="5">
        <f t="shared" si="32"/>
        <v>1038045.0978444424</v>
      </c>
      <c r="N68" s="5">
        <f t="shared" si="33"/>
        <v>6954.9021555576473</v>
      </c>
      <c r="O68" s="5">
        <f>IF($I68= "NA","NA",(F68-N68)*Inputs!$S$7)</f>
        <v>10380.450978444424</v>
      </c>
      <c r="P68" s="123">
        <f t="shared" si="34"/>
        <v>-3425.5488228867762</v>
      </c>
      <c r="Q68" s="124">
        <f t="shared" si="35"/>
        <v>-3.2780371510878242E-3</v>
      </c>
      <c r="R68" s="7" t="str">
        <f t="shared" si="44"/>
        <v>YES</v>
      </c>
      <c r="S68" s="69">
        <f>IF(OR(($G68=("Non Callable")),$G68=("Make Whole"),Inputs!$S$6&gt;E68,R68="No"),"NA",Inputs!$S$6)</f>
        <v>45266</v>
      </c>
      <c r="T68" s="70">
        <f t="shared" si="45"/>
        <v>4.3194444444444446</v>
      </c>
      <c r="U68" s="67">
        <f>IF(S68="NA","NA",IF(T68&gt;0,T68*(Inputs!$S$11*12),0))</f>
        <v>2.0733333333333336E-2</v>
      </c>
      <c r="V68" s="70">
        <f t="shared" si="46"/>
        <v>3</v>
      </c>
      <c r="W68" s="67">
        <f>IF($V68="NA","NA",VLOOKUP(ROUNDUP(V68,0),Inputs!$N$6:$P$26,3,TRUE))</f>
        <v>0.05</v>
      </c>
      <c r="X68" s="3">
        <f>IF($U68="NA","NA",VLOOKUP(ROUNDUP(V68,0),Inputs!$N$6:$O$26,2)+U68)</f>
        <v>4.9633333333333335E-2</v>
      </c>
      <c r="Y68" s="3">
        <f t="shared" si="47"/>
        <v>0.94933999999999996</v>
      </c>
      <c r="Z68" s="5">
        <f t="shared" si="48"/>
        <v>1100764.7418206334</v>
      </c>
      <c r="AA68" s="5">
        <f t="shared" si="49"/>
        <v>-55764.741820633411</v>
      </c>
      <c r="AB68" s="5">
        <f>IF($U68= "NA","NA",(F68-AA68)*Inputs!$S$7)</f>
        <v>11007.647418206334</v>
      </c>
      <c r="AC68" s="123">
        <f t="shared" si="50"/>
        <v>-66772.389238839751</v>
      </c>
      <c r="AD68" s="124">
        <f t="shared" si="51"/>
        <v>-6.3897023195061964E-2</v>
      </c>
      <c r="AE68" s="123" t="str">
        <f t="shared" si="29"/>
        <v/>
      </c>
    </row>
    <row r="69" spans="1:31" s="32" customFormat="1" ht="13.35" customHeight="1" outlineLevel="1">
      <c r="A69" s="72" t="s">
        <v>91</v>
      </c>
      <c r="B69" s="11" t="s">
        <v>154</v>
      </c>
      <c r="C69" s="11" t="s">
        <v>51</v>
      </c>
      <c r="D69" s="73">
        <v>3.2500000000000001E-2</v>
      </c>
      <c r="E69" s="74">
        <v>48305</v>
      </c>
      <c r="F69" s="12">
        <v>1085000</v>
      </c>
      <c r="G69" s="75">
        <v>46844</v>
      </c>
      <c r="H69" s="69">
        <f>IF(OR(($G69=("Non Callable")),$G69=("Make Whole"),Inputs!$S$6&gt;E69),"Non Callable",MAX(Inputs!$S$6,G69))</f>
        <v>46844</v>
      </c>
      <c r="I69" s="70">
        <f t="shared" si="30"/>
        <v>4</v>
      </c>
      <c r="J69" s="67">
        <f>IF($I69="NA","NA",VLOOKUP(ROUNDUP(I69,0),Inputs!$N$6:$P$26,3,TRUE))</f>
        <v>0.05</v>
      </c>
      <c r="K69" s="3">
        <f>IF($I69="NA","NA",VLOOKUP(ROUNDUP(I69,0),Inputs!$N$6:$O$26,2))</f>
        <v>2.86E-2</v>
      </c>
      <c r="L69" s="3">
        <f t="shared" si="31"/>
        <v>1.01464</v>
      </c>
      <c r="M69" s="5">
        <f t="shared" si="32"/>
        <v>1069344.7922415833</v>
      </c>
      <c r="N69" s="5">
        <f t="shared" si="33"/>
        <v>15655.207758416655</v>
      </c>
      <c r="O69" s="5">
        <f>IF($I69= "NA","NA",(F69-N69)*Inputs!$S$7)</f>
        <v>10693.447922415833</v>
      </c>
      <c r="P69" s="123">
        <f t="shared" si="34"/>
        <v>4961.7598360008215</v>
      </c>
      <c r="Q69" s="124">
        <f t="shared" si="35"/>
        <v>4.573050540092923E-3</v>
      </c>
      <c r="R69" s="7" t="str">
        <f t="shared" si="44"/>
        <v>YES</v>
      </c>
      <c r="S69" s="69">
        <f>IF(OR(($G69=("Non Callable")),$G69=("Make Whole"),Inputs!$S$6&gt;E69,R69="No"),"NA",Inputs!$S$6)</f>
        <v>45266</v>
      </c>
      <c r="T69" s="70">
        <f t="shared" si="45"/>
        <v>4.3194444444444446</v>
      </c>
      <c r="U69" s="67">
        <f>IF(S69="NA","NA",IF(T69&gt;0,T69*(Inputs!$S$11*12),0))</f>
        <v>2.0733333333333336E-2</v>
      </c>
      <c r="V69" s="70">
        <f t="shared" si="46"/>
        <v>4</v>
      </c>
      <c r="W69" s="67">
        <f>IF($V69="NA","NA",VLOOKUP(ROUNDUP(V69,0),Inputs!$N$6:$P$26,3,TRUE))</f>
        <v>0.05</v>
      </c>
      <c r="X69" s="3">
        <f>IF($U69="NA","NA",VLOOKUP(ROUNDUP(V69,0),Inputs!$N$6:$O$26,2)+U69)</f>
        <v>4.933333333333334E-2</v>
      </c>
      <c r="Y69" s="3">
        <f t="shared" si="47"/>
        <v>0.93955999999999995</v>
      </c>
      <c r="Z69" s="5">
        <f t="shared" si="48"/>
        <v>1154795.861892801</v>
      </c>
      <c r="AA69" s="5">
        <f t="shared" si="49"/>
        <v>-69795.861892801011</v>
      </c>
      <c r="AB69" s="5">
        <f>IF($U69= "NA","NA",(F69-AA69)*Inputs!$S$7)</f>
        <v>11547.958618928011</v>
      </c>
      <c r="AC69" s="123">
        <f t="shared" si="50"/>
        <v>-81343.82051172902</v>
      </c>
      <c r="AD69" s="124">
        <f t="shared" si="51"/>
        <v>-7.4971263144450712E-2</v>
      </c>
      <c r="AE69" s="123">
        <f t="shared" si="29"/>
        <v>86305.580347729847</v>
      </c>
    </row>
    <row r="70" spans="1:31" s="32" customFormat="1" ht="13.35" customHeight="1" outlineLevel="1">
      <c r="A70" s="72" t="s">
        <v>91</v>
      </c>
      <c r="B70" s="11" t="s">
        <v>155</v>
      </c>
      <c r="C70" s="11" t="s">
        <v>51</v>
      </c>
      <c r="D70" s="73">
        <v>3.2500000000000001E-2</v>
      </c>
      <c r="E70" s="74">
        <v>48670</v>
      </c>
      <c r="F70" s="12">
        <v>1120000</v>
      </c>
      <c r="G70" s="75">
        <v>46844</v>
      </c>
      <c r="H70" s="69">
        <f>IF(OR(($G70=("Non Callable")),$G70=("Make Whole"),Inputs!$S$6&gt;E70),"Non Callable",MAX(Inputs!$S$6,G70))</f>
        <v>46844</v>
      </c>
      <c r="I70" s="70">
        <f t="shared" si="30"/>
        <v>5</v>
      </c>
      <c r="J70" s="67">
        <f>IF($I70="NA","NA",VLOOKUP(ROUNDUP(I70,0),Inputs!$N$6:$P$26,3,TRUE))</f>
        <v>0.05</v>
      </c>
      <c r="K70" s="3">
        <f>IF($I70="NA","NA",VLOOKUP(ROUNDUP(I70,0),Inputs!$N$6:$O$26,2))</f>
        <v>2.8300000000000002E-2</v>
      </c>
      <c r="L70" s="3">
        <f t="shared" si="31"/>
        <v>1.01945</v>
      </c>
      <c r="M70" s="5">
        <f t="shared" si="32"/>
        <v>1098631.6150865664</v>
      </c>
      <c r="N70" s="5">
        <f t="shared" si="33"/>
        <v>21368.384913433576</v>
      </c>
      <c r="O70" s="5">
        <f>IF($I70= "NA","NA",(F70-N70)*Inputs!$S$7)</f>
        <v>10986.316150865665</v>
      </c>
      <c r="P70" s="123">
        <f t="shared" si="34"/>
        <v>10382.068762567911</v>
      </c>
      <c r="Q70" s="124">
        <f t="shared" si="35"/>
        <v>9.2697042522927771E-3</v>
      </c>
      <c r="R70" s="7" t="str">
        <f t="shared" si="44"/>
        <v>YES</v>
      </c>
      <c r="S70" s="69">
        <f>IF(OR(($G70=("Non Callable")),$G70=("Make Whole"),Inputs!$S$6&gt;E70,R70="No"),"NA",Inputs!$S$6)</f>
        <v>45266</v>
      </c>
      <c r="T70" s="70">
        <f t="shared" si="45"/>
        <v>4.3194444444444446</v>
      </c>
      <c r="U70" s="67">
        <f>IF(S70="NA","NA",IF(T70&gt;0,T70*(Inputs!$S$11*12),0))</f>
        <v>2.0733333333333336E-2</v>
      </c>
      <c r="V70" s="70">
        <f t="shared" si="46"/>
        <v>5</v>
      </c>
      <c r="W70" s="67">
        <f>IF($V70="NA","NA",VLOOKUP(ROUNDUP(V70,0),Inputs!$N$6:$P$26,3,TRUE))</f>
        <v>0.05</v>
      </c>
      <c r="X70" s="3">
        <f>IF($U70="NA","NA",VLOOKUP(ROUNDUP(V70,0),Inputs!$N$6:$O$26,2)+U70)</f>
        <v>4.9033333333333338E-2</v>
      </c>
      <c r="Y70" s="3">
        <f t="shared" si="47"/>
        <v>0.92745999999999995</v>
      </c>
      <c r="Z70" s="5">
        <f t="shared" si="48"/>
        <v>1207599.2495633236</v>
      </c>
      <c r="AA70" s="5">
        <f t="shared" si="49"/>
        <v>-87599.249563323567</v>
      </c>
      <c r="AB70" s="5">
        <f>IF($U70= "NA","NA",(F70-AA70)*Inputs!$S$7)</f>
        <v>12075.992495633236</v>
      </c>
      <c r="AC70" s="123">
        <f t="shared" si="50"/>
        <v>-99675.242058956806</v>
      </c>
      <c r="AD70" s="124">
        <f t="shared" si="51"/>
        <v>-8.8995751838354287E-2</v>
      </c>
      <c r="AE70" s="123">
        <f t="shared" si="29"/>
        <v>110057.31082152472</v>
      </c>
    </row>
    <row r="71" spans="1:31" s="32" customFormat="1" ht="13.35" customHeight="1" outlineLevel="1">
      <c r="A71" s="72" t="s">
        <v>91</v>
      </c>
      <c r="B71" s="11" t="s">
        <v>156</v>
      </c>
      <c r="C71" s="11" t="s">
        <v>51</v>
      </c>
      <c r="D71" s="73">
        <v>3.3750000000000002E-2</v>
      </c>
      <c r="E71" s="74">
        <v>49035</v>
      </c>
      <c r="F71" s="12">
        <v>2815000</v>
      </c>
      <c r="G71" s="75">
        <v>46844</v>
      </c>
      <c r="H71" s="69">
        <f>IF(OR(($G71=("Non Callable")),$G71=("Make Whole"),Inputs!$S$6&gt;E71),"Non Callable",MAX(Inputs!$S$6,G71))</f>
        <v>46844</v>
      </c>
      <c r="I71" s="70">
        <f t="shared" si="30"/>
        <v>6</v>
      </c>
      <c r="J71" s="67">
        <f>IF($I71="NA","NA",VLOOKUP(ROUNDUP(I71,0),Inputs!$N$6:$P$26,3,TRUE))</f>
        <v>0.05</v>
      </c>
      <c r="K71" s="3">
        <f>IF($I71="NA","NA",VLOOKUP(ROUNDUP(I71,0),Inputs!$N$6:$O$26,2))</f>
        <v>2.8699999999999996E-2</v>
      </c>
      <c r="L71" s="3">
        <f t="shared" si="31"/>
        <v>1.02765</v>
      </c>
      <c r="M71" s="5">
        <f t="shared" si="32"/>
        <v>2739259.4755023597</v>
      </c>
      <c r="N71" s="5">
        <f t="shared" si="33"/>
        <v>75740.524497640319</v>
      </c>
      <c r="O71" s="5">
        <f>IF($I71= "NA","NA",(F71-N71)*Inputs!$S$7)</f>
        <v>27392.594755023598</v>
      </c>
      <c r="P71" s="123">
        <f t="shared" si="34"/>
        <v>48347.929742616718</v>
      </c>
      <c r="Q71" s="124">
        <f t="shared" si="35"/>
        <v>1.717510825670221E-2</v>
      </c>
      <c r="R71" s="7" t="str">
        <f t="shared" si="44"/>
        <v>YES</v>
      </c>
      <c r="S71" s="69">
        <f>IF(OR(($G71=("Non Callable")),$G71=("Make Whole"),Inputs!$S$6&gt;E71,R71="No"),"NA",Inputs!$S$6)</f>
        <v>45266</v>
      </c>
      <c r="T71" s="70">
        <f t="shared" si="45"/>
        <v>4.3194444444444446</v>
      </c>
      <c r="U71" s="67">
        <f>IF(S71="NA","NA",IF(T71&gt;0,T71*(Inputs!$S$11*12),0))</f>
        <v>2.0733333333333336E-2</v>
      </c>
      <c r="V71" s="70">
        <f t="shared" si="46"/>
        <v>6</v>
      </c>
      <c r="W71" s="67">
        <f>IF($V71="NA","NA",VLOOKUP(ROUNDUP(V71,0),Inputs!$N$6:$P$26,3,TRUE))</f>
        <v>0.05</v>
      </c>
      <c r="X71" s="3">
        <f>IF($U71="NA","NA",VLOOKUP(ROUNDUP(V71,0),Inputs!$N$6:$O$26,2)+U71)</f>
        <v>4.9433333333333329E-2</v>
      </c>
      <c r="Y71" s="3">
        <f t="shared" si="47"/>
        <v>0.91942000000000002</v>
      </c>
      <c r="Z71" s="5">
        <f t="shared" si="48"/>
        <v>3061712.8189510778</v>
      </c>
      <c r="AA71" s="5">
        <f t="shared" si="49"/>
        <v>-246712.81895107776</v>
      </c>
      <c r="AB71" s="5">
        <f>IF($U71= "NA","NA",(F71-AA71)*Inputs!$S$7)</f>
        <v>30617.128189510779</v>
      </c>
      <c r="AC71" s="123">
        <f t="shared" si="50"/>
        <v>-277329.94714058854</v>
      </c>
      <c r="AD71" s="124">
        <f t="shared" si="51"/>
        <v>-9.851863131104388E-2</v>
      </c>
      <c r="AE71" s="123">
        <f t="shared" si="29"/>
        <v>325677.87688320526</v>
      </c>
    </row>
    <row r="72" spans="1:31" s="32" customFormat="1" ht="13.35" customHeight="1" outlineLevel="1">
      <c r="A72" s="72" t="s">
        <v>91</v>
      </c>
      <c r="B72" s="11" t="s">
        <v>157</v>
      </c>
      <c r="C72" s="11" t="s">
        <v>51</v>
      </c>
      <c r="D72" s="73">
        <v>3.3750000000000002E-2</v>
      </c>
      <c r="E72" s="74">
        <v>49400</v>
      </c>
      <c r="F72" s="12">
        <v>2910000</v>
      </c>
      <c r="G72" s="75">
        <v>46844</v>
      </c>
      <c r="H72" s="69">
        <f>IF(OR(($G72=("Non Callable")),$G72=("Make Whole"),Inputs!$S$6&gt;E72),"Non Callable",MAX(Inputs!$S$6,G72))</f>
        <v>46844</v>
      </c>
      <c r="I72" s="70">
        <f t="shared" si="30"/>
        <v>7</v>
      </c>
      <c r="J72" s="67">
        <f>IF($I72="NA","NA",VLOOKUP(ROUNDUP(I72,0),Inputs!$N$6:$P$26,3,TRUE))</f>
        <v>0.05</v>
      </c>
      <c r="K72" s="3">
        <f>IF($I72="NA","NA",VLOOKUP(ROUNDUP(I72,0),Inputs!$N$6:$O$26,2))</f>
        <v>2.8799999999999999E-2</v>
      </c>
      <c r="L72" s="3">
        <f t="shared" si="31"/>
        <v>1.0311699999999999</v>
      </c>
      <c r="M72" s="5">
        <f t="shared" si="32"/>
        <v>2822037.1034843917</v>
      </c>
      <c r="N72" s="5">
        <f t="shared" si="33"/>
        <v>87962.8965156083</v>
      </c>
      <c r="O72" s="5">
        <f>IF($I72= "NA","NA",(F72-N72)*Inputs!$S$7)</f>
        <v>28220.371034843916</v>
      </c>
      <c r="P72" s="123">
        <f t="shared" si="34"/>
        <v>59742.52548076438</v>
      </c>
      <c r="Q72" s="124">
        <f t="shared" si="35"/>
        <v>2.0530077484798757E-2</v>
      </c>
      <c r="R72" s="7" t="str">
        <f t="shared" si="44"/>
        <v>YES</v>
      </c>
      <c r="S72" s="69">
        <f>IF(OR(($G72=("Non Callable")),$G72=("Make Whole"),Inputs!$S$6&gt;E72,R72="No"),"NA",Inputs!$S$6)</f>
        <v>45266</v>
      </c>
      <c r="T72" s="70">
        <f t="shared" si="45"/>
        <v>4.3194444444444446</v>
      </c>
      <c r="U72" s="67">
        <f>IF(S72="NA","NA",IF(T72&gt;0,T72*(Inputs!$S$11*12),0))</f>
        <v>2.0733333333333336E-2</v>
      </c>
      <c r="V72" s="70">
        <f t="shared" si="46"/>
        <v>7</v>
      </c>
      <c r="W72" s="67">
        <f>IF($V72="NA","NA",VLOOKUP(ROUNDUP(V72,0),Inputs!$N$6:$P$26,3,TRUE))</f>
        <v>0.05</v>
      </c>
      <c r="X72" s="3">
        <f>IF($U72="NA","NA",VLOOKUP(ROUNDUP(V72,0),Inputs!$N$6:$O$26,2)+U72)</f>
        <v>4.9533333333333332E-2</v>
      </c>
      <c r="Y72" s="3">
        <f t="shared" si="47"/>
        <v>0.90758000000000005</v>
      </c>
      <c r="Z72" s="5">
        <f t="shared" si="48"/>
        <v>3206328.9186628172</v>
      </c>
      <c r="AA72" s="5">
        <f t="shared" si="49"/>
        <v>-296328.91866281722</v>
      </c>
      <c r="AB72" s="5">
        <f>IF($U72= "NA","NA",(F72-AA72)*Inputs!$S$7)</f>
        <v>32063.289186628172</v>
      </c>
      <c r="AC72" s="123">
        <f t="shared" si="50"/>
        <v>-328392.2078494454</v>
      </c>
      <c r="AD72" s="124">
        <f t="shared" si="51"/>
        <v>-0.11284955596200873</v>
      </c>
      <c r="AE72" s="123">
        <f t="shared" si="29"/>
        <v>388134.7333302098</v>
      </c>
    </row>
    <row r="73" spans="1:31" s="32" customFormat="1" ht="13.35" customHeight="1" outlineLevel="1">
      <c r="A73" s="72" t="s">
        <v>91</v>
      </c>
      <c r="B73" s="11" t="s">
        <v>158</v>
      </c>
      <c r="C73" s="11" t="s">
        <v>51</v>
      </c>
      <c r="D73" s="73">
        <v>3.5000000000000003E-2</v>
      </c>
      <c r="E73" s="74">
        <v>49766</v>
      </c>
      <c r="F73" s="12">
        <v>3010000</v>
      </c>
      <c r="G73" s="75">
        <v>46844</v>
      </c>
      <c r="H73" s="69">
        <f>IF(OR(($G73=("Non Callable")),$G73=("Make Whole"),Inputs!$S$6&gt;E73),"Non Callable",MAX(Inputs!$S$6,G73))</f>
        <v>46844</v>
      </c>
      <c r="I73" s="70">
        <f t="shared" si="30"/>
        <v>8</v>
      </c>
      <c r="J73" s="67">
        <f>IF($I73="NA","NA",VLOOKUP(ROUNDUP(I73,0),Inputs!$N$6:$P$26,3,TRUE))</f>
        <v>0.05</v>
      </c>
      <c r="K73" s="3">
        <f>IF($I73="NA","NA",VLOOKUP(ROUNDUP(I73,0),Inputs!$N$6:$O$26,2))</f>
        <v>2.8899999999999995E-2</v>
      </c>
      <c r="L73" s="3">
        <f t="shared" si="31"/>
        <v>1.0432900000000001</v>
      </c>
      <c r="M73" s="5">
        <f t="shared" si="32"/>
        <v>2885103.8541536867</v>
      </c>
      <c r="N73" s="5">
        <f t="shared" si="33"/>
        <v>124896.14584631333</v>
      </c>
      <c r="O73" s="5">
        <f>IF($I73= "NA","NA",(F73-N73)*Inputs!$S$7)</f>
        <v>28851.038541536866</v>
      </c>
      <c r="P73" s="123">
        <f t="shared" si="34"/>
        <v>96045.107304776466</v>
      </c>
      <c r="Q73" s="124">
        <f t="shared" si="35"/>
        <v>3.1908673523181552E-2</v>
      </c>
      <c r="R73" s="7" t="str">
        <f t="shared" si="44"/>
        <v>YES</v>
      </c>
      <c r="S73" s="69">
        <f>IF(OR(($G73=("Non Callable")),$G73=("Make Whole"),Inputs!$S$6&gt;E73,R73="No"),"NA",Inputs!$S$6)</f>
        <v>45266</v>
      </c>
      <c r="T73" s="70">
        <f t="shared" si="45"/>
        <v>4.3194444444444446</v>
      </c>
      <c r="U73" s="67">
        <f>IF(S73="NA","NA",IF(T73&gt;0,T73*(Inputs!$S$11*12),0))</f>
        <v>2.0733333333333336E-2</v>
      </c>
      <c r="V73" s="70">
        <f t="shared" si="46"/>
        <v>8</v>
      </c>
      <c r="W73" s="67">
        <f>IF($V73="NA","NA",VLOOKUP(ROUNDUP(V73,0),Inputs!$N$6:$P$26,3,TRUE))</f>
        <v>0.05</v>
      </c>
      <c r="X73" s="3">
        <f>IF($U73="NA","NA",VLOOKUP(ROUNDUP(V73,0),Inputs!$N$6:$O$26,2)+U73)</f>
        <v>4.9633333333333335E-2</v>
      </c>
      <c r="Y73" s="3">
        <f t="shared" si="47"/>
        <v>0.90434000000000003</v>
      </c>
      <c r="Z73" s="5">
        <f t="shared" si="48"/>
        <v>3328394.1880266271</v>
      </c>
      <c r="AA73" s="5">
        <f t="shared" si="49"/>
        <v>-318394.18802662706</v>
      </c>
      <c r="AB73" s="5">
        <f>IF($U73= "NA","NA",(F73-AA73)*Inputs!$S$7)</f>
        <v>33283.941880266269</v>
      </c>
      <c r="AC73" s="123">
        <f t="shared" si="50"/>
        <v>-351678.12990689336</v>
      </c>
      <c r="AD73" s="124">
        <f t="shared" si="51"/>
        <v>-0.11683658800893468</v>
      </c>
      <c r="AE73" s="123">
        <f t="shared" si="29"/>
        <v>447723.2372116698</v>
      </c>
    </row>
    <row r="74" spans="1:31" s="32" customFormat="1" ht="13.35" customHeight="1" outlineLevel="1">
      <c r="A74" s="72" t="s">
        <v>91</v>
      </c>
      <c r="B74" s="11" t="s">
        <v>159</v>
      </c>
      <c r="C74" s="11" t="s">
        <v>51</v>
      </c>
      <c r="D74" s="73">
        <v>3.5000000000000003E-2</v>
      </c>
      <c r="E74" s="74">
        <v>50131</v>
      </c>
      <c r="F74" s="12">
        <v>3115000</v>
      </c>
      <c r="G74" s="75">
        <v>46844</v>
      </c>
      <c r="H74" s="69">
        <f>IF(OR(($G74=("Non Callable")),$G74=("Make Whole"),Inputs!$S$6&gt;E74),"Non Callable",MAX(Inputs!$S$6,G74))</f>
        <v>46844</v>
      </c>
      <c r="I74" s="70">
        <f t="shared" si="30"/>
        <v>9</v>
      </c>
      <c r="J74" s="67">
        <f>IF($I74="NA","NA",VLOOKUP(ROUNDUP(I74,0),Inputs!$N$6:$P$26,3,TRUE))</f>
        <v>0.05</v>
      </c>
      <c r="K74" s="3">
        <f>IF($I74="NA","NA",VLOOKUP(ROUNDUP(I74,0),Inputs!$N$6:$O$26,2))</f>
        <v>2.9600000000000001E-2</v>
      </c>
      <c r="L74" s="3">
        <f t="shared" si="31"/>
        <v>1.0423899999999999</v>
      </c>
      <c r="M74" s="5">
        <f t="shared" si="32"/>
        <v>2988324.9071844514</v>
      </c>
      <c r="N74" s="5">
        <f t="shared" si="33"/>
        <v>126675.09281554865</v>
      </c>
      <c r="O74" s="5">
        <f>IF($I74= "NA","NA",(F74-N74)*Inputs!$S$7)</f>
        <v>29883.249071844515</v>
      </c>
      <c r="P74" s="123">
        <f t="shared" si="34"/>
        <v>96791.843743704128</v>
      </c>
      <c r="Q74" s="124">
        <f t="shared" si="35"/>
        <v>3.1072823031686719E-2</v>
      </c>
      <c r="R74" s="7" t="str">
        <f t="shared" si="44"/>
        <v>YES</v>
      </c>
      <c r="S74" s="69">
        <f>IF(OR(($G74=("Non Callable")),$G74=("Make Whole"),Inputs!$S$6&gt;E74,R74="No"),"NA",Inputs!$S$6)</f>
        <v>45266</v>
      </c>
      <c r="T74" s="70">
        <f t="shared" si="45"/>
        <v>4.3194444444444446</v>
      </c>
      <c r="U74" s="67">
        <f>IF(S74="NA","NA",IF(T74&gt;0,T74*(Inputs!$S$11*12),0))</f>
        <v>2.0733333333333336E-2</v>
      </c>
      <c r="V74" s="70">
        <f t="shared" si="46"/>
        <v>9</v>
      </c>
      <c r="W74" s="67">
        <f>IF($V74="NA","NA",VLOOKUP(ROUNDUP(V74,0),Inputs!$N$6:$P$26,3,TRUE))</f>
        <v>0.05</v>
      </c>
      <c r="X74" s="3">
        <f>IF($U74="NA","NA",VLOOKUP(ROUNDUP(V74,0),Inputs!$N$6:$O$26,2)+U74)</f>
        <v>5.0333333333333341E-2</v>
      </c>
      <c r="Y74" s="3">
        <f t="shared" si="47"/>
        <v>0.89010999999999996</v>
      </c>
      <c r="Z74" s="5">
        <f t="shared" si="48"/>
        <v>3499567.4691892015</v>
      </c>
      <c r="AA74" s="5">
        <f t="shared" si="49"/>
        <v>-384567.46918920148</v>
      </c>
      <c r="AB74" s="5">
        <f>IF($U74= "NA","NA",(F74-AA74)*Inputs!$S$7)</f>
        <v>34995.674691892018</v>
      </c>
      <c r="AC74" s="123">
        <f t="shared" si="50"/>
        <v>-419563.14388109348</v>
      </c>
      <c r="AD74" s="124">
        <f t="shared" si="51"/>
        <v>-0.13469121793935585</v>
      </c>
      <c r="AE74" s="123">
        <f t="shared" si="29"/>
        <v>516354.98762479762</v>
      </c>
    </row>
    <row r="75" spans="1:31" s="32" customFormat="1" ht="13.35" customHeight="1" outlineLevel="1">
      <c r="A75" s="72" t="s">
        <v>91</v>
      </c>
      <c r="B75" s="11" t="s">
        <v>160</v>
      </c>
      <c r="C75" s="11" t="s">
        <v>51</v>
      </c>
      <c r="D75" s="73">
        <v>3.6249999999999998E-2</v>
      </c>
      <c r="E75" s="74">
        <v>50496</v>
      </c>
      <c r="F75" s="12">
        <v>3225000</v>
      </c>
      <c r="G75" s="75">
        <v>46844</v>
      </c>
      <c r="H75" s="69">
        <f>IF(OR(($G75=("Non Callable")),$G75=("Make Whole"),Inputs!$S$6&gt;E75),"Non Callable",MAX(Inputs!$S$6,G75))</f>
        <v>46844</v>
      </c>
      <c r="I75" s="70">
        <f t="shared" si="30"/>
        <v>10</v>
      </c>
      <c r="J75" s="67">
        <f>IF($I75="NA","NA",VLOOKUP(ROUNDUP(I75,0),Inputs!$N$6:$P$26,3,TRUE))</f>
        <v>0.05</v>
      </c>
      <c r="K75" s="3">
        <f>IF($I75="NA","NA",VLOOKUP(ROUNDUP(I75,0),Inputs!$N$6:$O$26,2))</f>
        <v>2.9600000000000001E-2</v>
      </c>
      <c r="L75" s="3">
        <f t="shared" si="31"/>
        <v>1.0571900000000001</v>
      </c>
      <c r="M75" s="5">
        <f t="shared" si="32"/>
        <v>3050539.6380972196</v>
      </c>
      <c r="N75" s="5">
        <f t="shared" si="33"/>
        <v>174460.36190278037</v>
      </c>
      <c r="O75" s="5">
        <f>IF($I75= "NA","NA",(F75-N75)*Inputs!$S$7)</f>
        <v>30505.396380972197</v>
      </c>
      <c r="P75" s="123">
        <f t="shared" si="34"/>
        <v>143954.96552180816</v>
      </c>
      <c r="Q75" s="124">
        <f t="shared" si="35"/>
        <v>4.4637198611413381E-2</v>
      </c>
      <c r="R75" s="7" t="str">
        <f t="shared" si="44"/>
        <v>YES</v>
      </c>
      <c r="S75" s="69">
        <f>IF(OR(($G75=("Non Callable")),$G75=("Make Whole"),Inputs!$S$6&gt;E75,R75="No"),"NA",Inputs!$S$6)</f>
        <v>45266</v>
      </c>
      <c r="T75" s="70">
        <f t="shared" si="45"/>
        <v>4.3194444444444446</v>
      </c>
      <c r="U75" s="67">
        <f>IF(S75="NA","NA",IF(T75&gt;0,T75*(Inputs!$S$11*12),0))</f>
        <v>2.0733333333333336E-2</v>
      </c>
      <c r="V75" s="70">
        <f t="shared" si="46"/>
        <v>10</v>
      </c>
      <c r="W75" s="67">
        <f>IF($V75="NA","NA",VLOOKUP(ROUNDUP(V75,0),Inputs!$N$6:$P$26,3,TRUE))</f>
        <v>0.05</v>
      </c>
      <c r="X75" s="3">
        <f>IF($U75="NA","NA",VLOOKUP(ROUNDUP(V75,0),Inputs!$N$6:$O$26,2)+U75)</f>
        <v>5.0333333333333341E-2</v>
      </c>
      <c r="Y75" s="3">
        <f t="shared" si="47"/>
        <v>0.89039000000000001</v>
      </c>
      <c r="Z75" s="5">
        <f t="shared" si="48"/>
        <v>3622008.3334269254</v>
      </c>
      <c r="AA75" s="5">
        <f t="shared" si="49"/>
        <v>-397008.33342692535</v>
      </c>
      <c r="AB75" s="5">
        <f>IF($U75= "NA","NA",(F75-AA75)*Inputs!$S$7)</f>
        <v>36220.083334269257</v>
      </c>
      <c r="AC75" s="123">
        <f t="shared" si="50"/>
        <v>-433228.41676119459</v>
      </c>
      <c r="AD75" s="124">
        <f t="shared" si="51"/>
        <v>-0.13433439279416887</v>
      </c>
      <c r="AE75" s="123">
        <f t="shared" si="29"/>
        <v>577183.38228300272</v>
      </c>
    </row>
    <row r="76" spans="1:31" s="32" customFormat="1" ht="13.35" customHeight="1">
      <c r="A76" s="10" t="s">
        <v>92</v>
      </c>
      <c r="B76" s="10" t="s">
        <v>57</v>
      </c>
      <c r="C76" s="11"/>
      <c r="D76" s="11"/>
      <c r="E76" s="11"/>
      <c r="F76" s="12"/>
      <c r="G76" s="11"/>
      <c r="H76" s="11"/>
      <c r="I76" s="11"/>
      <c r="J76" s="11"/>
      <c r="K76" s="11"/>
      <c r="L76" s="11"/>
      <c r="M76" s="12"/>
      <c r="N76" s="12"/>
      <c r="O76" s="12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s="32" customFormat="1" ht="13.35" customHeight="1" outlineLevel="1">
      <c r="A77" s="72" t="s">
        <v>92</v>
      </c>
      <c r="B77" s="11" t="s">
        <v>161</v>
      </c>
      <c r="C77" s="11" t="s">
        <v>58</v>
      </c>
      <c r="D77" s="73">
        <v>0.05</v>
      </c>
      <c r="E77" s="74">
        <v>45413</v>
      </c>
      <c r="F77" s="12">
        <v>405000</v>
      </c>
      <c r="G77" s="75">
        <v>44866</v>
      </c>
      <c r="H77" s="69">
        <f>IF(OR(($G77=("Non Callable")),$G77=("Make Whole"),Inputs!$S$6&gt;E77),"Non Callable",MAX(Inputs!$S$6,G77))</f>
        <v>45266</v>
      </c>
      <c r="I77" s="70">
        <f t="shared" ref="I77" si="52">IF(OR(H77="Non Callable",H77=E77),"NA",DAYS360(H77,E77)/360)</f>
        <v>0.40277777777777779</v>
      </c>
      <c r="J77" s="67">
        <f>IF($I77="NA","NA",VLOOKUP(ROUNDUP(I77,0),Inputs!$N$6:$P$26,3,TRUE))</f>
        <v>0.05</v>
      </c>
      <c r="K77" s="3">
        <f>IF($I77="NA","NA",VLOOKUP(ROUNDUP(I77,0),Inputs!$N$6:$O$26,2))</f>
        <v>3.0800000000000001E-2</v>
      </c>
      <c r="L77" s="3">
        <f t="shared" ref="L77" si="53">IF($I77="NA","NA",ROUNDDOWN(-PV(K77/2,I77*2,(F77*D77)/2,F77)/F77,5))</f>
        <v>1.00762</v>
      </c>
      <c r="M77" s="5">
        <f t="shared" ref="M77" si="54">IF($I77="NA","NA",F77/L77)</f>
        <v>401937.23824457632</v>
      </c>
      <c r="N77" s="5">
        <f t="shared" ref="N77" si="55">IF($I77="NA","NA",F77-M77)</f>
        <v>3062.7617554236786</v>
      </c>
      <c r="O77" s="5">
        <f>IF($I77= "NA","NA",(F77-N77)*Inputs!$S$7)</f>
        <v>4019.3723824457634</v>
      </c>
      <c r="P77" s="123">
        <f t="shared" ref="P77" si="56">IF($I77= "NA","NA",N77-O77)</f>
        <v>-956.61062702208483</v>
      </c>
      <c r="Q77" s="124">
        <f t="shared" ref="Q77" si="57">IF($I77= "NA","NA",P77/F77)</f>
        <v>-2.3620015482026784E-3</v>
      </c>
      <c r="R77" s="7" t="str">
        <f t="shared" si="44"/>
        <v>NO</v>
      </c>
      <c r="S77" s="69" t="str">
        <f>IF(OR(($G77=("Non Callable")),$G77=("Make Whole"),Inputs!$S$6&gt;E77,R77="No"),"NA",Inputs!$S$6)</f>
        <v>NA</v>
      </c>
      <c r="T77" s="70">
        <f t="shared" si="45"/>
        <v>0</v>
      </c>
      <c r="U77" s="67" t="str">
        <f>IF(S77="NA","NA",IF(T77&gt;0,T77*(Inputs!$S$11*12),0))</f>
        <v>NA</v>
      </c>
      <c r="V77" s="70">
        <f t="shared" si="46"/>
        <v>0.40277777777777779</v>
      </c>
      <c r="W77" s="67">
        <f>IF($V77="NA","NA",VLOOKUP(ROUNDUP(V77,0),Inputs!$N$6:$P$26,3,TRUE))</f>
        <v>0.05</v>
      </c>
      <c r="X77" s="3" t="str">
        <f>IF($U77="NA","NA",VLOOKUP(ROUNDUP(V77,0),Inputs!$N$6:$O$26,2)+U77)</f>
        <v>NA</v>
      </c>
      <c r="Y77" s="3" t="str">
        <f t="shared" si="47"/>
        <v>NA</v>
      </c>
      <c r="Z77" s="5" t="str">
        <f t="shared" si="48"/>
        <v>NA</v>
      </c>
      <c r="AA77" s="5" t="str">
        <f t="shared" si="49"/>
        <v>NA</v>
      </c>
      <c r="AB77" s="5" t="str">
        <f>IF($U77= "NA","NA",(F77-AA77)*Inputs!$S$7)</f>
        <v>NA</v>
      </c>
      <c r="AC77" s="123" t="str">
        <f t="shared" si="50"/>
        <v>NA</v>
      </c>
      <c r="AD77" s="124" t="str">
        <f t="shared" si="51"/>
        <v>NA</v>
      </c>
      <c r="AE77" s="123" t="str">
        <f t="shared" si="29"/>
        <v/>
      </c>
    </row>
    <row r="78" spans="1:31">
      <c r="S78" s="61"/>
      <c r="T78" s="61"/>
      <c r="U78" s="61"/>
      <c r="V78" s="61"/>
      <c r="W78" s="61"/>
      <c r="X78" s="61"/>
      <c r="Y78" s="61"/>
      <c r="Z78" s="4"/>
      <c r="AA78" s="61"/>
      <c r="AB78" s="6"/>
      <c r="AC78" s="7"/>
    </row>
    <row r="79" spans="1:31">
      <c r="S79" s="61"/>
      <c r="T79" s="61"/>
      <c r="U79" s="61"/>
      <c r="V79" s="61"/>
      <c r="W79" s="61"/>
      <c r="X79" s="61"/>
      <c r="Y79" s="61"/>
      <c r="Z79" s="4"/>
      <c r="AA79" s="61"/>
      <c r="AB79" s="6"/>
      <c r="AC79" s="7"/>
    </row>
    <row r="80" spans="1:31">
      <c r="S80" s="61"/>
      <c r="T80" s="61"/>
      <c r="U80" s="61"/>
      <c r="V80" s="61"/>
      <c r="W80" s="61"/>
      <c r="X80" s="61"/>
      <c r="Y80" s="61"/>
      <c r="Z80" s="4"/>
      <c r="AA80" s="61"/>
      <c r="AB80" s="6"/>
      <c r="AC80" s="7"/>
    </row>
    <row r="81" spans="19:29">
      <c r="S81" s="61"/>
      <c r="T81" s="61"/>
      <c r="U81" s="61"/>
      <c r="V81" s="61"/>
      <c r="W81" s="61"/>
      <c r="X81" s="61"/>
      <c r="Y81" s="61"/>
      <c r="Z81" s="4"/>
      <c r="AA81" s="61"/>
      <c r="AB81" s="6"/>
      <c r="AC81" s="7"/>
    </row>
    <row r="82" spans="19:29">
      <c r="S82" s="61"/>
      <c r="T82" s="61"/>
      <c r="U82" s="61"/>
      <c r="V82" s="61"/>
      <c r="W82" s="61"/>
      <c r="X82" s="61"/>
      <c r="Y82" s="61"/>
      <c r="Z82" s="4"/>
      <c r="AA82" s="61"/>
      <c r="AB82" s="6"/>
      <c r="AC82" s="7"/>
    </row>
    <row r="83" spans="19:29">
      <c r="S83" s="61"/>
      <c r="T83" s="61"/>
      <c r="U83" s="61"/>
      <c r="V83" s="61"/>
      <c r="W83" s="61"/>
      <c r="X83" s="61"/>
      <c r="Y83" s="61"/>
      <c r="Z83" s="4"/>
      <c r="AA83" s="61"/>
      <c r="AB83" s="6"/>
      <c r="AC83" s="7"/>
    </row>
    <row r="84" spans="19:29">
      <c r="S84" s="61"/>
      <c r="T84" s="61"/>
      <c r="U84" s="61"/>
      <c r="V84" s="61"/>
      <c r="W84" s="61"/>
      <c r="X84" s="61"/>
      <c r="Y84" s="61"/>
      <c r="Z84" s="4"/>
      <c r="AA84" s="61"/>
      <c r="AB84" s="6"/>
      <c r="AC84" s="7"/>
    </row>
    <row r="85" spans="19:29">
      <c r="S85" s="61"/>
      <c r="T85" s="61"/>
      <c r="U85" s="61"/>
      <c r="V85" s="61"/>
      <c r="W85" s="61"/>
      <c r="X85" s="61"/>
      <c r="Y85" s="61"/>
      <c r="Z85" s="4"/>
      <c r="AA85" s="61"/>
      <c r="AB85" s="6"/>
      <c r="AC85" s="7"/>
    </row>
    <row r="86" spans="19:29">
      <c r="S86" s="61"/>
      <c r="T86" s="61"/>
      <c r="U86" s="61"/>
      <c r="V86" s="61"/>
      <c r="W86" s="61"/>
      <c r="X86" s="61"/>
      <c r="Y86" s="61"/>
      <c r="Z86" s="4"/>
      <c r="AA86" s="61"/>
      <c r="AB86" s="6"/>
      <c r="AC86" s="7"/>
    </row>
    <row r="87" spans="19:29">
      <c r="S87" s="61"/>
      <c r="T87" s="61"/>
      <c r="U87" s="61"/>
      <c r="V87" s="61"/>
      <c r="W87" s="61"/>
      <c r="X87" s="61"/>
      <c r="Y87" s="61"/>
      <c r="Z87" s="4"/>
      <c r="AA87" s="61"/>
      <c r="AB87" s="6"/>
      <c r="AC87" s="7"/>
    </row>
    <row r="88" spans="19:29">
      <c r="S88" s="61"/>
      <c r="T88" s="61"/>
      <c r="U88" s="61"/>
      <c r="V88" s="61"/>
      <c r="W88" s="61"/>
      <c r="X88" s="61"/>
      <c r="Y88" s="61"/>
      <c r="Z88" s="4"/>
      <c r="AA88" s="61"/>
      <c r="AB88" s="6"/>
      <c r="AC88" s="7"/>
    </row>
    <row r="89" spans="19:29">
      <c r="S89" s="61"/>
      <c r="T89" s="61"/>
      <c r="U89" s="61"/>
      <c r="V89" s="61"/>
      <c r="W89" s="61"/>
      <c r="X89" s="61"/>
      <c r="Y89" s="61"/>
      <c r="Z89" s="4"/>
      <c r="AA89" s="61"/>
      <c r="AB89" s="6"/>
      <c r="AC89" s="7"/>
    </row>
    <row r="90" spans="19:29">
      <c r="S90" s="61"/>
      <c r="T90" s="61"/>
      <c r="U90" s="61"/>
      <c r="V90" s="61"/>
      <c r="W90" s="61"/>
      <c r="X90" s="61"/>
      <c r="Y90" s="61"/>
      <c r="Z90" s="4"/>
      <c r="AA90" s="61"/>
      <c r="AB90" s="6"/>
      <c r="AC90" s="7"/>
    </row>
    <row r="91" spans="19:29">
      <c r="S91" s="61"/>
      <c r="T91" s="61"/>
      <c r="U91" s="61"/>
      <c r="V91" s="61"/>
      <c r="W91" s="61"/>
      <c r="X91" s="61"/>
      <c r="Y91" s="61"/>
      <c r="Z91" s="4"/>
      <c r="AA91" s="61"/>
      <c r="AB91" s="6"/>
      <c r="AC91" s="7"/>
    </row>
    <row r="92" spans="19:29">
      <c r="S92" s="61"/>
      <c r="T92" s="61"/>
      <c r="U92" s="61"/>
      <c r="V92" s="61"/>
      <c r="W92" s="61"/>
      <c r="X92" s="61"/>
      <c r="Y92" s="61"/>
      <c r="Z92" s="4"/>
      <c r="AA92" s="61"/>
      <c r="AB92" s="6"/>
      <c r="AC92" s="7"/>
    </row>
    <row r="93" spans="19:29">
      <c r="S93" s="61"/>
      <c r="T93" s="61"/>
      <c r="U93" s="61"/>
      <c r="V93" s="61"/>
      <c r="W93" s="61"/>
      <c r="X93" s="61"/>
      <c r="Y93" s="61"/>
      <c r="Z93" s="4"/>
      <c r="AA93" s="61"/>
      <c r="AB93" s="6"/>
      <c r="AC93" s="7"/>
    </row>
    <row r="94" spans="19:29">
      <c r="S94" s="61"/>
      <c r="T94" s="61"/>
      <c r="U94" s="61"/>
      <c r="V94" s="61"/>
      <c r="W94" s="61"/>
      <c r="X94" s="61"/>
      <c r="Y94" s="61"/>
      <c r="Z94" s="4"/>
      <c r="AA94" s="61"/>
      <c r="AB94" s="6"/>
      <c r="AC94" s="7"/>
    </row>
    <row r="95" spans="19:29">
      <c r="S95" s="61"/>
      <c r="T95" s="61"/>
      <c r="U95" s="61"/>
      <c r="V95" s="61"/>
      <c r="W95" s="61"/>
      <c r="X95" s="61"/>
      <c r="Y95" s="61"/>
      <c r="Z95" s="4"/>
      <c r="AA95" s="61"/>
      <c r="AB95" s="6"/>
      <c r="AC95" s="7"/>
    </row>
    <row r="96" spans="19:29">
      <c r="S96" s="61"/>
      <c r="T96" s="61"/>
      <c r="U96" s="61"/>
      <c r="V96" s="61"/>
      <c r="W96" s="61"/>
      <c r="X96" s="61"/>
      <c r="Y96" s="61"/>
      <c r="Z96" s="4"/>
      <c r="AA96" s="61"/>
      <c r="AB96" s="6"/>
      <c r="AC96" s="7"/>
    </row>
    <row r="97" spans="1:29">
      <c r="S97" s="61"/>
      <c r="T97" s="61"/>
      <c r="U97" s="61"/>
      <c r="V97" s="61"/>
      <c r="W97" s="61"/>
      <c r="X97" s="61"/>
      <c r="Y97" s="61"/>
      <c r="Z97" s="4"/>
      <c r="AA97" s="61"/>
      <c r="AB97" s="6"/>
      <c r="AC97" s="7"/>
    </row>
    <row r="98" spans="1:29">
      <c r="S98" s="61"/>
      <c r="T98" s="61"/>
      <c r="U98" s="61"/>
      <c r="V98" s="61"/>
      <c r="W98" s="61"/>
      <c r="X98" s="61"/>
      <c r="Y98" s="61"/>
      <c r="Z98" s="4"/>
      <c r="AA98" s="61"/>
      <c r="AB98" s="6"/>
      <c r="AC98" s="7"/>
    </row>
    <row r="99" spans="1:29" s="32" customFormat="1" ht="13.35" customHeight="1">
      <c r="A99" s="1"/>
      <c r="B99" s="61"/>
      <c r="C99" s="61"/>
      <c r="D99" s="61"/>
      <c r="E99" s="61"/>
      <c r="F99" s="5"/>
      <c r="G99" s="61"/>
      <c r="H99" s="61"/>
      <c r="I99" s="61"/>
      <c r="J99" s="61"/>
      <c r="K99" s="61"/>
      <c r="L99" s="61"/>
      <c r="M99" s="5"/>
      <c r="N99" s="5"/>
      <c r="O99" s="5"/>
      <c r="P99" s="6"/>
      <c r="Q99" s="7"/>
      <c r="S99" s="61"/>
      <c r="T99" s="61"/>
      <c r="U99" s="61"/>
      <c r="V99" s="61"/>
      <c r="W99" s="61"/>
      <c r="X99" s="61"/>
      <c r="Y99" s="61"/>
      <c r="Z99" s="4"/>
      <c r="AA99" s="61"/>
      <c r="AB99" s="6"/>
      <c r="AC99" s="7"/>
    </row>
    <row r="100" spans="1:29" s="32" customFormat="1" ht="13.35" customHeight="1">
      <c r="A100" s="1"/>
      <c r="B100" s="61"/>
      <c r="C100" s="61"/>
      <c r="D100" s="61"/>
      <c r="E100" s="61"/>
      <c r="F100" s="5"/>
      <c r="G100" s="61"/>
      <c r="H100" s="61"/>
      <c r="I100" s="61"/>
      <c r="J100" s="61"/>
      <c r="K100" s="61"/>
      <c r="L100" s="61"/>
      <c r="M100" s="5"/>
      <c r="N100" s="5"/>
      <c r="O100" s="5"/>
      <c r="P100" s="6"/>
      <c r="Q100" s="7"/>
      <c r="S100" s="61"/>
      <c r="T100" s="61"/>
      <c r="U100" s="61"/>
      <c r="V100" s="61"/>
      <c r="W100" s="61"/>
      <c r="X100" s="61"/>
      <c r="Y100" s="61"/>
      <c r="Z100" s="4"/>
      <c r="AA100" s="61"/>
      <c r="AB100" s="6"/>
      <c r="AC100" s="7"/>
    </row>
    <row r="101" spans="1:29" s="32" customFormat="1" ht="13.35" customHeight="1">
      <c r="A101" s="1"/>
      <c r="B101" s="61"/>
      <c r="C101" s="61"/>
      <c r="D101" s="61"/>
      <c r="E101" s="61"/>
      <c r="F101" s="5"/>
      <c r="G101" s="61"/>
      <c r="H101" s="61"/>
      <c r="I101" s="61"/>
      <c r="J101" s="61"/>
      <c r="K101" s="61"/>
      <c r="L101" s="61"/>
      <c r="M101" s="5"/>
      <c r="N101" s="5"/>
      <c r="O101" s="5"/>
      <c r="P101" s="6"/>
      <c r="Q101" s="7"/>
      <c r="S101" s="61"/>
      <c r="T101" s="61"/>
      <c r="U101" s="61"/>
      <c r="V101" s="61"/>
      <c r="W101" s="61"/>
      <c r="X101" s="61"/>
      <c r="Y101" s="61"/>
      <c r="Z101" s="4"/>
      <c r="AA101" s="61"/>
      <c r="AB101" s="6"/>
      <c r="AC101" s="7"/>
    </row>
    <row r="102" spans="1:29" s="32" customFormat="1" ht="13.35" customHeight="1">
      <c r="A102" s="1"/>
      <c r="B102" s="61"/>
      <c r="C102" s="61"/>
      <c r="D102" s="61"/>
      <c r="E102" s="61"/>
      <c r="F102" s="5"/>
      <c r="G102" s="61"/>
      <c r="H102" s="61"/>
      <c r="I102" s="61"/>
      <c r="J102" s="61"/>
      <c r="K102" s="61"/>
      <c r="L102" s="61"/>
      <c r="M102" s="5"/>
      <c r="N102" s="5"/>
      <c r="O102" s="5"/>
      <c r="P102" s="6"/>
      <c r="Q102" s="7"/>
      <c r="S102" s="61"/>
      <c r="T102" s="61"/>
      <c r="U102" s="61"/>
      <c r="V102" s="61"/>
      <c r="W102" s="61"/>
      <c r="X102" s="61"/>
      <c r="Y102" s="61"/>
      <c r="Z102" s="4"/>
      <c r="AA102" s="61"/>
      <c r="AB102" s="6"/>
      <c r="AC102" s="7"/>
    </row>
    <row r="103" spans="1:29" s="32" customFormat="1" ht="13.35" customHeight="1">
      <c r="A103" s="1"/>
      <c r="B103" s="61"/>
      <c r="C103" s="61"/>
      <c r="D103" s="61"/>
      <c r="E103" s="61"/>
      <c r="F103" s="5"/>
      <c r="G103" s="61"/>
      <c r="H103" s="61"/>
      <c r="I103" s="61"/>
      <c r="J103" s="61"/>
      <c r="K103" s="61"/>
      <c r="L103" s="61"/>
      <c r="M103" s="5"/>
      <c r="N103" s="5"/>
      <c r="O103" s="5"/>
      <c r="P103" s="6"/>
      <c r="Q103" s="7"/>
      <c r="S103" s="61"/>
      <c r="T103" s="61"/>
      <c r="U103" s="61"/>
      <c r="V103" s="61"/>
      <c r="W103" s="61"/>
      <c r="X103" s="61"/>
      <c r="Y103" s="61"/>
      <c r="Z103" s="4"/>
      <c r="AA103" s="61"/>
      <c r="AB103" s="6"/>
      <c r="AC103" s="7"/>
    </row>
    <row r="104" spans="1:29" s="32" customFormat="1" ht="13.35" customHeight="1">
      <c r="A104" s="1"/>
      <c r="B104" s="61"/>
      <c r="C104" s="61"/>
      <c r="D104" s="61"/>
      <c r="E104" s="61"/>
      <c r="F104" s="5"/>
      <c r="G104" s="61"/>
      <c r="H104" s="61"/>
      <c r="I104" s="61"/>
      <c r="J104" s="61"/>
      <c r="K104" s="61"/>
      <c r="L104" s="61"/>
      <c r="M104" s="5"/>
      <c r="N104" s="5"/>
      <c r="O104" s="5"/>
      <c r="P104" s="6"/>
      <c r="Q104" s="7"/>
      <c r="S104" s="61"/>
      <c r="T104" s="61"/>
      <c r="U104" s="61"/>
      <c r="V104" s="61"/>
      <c r="W104" s="61"/>
      <c r="X104" s="61"/>
      <c r="Y104" s="61"/>
      <c r="Z104" s="4"/>
      <c r="AA104" s="61"/>
      <c r="AB104" s="6"/>
      <c r="AC104" s="7"/>
    </row>
    <row r="105" spans="1:29" s="32" customFormat="1" ht="13.35" customHeight="1">
      <c r="A105" s="1"/>
      <c r="B105" s="61"/>
      <c r="C105" s="61"/>
      <c r="D105" s="61"/>
      <c r="E105" s="61"/>
      <c r="F105" s="5"/>
      <c r="G105" s="61"/>
      <c r="H105" s="61"/>
      <c r="I105" s="61"/>
      <c r="J105" s="61"/>
      <c r="K105" s="61"/>
      <c r="L105" s="61"/>
      <c r="M105" s="5"/>
      <c r="N105" s="5"/>
      <c r="O105" s="5"/>
      <c r="P105" s="6"/>
      <c r="Q105" s="7"/>
      <c r="S105" s="61"/>
      <c r="T105" s="61"/>
      <c r="U105" s="61"/>
      <c r="V105" s="61"/>
      <c r="W105" s="61"/>
      <c r="X105" s="61"/>
      <c r="Y105" s="61"/>
      <c r="Z105" s="4"/>
      <c r="AA105" s="61"/>
      <c r="AB105" s="6"/>
      <c r="AC105" s="7"/>
    </row>
    <row r="106" spans="1:29" s="32" customFormat="1" ht="13.35" customHeight="1">
      <c r="A106" s="1"/>
      <c r="B106" s="61"/>
      <c r="C106" s="61"/>
      <c r="D106" s="61"/>
      <c r="E106" s="61"/>
      <c r="F106" s="5"/>
      <c r="G106" s="61"/>
      <c r="H106" s="61"/>
      <c r="I106" s="61"/>
      <c r="J106" s="61"/>
      <c r="K106" s="61"/>
      <c r="L106" s="61"/>
      <c r="M106" s="5"/>
      <c r="N106" s="5"/>
      <c r="O106" s="5"/>
      <c r="P106" s="6"/>
      <c r="Q106" s="7"/>
      <c r="S106" s="61"/>
      <c r="T106" s="61"/>
      <c r="U106" s="61"/>
      <c r="V106" s="61"/>
      <c r="W106" s="61"/>
      <c r="X106" s="61"/>
      <c r="Y106" s="61"/>
      <c r="Z106" s="4"/>
      <c r="AA106" s="61"/>
      <c r="AB106" s="6"/>
      <c r="AC106" s="7"/>
    </row>
    <row r="107" spans="1:29" s="32" customFormat="1" ht="13.35" customHeight="1">
      <c r="A107" s="1"/>
      <c r="B107" s="61"/>
      <c r="C107" s="61"/>
      <c r="D107" s="61"/>
      <c r="E107" s="61"/>
      <c r="F107" s="5"/>
      <c r="G107" s="61"/>
      <c r="H107" s="61"/>
      <c r="I107" s="61"/>
      <c r="J107" s="61"/>
      <c r="K107" s="61"/>
      <c r="L107" s="61"/>
      <c r="M107" s="5"/>
      <c r="N107" s="5"/>
      <c r="O107" s="5"/>
      <c r="P107" s="6"/>
      <c r="Q107" s="7"/>
      <c r="S107" s="61"/>
      <c r="T107" s="61"/>
      <c r="U107" s="61"/>
      <c r="V107" s="61"/>
      <c r="W107" s="61"/>
      <c r="X107" s="61"/>
      <c r="Y107" s="61"/>
      <c r="Z107" s="4"/>
      <c r="AA107" s="61"/>
      <c r="AB107" s="6"/>
      <c r="AC107" s="7"/>
    </row>
    <row r="108" spans="1:29" s="32" customFormat="1" ht="13.35" customHeight="1">
      <c r="A108" s="1"/>
      <c r="B108" s="61"/>
      <c r="C108" s="61"/>
      <c r="D108" s="61"/>
      <c r="E108" s="61"/>
      <c r="F108" s="5"/>
      <c r="G108" s="61"/>
      <c r="H108" s="61"/>
      <c r="I108" s="61"/>
      <c r="J108" s="61"/>
      <c r="K108" s="61"/>
      <c r="L108" s="61"/>
      <c r="M108" s="5"/>
      <c r="N108" s="5"/>
      <c r="O108" s="5"/>
      <c r="P108" s="6"/>
      <c r="Q108" s="7"/>
      <c r="S108" s="61"/>
      <c r="T108" s="61"/>
      <c r="U108" s="61"/>
      <c r="V108" s="61"/>
      <c r="W108" s="61"/>
      <c r="X108" s="61"/>
      <c r="Y108" s="61"/>
      <c r="Z108" s="4"/>
      <c r="AA108" s="61"/>
      <c r="AB108" s="6"/>
      <c r="AC108" s="7"/>
    </row>
    <row r="109" spans="1:29" s="32" customFormat="1" ht="13.35" customHeight="1">
      <c r="A109" s="1"/>
      <c r="B109" s="61"/>
      <c r="C109" s="61"/>
      <c r="D109" s="61"/>
      <c r="E109" s="61"/>
      <c r="F109" s="5"/>
      <c r="G109" s="61"/>
      <c r="H109" s="61"/>
      <c r="I109" s="61"/>
      <c r="J109" s="61"/>
      <c r="K109" s="61"/>
      <c r="L109" s="61"/>
      <c r="M109" s="5"/>
      <c r="N109" s="5"/>
      <c r="O109" s="5"/>
      <c r="P109" s="6"/>
      <c r="Q109" s="7"/>
      <c r="S109" s="61"/>
      <c r="T109" s="61"/>
      <c r="U109" s="61"/>
      <c r="V109" s="61"/>
      <c r="W109" s="61"/>
      <c r="X109" s="61"/>
      <c r="Y109" s="61"/>
      <c r="Z109" s="4"/>
      <c r="AA109" s="61"/>
      <c r="AB109" s="6"/>
      <c r="AC109" s="7"/>
    </row>
    <row r="110" spans="1:29" s="32" customFormat="1" ht="13.35" customHeight="1">
      <c r="A110" s="1"/>
      <c r="B110" s="61"/>
      <c r="C110" s="61"/>
      <c r="D110" s="61"/>
      <c r="E110" s="61"/>
      <c r="F110" s="5"/>
      <c r="G110" s="61"/>
      <c r="H110" s="61"/>
      <c r="I110" s="61"/>
      <c r="J110" s="61"/>
      <c r="K110" s="61"/>
      <c r="L110" s="61"/>
      <c r="M110" s="5"/>
      <c r="N110" s="5"/>
      <c r="O110" s="5"/>
      <c r="P110" s="6"/>
      <c r="Q110" s="7"/>
      <c r="S110" s="61"/>
      <c r="T110" s="61"/>
      <c r="U110" s="61"/>
      <c r="V110" s="61"/>
      <c r="W110" s="61"/>
      <c r="X110" s="61"/>
      <c r="Y110" s="61"/>
      <c r="Z110" s="4"/>
      <c r="AA110" s="61"/>
      <c r="AB110" s="6"/>
      <c r="AC110" s="7"/>
    </row>
    <row r="111" spans="1:29" s="32" customFormat="1" ht="13.35" customHeight="1">
      <c r="A111" s="1"/>
      <c r="B111" s="61"/>
      <c r="C111" s="61"/>
      <c r="D111" s="61"/>
      <c r="E111" s="61"/>
      <c r="F111" s="5"/>
      <c r="G111" s="61"/>
      <c r="H111" s="61"/>
      <c r="I111" s="61"/>
      <c r="J111" s="61"/>
      <c r="K111" s="61"/>
      <c r="L111" s="61"/>
      <c r="M111" s="5"/>
      <c r="N111" s="5"/>
      <c r="O111" s="5"/>
      <c r="P111" s="6"/>
      <c r="Q111" s="7"/>
      <c r="S111" s="61"/>
      <c r="T111" s="61"/>
      <c r="U111" s="61"/>
      <c r="V111" s="61"/>
      <c r="W111" s="61"/>
      <c r="X111" s="61"/>
      <c r="Y111" s="61"/>
      <c r="Z111" s="4"/>
      <c r="AA111" s="61"/>
      <c r="AB111" s="6"/>
      <c r="AC111" s="7"/>
    </row>
    <row r="112" spans="1:29" s="32" customFormat="1" ht="13.35" customHeight="1">
      <c r="A112" s="1"/>
      <c r="B112" s="61"/>
      <c r="C112" s="61"/>
      <c r="D112" s="61"/>
      <c r="E112" s="61"/>
      <c r="F112" s="5"/>
      <c r="G112" s="61"/>
      <c r="H112" s="61"/>
      <c r="I112" s="61"/>
      <c r="J112" s="61"/>
      <c r="K112" s="61"/>
      <c r="L112" s="61"/>
      <c r="M112" s="5"/>
      <c r="N112" s="5"/>
      <c r="O112" s="5"/>
      <c r="P112" s="6"/>
      <c r="Q112" s="7"/>
      <c r="S112" s="61"/>
      <c r="T112" s="61"/>
      <c r="U112" s="61"/>
      <c r="V112" s="61"/>
      <c r="W112" s="61"/>
      <c r="X112" s="61"/>
      <c r="Y112" s="61"/>
      <c r="Z112" s="4"/>
      <c r="AA112" s="61"/>
      <c r="AB112" s="6"/>
      <c r="AC112" s="7"/>
    </row>
    <row r="113" spans="1:29" s="32" customFormat="1" ht="13.35" customHeight="1">
      <c r="A113" s="1"/>
      <c r="B113" s="61"/>
      <c r="C113" s="61"/>
      <c r="D113" s="61"/>
      <c r="E113" s="61"/>
      <c r="F113" s="5"/>
      <c r="G113" s="61"/>
      <c r="H113" s="61"/>
      <c r="I113" s="61"/>
      <c r="J113" s="61"/>
      <c r="K113" s="61"/>
      <c r="L113" s="61"/>
      <c r="M113" s="5"/>
      <c r="N113" s="5"/>
      <c r="O113" s="5"/>
      <c r="P113" s="6"/>
      <c r="Q113" s="7"/>
      <c r="S113" s="61"/>
      <c r="T113" s="61"/>
      <c r="U113" s="61"/>
      <c r="V113" s="61"/>
      <c r="W113" s="61"/>
      <c r="X113" s="61"/>
      <c r="Y113" s="61"/>
      <c r="Z113" s="4"/>
      <c r="AA113" s="61"/>
      <c r="AB113" s="6"/>
      <c r="AC113" s="7"/>
    </row>
    <row r="114" spans="1:29" s="32" customFormat="1" ht="13.35" customHeight="1">
      <c r="A114" s="1"/>
      <c r="B114" s="61"/>
      <c r="C114" s="61"/>
      <c r="D114" s="61"/>
      <c r="E114" s="61"/>
      <c r="F114" s="5"/>
      <c r="G114" s="61"/>
      <c r="H114" s="61"/>
      <c r="I114" s="61"/>
      <c r="J114" s="61"/>
      <c r="K114" s="61"/>
      <c r="L114" s="61"/>
      <c r="M114" s="5"/>
      <c r="N114" s="5"/>
      <c r="O114" s="5"/>
      <c r="P114" s="6"/>
      <c r="Q114" s="7"/>
      <c r="S114" s="61"/>
      <c r="T114" s="61"/>
      <c r="U114" s="61"/>
      <c r="V114" s="61"/>
      <c r="W114" s="61"/>
      <c r="X114" s="61"/>
      <c r="Y114" s="61"/>
      <c r="Z114" s="4"/>
      <c r="AA114" s="61"/>
      <c r="AB114" s="6"/>
      <c r="AC114" s="7"/>
    </row>
    <row r="115" spans="1:29" s="32" customFormat="1" ht="13.35" customHeight="1">
      <c r="A115" s="1"/>
      <c r="B115" s="61"/>
      <c r="C115" s="61"/>
      <c r="D115" s="61"/>
      <c r="E115" s="61"/>
      <c r="F115" s="5"/>
      <c r="G115" s="61"/>
      <c r="H115" s="61"/>
      <c r="I115" s="61"/>
      <c r="J115" s="61"/>
      <c r="K115" s="61"/>
      <c r="L115" s="61"/>
      <c r="M115" s="5"/>
      <c r="N115" s="5"/>
      <c r="O115" s="5"/>
      <c r="P115" s="6"/>
      <c r="Q115" s="7"/>
      <c r="S115" s="61"/>
      <c r="T115" s="61"/>
      <c r="U115" s="61"/>
      <c r="V115" s="61"/>
      <c r="W115" s="61"/>
      <c r="X115" s="61"/>
      <c r="Y115" s="61"/>
      <c r="Z115" s="4"/>
      <c r="AA115" s="61"/>
      <c r="AB115" s="6"/>
      <c r="AC115" s="7"/>
    </row>
    <row r="116" spans="1:29" s="32" customFormat="1" ht="13.35" customHeight="1">
      <c r="A116" s="1"/>
      <c r="B116" s="61"/>
      <c r="C116" s="61"/>
      <c r="D116" s="61"/>
      <c r="E116" s="61"/>
      <c r="F116" s="5"/>
      <c r="G116" s="61"/>
      <c r="H116" s="61"/>
      <c r="I116" s="61"/>
      <c r="J116" s="61"/>
      <c r="K116" s="61"/>
      <c r="L116" s="61"/>
      <c r="M116" s="5"/>
      <c r="N116" s="5"/>
      <c r="O116" s="5"/>
      <c r="P116" s="6"/>
      <c r="Q116" s="7"/>
      <c r="S116" s="61"/>
      <c r="T116" s="61"/>
      <c r="U116" s="61"/>
      <c r="V116" s="61"/>
      <c r="W116" s="61"/>
      <c r="X116" s="61"/>
      <c r="Y116" s="61"/>
      <c r="Z116" s="4"/>
      <c r="AA116" s="61"/>
      <c r="AB116" s="6"/>
      <c r="AC116" s="7"/>
    </row>
    <row r="117" spans="1:29" s="32" customFormat="1">
      <c r="A117" s="1"/>
      <c r="B117" s="61"/>
      <c r="C117" s="61"/>
      <c r="D117" s="61"/>
      <c r="E117" s="61"/>
      <c r="F117" s="5"/>
      <c r="G117" s="61"/>
      <c r="H117" s="61"/>
      <c r="I117" s="61"/>
      <c r="J117" s="61"/>
      <c r="K117" s="61"/>
      <c r="L117" s="61"/>
      <c r="M117" s="5"/>
      <c r="N117" s="5"/>
      <c r="O117" s="5"/>
      <c r="P117" s="6"/>
      <c r="Q117" s="7"/>
      <c r="S117" s="61"/>
      <c r="T117" s="61"/>
      <c r="U117" s="61"/>
      <c r="V117" s="61"/>
      <c r="W117" s="61"/>
      <c r="X117" s="61"/>
      <c r="Y117" s="61"/>
      <c r="Z117" s="4"/>
      <c r="AA117" s="61"/>
      <c r="AB117" s="6"/>
      <c r="AC117" s="7"/>
    </row>
    <row r="118" spans="1:29" s="32" customFormat="1">
      <c r="A118" s="1"/>
      <c r="B118" s="61"/>
      <c r="C118" s="61"/>
      <c r="D118" s="61"/>
      <c r="E118" s="61"/>
      <c r="F118" s="5"/>
      <c r="G118" s="61"/>
      <c r="H118" s="61"/>
      <c r="I118" s="61"/>
      <c r="J118" s="61"/>
      <c r="K118" s="61"/>
      <c r="L118" s="61"/>
      <c r="M118" s="5"/>
      <c r="N118" s="5"/>
      <c r="O118" s="5"/>
      <c r="P118" s="6"/>
      <c r="Q118" s="7"/>
      <c r="S118" s="61"/>
      <c r="T118" s="61"/>
      <c r="U118" s="61"/>
      <c r="V118" s="61"/>
      <c r="W118" s="61"/>
      <c r="X118" s="61"/>
      <c r="Y118" s="61"/>
      <c r="Z118" s="4"/>
      <c r="AA118" s="61"/>
      <c r="AB118" s="6"/>
      <c r="AC118" s="7"/>
    </row>
    <row r="119" spans="1:29" s="32" customFormat="1">
      <c r="A119" s="1"/>
      <c r="B119" s="61"/>
      <c r="C119" s="61"/>
      <c r="D119" s="61"/>
      <c r="E119" s="61"/>
      <c r="F119" s="5"/>
      <c r="G119" s="61"/>
      <c r="H119" s="61"/>
      <c r="I119" s="61"/>
      <c r="J119" s="61"/>
      <c r="K119" s="61"/>
      <c r="L119" s="61"/>
      <c r="M119" s="5"/>
      <c r="N119" s="5"/>
      <c r="O119" s="5"/>
      <c r="P119" s="6"/>
      <c r="Q119" s="7"/>
      <c r="S119" s="61"/>
      <c r="T119" s="61"/>
      <c r="U119" s="61"/>
      <c r="V119" s="61"/>
      <c r="W119" s="61"/>
      <c r="X119" s="61"/>
      <c r="Y119" s="61"/>
      <c r="Z119" s="4"/>
      <c r="AA119" s="61"/>
      <c r="AB119" s="6"/>
      <c r="AC119" s="7"/>
    </row>
    <row r="120" spans="1:29" s="32" customFormat="1">
      <c r="A120" s="1"/>
      <c r="B120" s="61"/>
      <c r="C120" s="61"/>
      <c r="D120" s="61"/>
      <c r="E120" s="61"/>
      <c r="F120" s="5"/>
      <c r="G120" s="61"/>
      <c r="H120" s="61"/>
      <c r="I120" s="61"/>
      <c r="J120" s="61"/>
      <c r="K120" s="61"/>
      <c r="L120" s="61"/>
      <c r="M120" s="5"/>
      <c r="N120" s="5"/>
      <c r="O120" s="5"/>
      <c r="P120" s="6"/>
      <c r="Q120" s="7"/>
      <c r="S120" s="61"/>
      <c r="T120" s="61"/>
      <c r="U120" s="61"/>
      <c r="V120" s="61"/>
      <c r="W120" s="61"/>
      <c r="X120" s="61"/>
      <c r="Y120" s="61"/>
      <c r="Z120" s="4"/>
      <c r="AA120" s="61"/>
      <c r="AB120" s="6"/>
      <c r="AC120" s="7"/>
    </row>
    <row r="121" spans="1:29" s="32" customFormat="1">
      <c r="A121" s="1"/>
      <c r="B121" s="61"/>
      <c r="C121" s="61"/>
      <c r="D121" s="61"/>
      <c r="E121" s="61"/>
      <c r="F121" s="5"/>
      <c r="G121" s="61"/>
      <c r="H121" s="61"/>
      <c r="I121" s="61"/>
      <c r="J121" s="61"/>
      <c r="K121" s="61"/>
      <c r="L121" s="61"/>
      <c r="M121" s="5"/>
      <c r="N121" s="5"/>
      <c r="O121" s="5"/>
      <c r="P121" s="6"/>
      <c r="Q121" s="7"/>
      <c r="S121" s="61"/>
      <c r="T121" s="61"/>
      <c r="U121" s="61"/>
      <c r="V121" s="61"/>
      <c r="W121" s="61"/>
      <c r="X121" s="61"/>
      <c r="Y121" s="61"/>
      <c r="Z121" s="4"/>
      <c r="AA121" s="61"/>
      <c r="AB121" s="6"/>
      <c r="AC121" s="7"/>
    </row>
    <row r="122" spans="1:29" s="32" customFormat="1">
      <c r="A122" s="1"/>
      <c r="B122" s="61"/>
      <c r="C122" s="61"/>
      <c r="D122" s="61"/>
      <c r="E122" s="61"/>
      <c r="F122" s="5"/>
      <c r="G122" s="61"/>
      <c r="H122" s="61"/>
      <c r="I122" s="61"/>
      <c r="J122" s="61"/>
      <c r="K122" s="61"/>
      <c r="L122" s="61"/>
      <c r="M122" s="5"/>
      <c r="N122" s="5"/>
      <c r="O122" s="5"/>
      <c r="P122" s="6"/>
      <c r="Q122" s="7"/>
      <c r="S122" s="61"/>
      <c r="T122" s="61"/>
      <c r="U122" s="61"/>
      <c r="V122" s="61"/>
      <c r="W122" s="61"/>
      <c r="X122" s="61"/>
      <c r="Y122" s="61"/>
      <c r="Z122" s="4"/>
      <c r="AA122" s="61"/>
      <c r="AB122" s="6"/>
      <c r="AC122" s="7"/>
    </row>
    <row r="123" spans="1:29" s="32" customFormat="1">
      <c r="A123" s="1"/>
      <c r="B123" s="61"/>
      <c r="C123" s="61"/>
      <c r="D123" s="61"/>
      <c r="E123" s="61"/>
      <c r="F123" s="5"/>
      <c r="G123" s="61"/>
      <c r="H123" s="61"/>
      <c r="I123" s="61"/>
      <c r="J123" s="61"/>
      <c r="K123" s="61"/>
      <c r="L123" s="61"/>
      <c r="M123" s="5"/>
      <c r="N123" s="5"/>
      <c r="O123" s="5"/>
      <c r="P123" s="6"/>
      <c r="Q123" s="7"/>
      <c r="S123" s="61"/>
      <c r="T123" s="61"/>
      <c r="U123" s="61"/>
      <c r="V123" s="61"/>
      <c r="W123" s="61"/>
      <c r="X123" s="61"/>
      <c r="Y123" s="61"/>
      <c r="Z123" s="4"/>
      <c r="AA123" s="61"/>
      <c r="AB123" s="6"/>
      <c r="AC123" s="7"/>
    </row>
    <row r="124" spans="1:29" s="32" customFormat="1">
      <c r="A124" s="1"/>
      <c r="B124" s="61"/>
      <c r="C124" s="61"/>
      <c r="D124" s="61"/>
      <c r="E124" s="61"/>
      <c r="F124" s="5"/>
      <c r="G124" s="61"/>
      <c r="H124" s="61"/>
      <c r="I124" s="61"/>
      <c r="J124" s="61"/>
      <c r="K124" s="61"/>
      <c r="L124" s="61"/>
      <c r="M124" s="5"/>
      <c r="N124" s="5"/>
      <c r="O124" s="5"/>
      <c r="P124" s="6"/>
      <c r="Q124" s="7"/>
      <c r="S124" s="61"/>
      <c r="T124" s="61"/>
      <c r="U124" s="61"/>
      <c r="V124" s="61"/>
      <c r="W124" s="61"/>
      <c r="X124" s="61"/>
      <c r="Y124" s="61"/>
      <c r="Z124" s="4"/>
      <c r="AA124" s="61"/>
      <c r="AB124" s="6"/>
      <c r="AC124" s="7"/>
    </row>
    <row r="125" spans="1:29" s="32" customFormat="1">
      <c r="A125" s="1"/>
      <c r="B125" s="61"/>
      <c r="C125" s="61"/>
      <c r="D125" s="61"/>
      <c r="E125" s="61"/>
      <c r="F125" s="5"/>
      <c r="G125" s="61"/>
      <c r="H125" s="61"/>
      <c r="I125" s="61"/>
      <c r="J125" s="61"/>
      <c r="K125" s="61"/>
      <c r="L125" s="61"/>
      <c r="M125" s="5"/>
      <c r="N125" s="5"/>
      <c r="O125" s="5"/>
      <c r="P125" s="6"/>
      <c r="Q125" s="7"/>
      <c r="S125" s="61"/>
      <c r="T125" s="61"/>
      <c r="U125" s="61"/>
      <c r="V125" s="61"/>
      <c r="W125" s="61"/>
      <c r="X125" s="61"/>
      <c r="Y125" s="61"/>
      <c r="Z125" s="4"/>
      <c r="AA125" s="61"/>
      <c r="AB125" s="6"/>
      <c r="AC125" s="7"/>
    </row>
    <row r="126" spans="1:29" s="32" customFormat="1">
      <c r="A126" s="1"/>
      <c r="B126" s="61"/>
      <c r="C126" s="61"/>
      <c r="D126" s="61"/>
      <c r="E126" s="61"/>
      <c r="F126" s="5"/>
      <c r="G126" s="61"/>
      <c r="H126" s="61"/>
      <c r="I126" s="61"/>
      <c r="J126" s="61"/>
      <c r="K126" s="61"/>
      <c r="L126" s="61"/>
      <c r="M126" s="5"/>
      <c r="N126" s="5"/>
      <c r="O126" s="5"/>
      <c r="P126" s="6"/>
      <c r="Q126" s="7"/>
      <c r="S126" s="61"/>
      <c r="T126" s="61"/>
      <c r="U126" s="61"/>
      <c r="V126" s="61"/>
      <c r="W126" s="61"/>
      <c r="X126" s="61"/>
      <c r="Y126" s="61"/>
      <c r="Z126" s="4"/>
      <c r="AA126" s="61"/>
      <c r="AB126" s="6"/>
      <c r="AC126" s="7"/>
    </row>
    <row r="127" spans="1:29" s="32" customFormat="1">
      <c r="A127" s="1"/>
      <c r="B127" s="61"/>
      <c r="C127" s="61"/>
      <c r="D127" s="61"/>
      <c r="E127" s="61"/>
      <c r="F127" s="5"/>
      <c r="G127" s="61"/>
      <c r="H127" s="61"/>
      <c r="I127" s="61"/>
      <c r="J127" s="61"/>
      <c r="K127" s="61"/>
      <c r="L127" s="61"/>
      <c r="M127" s="5"/>
      <c r="N127" s="5"/>
      <c r="O127" s="5"/>
      <c r="P127" s="6"/>
      <c r="Q127" s="7"/>
      <c r="S127" s="61"/>
      <c r="T127" s="61"/>
      <c r="U127" s="61"/>
      <c r="V127" s="61"/>
      <c r="W127" s="61"/>
      <c r="X127" s="61"/>
      <c r="Y127" s="61"/>
      <c r="Z127" s="4"/>
      <c r="AA127" s="61"/>
      <c r="AB127" s="6"/>
      <c r="AC127" s="7"/>
    </row>
    <row r="128" spans="1:29" s="32" customFormat="1">
      <c r="A128" s="1"/>
      <c r="B128" s="61"/>
      <c r="C128" s="61"/>
      <c r="D128" s="61"/>
      <c r="E128" s="61"/>
      <c r="F128" s="5"/>
      <c r="G128" s="61"/>
      <c r="H128" s="61"/>
      <c r="I128" s="61"/>
      <c r="J128" s="61"/>
      <c r="K128" s="61"/>
      <c r="L128" s="61"/>
      <c r="M128" s="5"/>
      <c r="N128" s="5"/>
      <c r="O128" s="5"/>
      <c r="P128" s="6"/>
      <c r="Q128" s="7"/>
      <c r="S128" s="61"/>
      <c r="T128" s="61"/>
      <c r="U128" s="61"/>
      <c r="V128" s="61"/>
      <c r="W128" s="61"/>
      <c r="X128" s="61"/>
      <c r="Y128" s="61"/>
      <c r="Z128" s="4"/>
      <c r="AA128" s="61"/>
      <c r="AB128" s="6"/>
      <c r="AC128" s="7"/>
    </row>
    <row r="129" spans="1:29" s="32" customFormat="1">
      <c r="A129" s="1"/>
      <c r="B129" s="61"/>
      <c r="C129" s="61"/>
      <c r="D129" s="61"/>
      <c r="E129" s="61"/>
      <c r="F129" s="5"/>
      <c r="G129" s="61"/>
      <c r="H129" s="61"/>
      <c r="I129" s="61"/>
      <c r="J129" s="61"/>
      <c r="K129" s="61"/>
      <c r="L129" s="61"/>
      <c r="M129" s="5"/>
      <c r="N129" s="5"/>
      <c r="O129" s="5"/>
      <c r="P129" s="6"/>
      <c r="Q129" s="7"/>
      <c r="S129" s="61"/>
      <c r="T129" s="61"/>
      <c r="U129" s="61"/>
      <c r="V129" s="61"/>
      <c r="W129" s="61"/>
      <c r="X129" s="61"/>
      <c r="Y129" s="61"/>
      <c r="Z129" s="4"/>
      <c r="AA129" s="61"/>
      <c r="AB129" s="6"/>
      <c r="AC129" s="7"/>
    </row>
    <row r="130" spans="1:29" s="32" customFormat="1">
      <c r="A130" s="1"/>
      <c r="B130" s="61"/>
      <c r="C130" s="61"/>
      <c r="D130" s="61"/>
      <c r="E130" s="61"/>
      <c r="F130" s="5"/>
      <c r="G130" s="61"/>
      <c r="H130" s="61"/>
      <c r="I130" s="61"/>
      <c r="J130" s="61"/>
      <c r="K130" s="61"/>
      <c r="L130" s="61"/>
      <c r="M130" s="5"/>
      <c r="N130" s="5"/>
      <c r="O130" s="5"/>
      <c r="P130" s="6"/>
      <c r="Q130" s="7"/>
      <c r="S130" s="61"/>
      <c r="T130" s="61"/>
      <c r="U130" s="61"/>
      <c r="V130" s="61"/>
      <c r="W130" s="61"/>
      <c r="X130" s="61"/>
      <c r="Y130" s="61"/>
      <c r="Z130" s="4"/>
      <c r="AA130" s="61"/>
      <c r="AB130" s="6"/>
      <c r="AC130" s="7"/>
    </row>
    <row r="131" spans="1:29" s="32" customFormat="1">
      <c r="A131" s="1"/>
      <c r="B131" s="61"/>
      <c r="C131" s="61"/>
      <c r="D131" s="61"/>
      <c r="E131" s="61"/>
      <c r="F131" s="5"/>
      <c r="G131" s="61"/>
      <c r="H131" s="61"/>
      <c r="I131" s="61"/>
      <c r="J131" s="61"/>
      <c r="K131" s="61"/>
      <c r="L131" s="61"/>
      <c r="M131" s="5"/>
      <c r="N131" s="5"/>
      <c r="O131" s="5"/>
      <c r="P131" s="6"/>
      <c r="Q131" s="7"/>
      <c r="S131" s="61"/>
      <c r="T131" s="61"/>
      <c r="U131" s="61"/>
      <c r="V131" s="61"/>
      <c r="W131" s="61"/>
      <c r="X131" s="61"/>
      <c r="Y131" s="61"/>
      <c r="Z131" s="4"/>
      <c r="AA131" s="61"/>
      <c r="AB131" s="6"/>
      <c r="AC131" s="7"/>
    </row>
    <row r="132" spans="1:29" s="32" customFormat="1">
      <c r="A132" s="1"/>
      <c r="B132" s="61"/>
      <c r="C132" s="61"/>
      <c r="D132" s="61"/>
      <c r="E132" s="61"/>
      <c r="F132" s="5"/>
      <c r="G132" s="61"/>
      <c r="H132" s="61"/>
      <c r="I132" s="61"/>
      <c r="J132" s="61"/>
      <c r="K132" s="61"/>
      <c r="L132" s="61"/>
      <c r="M132" s="5"/>
      <c r="N132" s="5"/>
      <c r="O132" s="5"/>
      <c r="P132" s="6"/>
      <c r="Q132" s="7"/>
      <c r="S132" s="61"/>
      <c r="T132" s="61"/>
      <c r="U132" s="61"/>
      <c r="V132" s="61"/>
      <c r="W132" s="61"/>
      <c r="X132" s="61"/>
      <c r="Y132" s="61"/>
      <c r="Z132" s="4"/>
      <c r="AA132" s="61"/>
      <c r="AB132" s="6"/>
      <c r="AC132" s="7"/>
    </row>
    <row r="133" spans="1:29" s="32" customFormat="1">
      <c r="A133" s="1"/>
      <c r="B133" s="61"/>
      <c r="C133" s="61"/>
      <c r="D133" s="61"/>
      <c r="E133" s="61"/>
      <c r="F133" s="5"/>
      <c r="G133" s="61"/>
      <c r="H133" s="61"/>
      <c r="I133" s="61"/>
      <c r="J133" s="61"/>
      <c r="K133" s="61"/>
      <c r="L133" s="61"/>
      <c r="M133" s="5"/>
      <c r="N133" s="5"/>
      <c r="O133" s="5"/>
      <c r="P133" s="6"/>
      <c r="Q133" s="7"/>
      <c r="S133" s="61"/>
      <c r="T133" s="61"/>
      <c r="U133" s="61"/>
      <c r="V133" s="61"/>
      <c r="W133" s="61"/>
      <c r="X133" s="61"/>
      <c r="Y133" s="61"/>
      <c r="Z133" s="4"/>
      <c r="AA133" s="61"/>
      <c r="AB133" s="6"/>
      <c r="AC133" s="7"/>
    </row>
    <row r="134" spans="1:29" s="32" customFormat="1">
      <c r="A134" s="1"/>
      <c r="B134" s="61"/>
      <c r="C134" s="61"/>
      <c r="D134" s="61"/>
      <c r="E134" s="61"/>
      <c r="F134" s="5"/>
      <c r="G134" s="61"/>
      <c r="H134" s="61"/>
      <c r="I134" s="61"/>
      <c r="J134" s="61"/>
      <c r="K134" s="61"/>
      <c r="L134" s="61"/>
      <c r="M134" s="5"/>
      <c r="N134" s="5"/>
      <c r="O134" s="5"/>
      <c r="P134" s="6"/>
      <c r="Q134" s="7"/>
      <c r="S134" s="61"/>
      <c r="T134" s="61"/>
      <c r="U134" s="61"/>
      <c r="V134" s="61"/>
      <c r="W134" s="61"/>
      <c r="X134" s="61"/>
      <c r="Y134" s="61"/>
      <c r="Z134" s="4"/>
      <c r="AA134" s="61"/>
      <c r="AB134" s="6"/>
      <c r="AC134" s="7"/>
    </row>
    <row r="135" spans="1:29" s="32" customFormat="1">
      <c r="A135" s="1"/>
      <c r="B135" s="61"/>
      <c r="C135" s="61"/>
      <c r="D135" s="61"/>
      <c r="E135" s="61"/>
      <c r="F135" s="5"/>
      <c r="G135" s="61"/>
      <c r="H135" s="61"/>
      <c r="I135" s="61"/>
      <c r="J135" s="61"/>
      <c r="K135" s="61"/>
      <c r="L135" s="61"/>
      <c r="M135" s="5"/>
      <c r="N135" s="5"/>
      <c r="O135" s="5"/>
      <c r="P135" s="6"/>
      <c r="Q135" s="7"/>
      <c r="S135" s="61"/>
      <c r="T135" s="61"/>
      <c r="U135" s="61"/>
      <c r="V135" s="61"/>
      <c r="W135" s="61"/>
      <c r="X135" s="61"/>
      <c r="Y135" s="61"/>
      <c r="Z135" s="4"/>
      <c r="AA135" s="61"/>
      <c r="AB135" s="6"/>
      <c r="AC135" s="7"/>
    </row>
    <row r="136" spans="1:29" s="32" customFormat="1">
      <c r="A136" s="1"/>
      <c r="B136" s="61"/>
      <c r="C136" s="61"/>
      <c r="D136" s="61"/>
      <c r="E136" s="61"/>
      <c r="F136" s="5"/>
      <c r="G136" s="61"/>
      <c r="H136" s="61"/>
      <c r="I136" s="61"/>
      <c r="J136" s="61"/>
      <c r="K136" s="61"/>
      <c r="L136" s="61"/>
      <c r="M136" s="5"/>
      <c r="N136" s="5"/>
      <c r="O136" s="5"/>
      <c r="P136" s="6"/>
      <c r="Q136" s="7"/>
      <c r="S136" s="61"/>
      <c r="T136" s="61"/>
      <c r="U136" s="61"/>
      <c r="V136" s="61"/>
      <c r="W136" s="61"/>
      <c r="X136" s="61"/>
      <c r="Y136" s="61"/>
      <c r="Z136" s="4"/>
      <c r="AA136" s="61"/>
      <c r="AB136" s="6"/>
      <c r="AC136" s="7"/>
    </row>
    <row r="137" spans="1:29" s="32" customFormat="1">
      <c r="A137" s="1"/>
      <c r="B137" s="61"/>
      <c r="C137" s="61"/>
      <c r="D137" s="61"/>
      <c r="E137" s="61"/>
      <c r="F137" s="5"/>
      <c r="G137" s="61"/>
      <c r="H137" s="61"/>
      <c r="I137" s="61"/>
      <c r="J137" s="61"/>
      <c r="K137" s="61"/>
      <c r="L137" s="61"/>
      <c r="M137" s="5"/>
      <c r="N137" s="5"/>
      <c r="O137" s="5"/>
      <c r="P137" s="6"/>
      <c r="Q137" s="7"/>
      <c r="S137" s="61"/>
      <c r="T137" s="61"/>
      <c r="U137" s="61"/>
      <c r="V137" s="61"/>
      <c r="W137" s="61"/>
      <c r="X137" s="61"/>
      <c r="Y137" s="61"/>
      <c r="Z137" s="4"/>
      <c r="AA137" s="61"/>
      <c r="AB137" s="6"/>
      <c r="AC137" s="7"/>
    </row>
    <row r="138" spans="1:29" s="32" customFormat="1">
      <c r="A138" s="1"/>
      <c r="B138" s="61"/>
      <c r="C138" s="61"/>
      <c r="D138" s="61"/>
      <c r="E138" s="61"/>
      <c r="F138" s="5"/>
      <c r="G138" s="61"/>
      <c r="H138" s="61"/>
      <c r="I138" s="61"/>
      <c r="J138" s="61"/>
      <c r="K138" s="61"/>
      <c r="L138" s="61"/>
      <c r="M138" s="5"/>
      <c r="N138" s="5"/>
      <c r="O138" s="5"/>
      <c r="P138" s="6"/>
      <c r="Q138" s="7"/>
      <c r="S138" s="61"/>
      <c r="T138" s="61"/>
      <c r="U138" s="61"/>
      <c r="V138" s="61"/>
      <c r="W138" s="61"/>
      <c r="X138" s="61"/>
      <c r="Y138" s="61"/>
      <c r="Z138" s="4"/>
      <c r="AA138" s="61"/>
      <c r="AB138" s="6"/>
      <c r="AC138" s="7"/>
    </row>
    <row r="139" spans="1:29" s="32" customFormat="1">
      <c r="A139" s="1"/>
      <c r="B139" s="61"/>
      <c r="C139" s="61"/>
      <c r="D139" s="61"/>
      <c r="E139" s="61"/>
      <c r="F139" s="5"/>
      <c r="G139" s="61"/>
      <c r="H139" s="61"/>
      <c r="I139" s="61"/>
      <c r="J139" s="61"/>
      <c r="K139" s="61"/>
      <c r="L139" s="61"/>
      <c r="M139" s="5"/>
      <c r="N139" s="5"/>
      <c r="O139" s="5"/>
      <c r="P139" s="6"/>
      <c r="Q139" s="7"/>
      <c r="S139" s="61"/>
      <c r="T139" s="61"/>
      <c r="U139" s="61"/>
      <c r="V139" s="61"/>
      <c r="W139" s="61"/>
      <c r="X139" s="61"/>
      <c r="Y139" s="61"/>
      <c r="Z139" s="4"/>
      <c r="AA139" s="61"/>
      <c r="AB139" s="6"/>
      <c r="AC139" s="7"/>
    </row>
    <row r="140" spans="1:29" s="32" customFormat="1">
      <c r="A140" s="1"/>
      <c r="B140" s="61"/>
      <c r="C140" s="61"/>
      <c r="D140" s="61"/>
      <c r="E140" s="61"/>
      <c r="F140" s="5"/>
      <c r="G140" s="61"/>
      <c r="H140" s="61"/>
      <c r="I140" s="61"/>
      <c r="J140" s="61"/>
      <c r="K140" s="61"/>
      <c r="L140" s="61"/>
      <c r="M140" s="5"/>
      <c r="N140" s="5"/>
      <c r="O140" s="5"/>
      <c r="P140" s="6"/>
      <c r="Q140" s="7"/>
      <c r="S140" s="61"/>
      <c r="T140" s="61"/>
      <c r="U140" s="61"/>
      <c r="V140" s="61"/>
      <c r="W140" s="61"/>
      <c r="X140" s="61"/>
      <c r="Y140" s="61"/>
      <c r="Z140" s="4"/>
      <c r="AA140" s="61"/>
      <c r="AB140" s="6"/>
      <c r="AC140" s="7"/>
    </row>
    <row r="141" spans="1:29" s="32" customFormat="1">
      <c r="A141" s="1"/>
      <c r="B141" s="61"/>
      <c r="C141" s="61"/>
      <c r="D141" s="61"/>
      <c r="E141" s="61"/>
      <c r="F141" s="5"/>
      <c r="G141" s="61"/>
      <c r="H141" s="61"/>
      <c r="I141" s="61"/>
      <c r="J141" s="61"/>
      <c r="K141" s="61"/>
      <c r="L141" s="61"/>
      <c r="M141" s="5"/>
      <c r="N141" s="5"/>
      <c r="O141" s="5"/>
      <c r="P141" s="6"/>
      <c r="Q141" s="7"/>
      <c r="S141" s="61"/>
      <c r="T141" s="61"/>
      <c r="U141" s="61"/>
      <c r="V141" s="61"/>
      <c r="W141" s="61"/>
      <c r="X141" s="61"/>
      <c r="Y141" s="61"/>
      <c r="Z141" s="4"/>
      <c r="AA141" s="61"/>
      <c r="AB141" s="6"/>
      <c r="AC141" s="7"/>
    </row>
    <row r="142" spans="1:29" s="32" customFormat="1">
      <c r="A142" s="1"/>
      <c r="B142" s="61"/>
      <c r="C142" s="61"/>
      <c r="D142" s="61"/>
      <c r="E142" s="61"/>
      <c r="F142" s="5"/>
      <c r="G142" s="61"/>
      <c r="H142" s="61"/>
      <c r="I142" s="61"/>
      <c r="J142" s="61"/>
      <c r="K142" s="61"/>
      <c r="L142" s="61"/>
      <c r="M142" s="5"/>
      <c r="N142" s="5"/>
      <c r="O142" s="5"/>
      <c r="P142" s="6"/>
      <c r="Q142" s="7"/>
      <c r="S142" s="61"/>
      <c r="T142" s="61"/>
      <c r="U142" s="61"/>
      <c r="V142" s="61"/>
      <c r="W142" s="61"/>
      <c r="X142" s="61"/>
      <c r="Y142" s="61"/>
      <c r="Z142" s="4"/>
      <c r="AA142" s="61"/>
      <c r="AB142" s="6"/>
      <c r="AC142" s="7"/>
    </row>
    <row r="143" spans="1:29" s="32" customFormat="1">
      <c r="A143" s="1"/>
      <c r="B143" s="61"/>
      <c r="C143" s="61"/>
      <c r="D143" s="61"/>
      <c r="E143" s="61"/>
      <c r="F143" s="5"/>
      <c r="G143" s="61"/>
      <c r="H143" s="61"/>
      <c r="I143" s="61"/>
      <c r="J143" s="61"/>
      <c r="K143" s="61"/>
      <c r="L143" s="61"/>
      <c r="M143" s="5"/>
      <c r="N143" s="5"/>
      <c r="O143" s="5"/>
      <c r="P143" s="6"/>
      <c r="Q143" s="7"/>
      <c r="S143" s="61"/>
      <c r="T143" s="61"/>
      <c r="U143" s="61"/>
      <c r="V143" s="61"/>
      <c r="W143" s="61"/>
      <c r="X143" s="61"/>
      <c r="Y143" s="61"/>
      <c r="Z143" s="4"/>
      <c r="AA143" s="61"/>
      <c r="AB143" s="6"/>
      <c r="AC143" s="7"/>
    </row>
    <row r="144" spans="1:29" s="32" customFormat="1">
      <c r="A144" s="1"/>
      <c r="B144" s="61"/>
      <c r="C144" s="61"/>
      <c r="D144" s="61"/>
      <c r="E144" s="61"/>
      <c r="F144" s="5"/>
      <c r="G144" s="61"/>
      <c r="H144" s="61"/>
      <c r="I144" s="61"/>
      <c r="J144" s="61"/>
      <c r="K144" s="61"/>
      <c r="L144" s="61"/>
      <c r="M144" s="5"/>
      <c r="N144" s="5"/>
      <c r="O144" s="5"/>
      <c r="P144" s="6"/>
      <c r="Q144" s="7"/>
      <c r="S144" s="61"/>
      <c r="T144" s="61"/>
      <c r="U144" s="61"/>
      <c r="V144" s="61"/>
      <c r="W144" s="61"/>
      <c r="X144" s="61"/>
      <c r="Y144" s="61"/>
      <c r="Z144" s="4"/>
      <c r="AA144" s="61"/>
      <c r="AB144" s="6"/>
      <c r="AC144" s="7"/>
    </row>
    <row r="145" spans="19:29">
      <c r="S145" s="61"/>
      <c r="T145" s="61"/>
      <c r="U145" s="61"/>
      <c r="V145" s="61"/>
      <c r="W145" s="61"/>
      <c r="X145" s="61"/>
      <c r="Y145" s="61"/>
      <c r="Z145" s="4"/>
      <c r="AA145" s="61"/>
      <c r="AB145" s="6"/>
      <c r="AC145" s="7"/>
    </row>
    <row r="146" spans="19:29">
      <c r="S146" s="61"/>
      <c r="T146" s="61"/>
      <c r="U146" s="61"/>
      <c r="V146" s="61"/>
      <c r="W146" s="61"/>
      <c r="X146" s="61"/>
      <c r="Y146" s="61"/>
      <c r="Z146" s="4"/>
      <c r="AA146" s="61"/>
      <c r="AB146" s="6"/>
      <c r="AC146" s="7"/>
    </row>
    <row r="147" spans="19:29">
      <c r="S147" s="61"/>
      <c r="T147" s="61"/>
      <c r="U147" s="61"/>
      <c r="V147" s="61"/>
      <c r="W147" s="61"/>
      <c r="X147" s="61"/>
      <c r="Y147" s="61"/>
      <c r="Z147" s="4"/>
      <c r="AA147" s="61"/>
      <c r="AB147" s="6"/>
      <c r="AC147" s="7"/>
    </row>
    <row r="148" spans="19:29">
      <c r="S148" s="61"/>
      <c r="T148" s="61"/>
      <c r="U148" s="61"/>
      <c r="V148" s="61"/>
      <c r="W148" s="61"/>
      <c r="X148" s="61"/>
      <c r="Y148" s="61"/>
      <c r="Z148" s="4"/>
      <c r="AA148" s="61"/>
      <c r="AB148" s="6"/>
      <c r="AC148" s="7"/>
    </row>
    <row r="149" spans="19:29">
      <c r="S149" s="61"/>
      <c r="T149" s="61"/>
      <c r="U149" s="61"/>
      <c r="V149" s="61"/>
      <c r="W149" s="61"/>
      <c r="X149" s="61"/>
      <c r="Y149" s="61"/>
      <c r="Z149" s="4"/>
      <c r="AA149" s="61"/>
      <c r="AB149" s="6"/>
      <c r="AC149" s="7"/>
    </row>
    <row r="150" spans="19:29">
      <c r="S150" s="61"/>
      <c r="T150" s="61"/>
      <c r="U150" s="61"/>
      <c r="V150" s="61"/>
      <c r="W150" s="61"/>
      <c r="X150" s="61"/>
      <c r="Y150" s="61"/>
      <c r="Z150" s="4"/>
      <c r="AA150" s="61"/>
      <c r="AB150" s="6"/>
      <c r="AC150" s="7"/>
    </row>
    <row r="151" spans="19:29">
      <c r="S151" s="61"/>
      <c r="T151" s="61"/>
      <c r="U151" s="61"/>
      <c r="V151" s="61"/>
      <c r="W151" s="61"/>
      <c r="X151" s="61"/>
      <c r="Y151" s="61"/>
      <c r="Z151" s="4"/>
      <c r="AA151" s="61"/>
      <c r="AB151" s="6"/>
      <c r="AC151" s="7"/>
    </row>
    <row r="152" spans="19:29">
      <c r="S152" s="61"/>
      <c r="T152" s="61"/>
      <c r="U152" s="61"/>
      <c r="V152" s="61"/>
      <c r="W152" s="61"/>
      <c r="X152" s="61"/>
      <c r="Y152" s="61"/>
      <c r="Z152" s="4"/>
      <c r="AA152" s="61"/>
      <c r="AB152" s="6"/>
      <c r="AC152" s="7"/>
    </row>
    <row r="153" spans="19:29">
      <c r="S153" s="61"/>
      <c r="T153" s="61"/>
      <c r="U153" s="61"/>
      <c r="V153" s="61"/>
      <c r="W153" s="61"/>
      <c r="X153" s="61"/>
      <c r="Y153" s="61"/>
      <c r="Z153" s="4"/>
      <c r="AA153" s="61"/>
      <c r="AB153" s="6"/>
      <c r="AC153" s="7"/>
    </row>
    <row r="154" spans="19:29">
      <c r="S154" s="61"/>
      <c r="T154" s="61"/>
      <c r="U154" s="61"/>
      <c r="V154" s="61"/>
      <c r="W154" s="61"/>
      <c r="X154" s="61"/>
      <c r="Y154" s="61"/>
      <c r="Z154" s="4"/>
      <c r="AA154" s="61"/>
      <c r="AB154" s="6"/>
      <c r="AC154" s="7"/>
    </row>
    <row r="155" spans="19:29">
      <c r="S155" s="61"/>
      <c r="T155" s="61"/>
      <c r="U155" s="61"/>
      <c r="V155" s="61"/>
      <c r="W155" s="61"/>
      <c r="X155" s="61"/>
      <c r="Y155" s="61"/>
      <c r="Z155" s="4"/>
      <c r="AA155" s="61"/>
      <c r="AB155" s="6"/>
      <c r="AC155" s="7"/>
    </row>
    <row r="156" spans="19:29">
      <c r="S156" s="61"/>
      <c r="T156" s="61"/>
      <c r="U156" s="61"/>
      <c r="V156" s="61"/>
      <c r="W156" s="61"/>
      <c r="X156" s="61"/>
      <c r="Y156" s="61"/>
      <c r="Z156" s="4"/>
      <c r="AA156" s="61"/>
      <c r="AB156" s="6"/>
      <c r="AC156" s="7"/>
    </row>
    <row r="157" spans="19:29">
      <c r="S157" s="61"/>
      <c r="T157" s="61"/>
      <c r="U157" s="61"/>
      <c r="V157" s="61"/>
      <c r="W157" s="61"/>
      <c r="X157" s="61"/>
      <c r="Y157" s="61"/>
      <c r="Z157" s="4"/>
      <c r="AA157" s="61"/>
      <c r="AB157" s="6"/>
      <c r="AC157" s="7"/>
    </row>
    <row r="158" spans="19:29">
      <c r="S158" s="61"/>
      <c r="T158" s="61"/>
      <c r="U158" s="61"/>
      <c r="V158" s="61"/>
      <c r="W158" s="61"/>
      <c r="X158" s="61"/>
      <c r="Y158" s="61"/>
      <c r="Z158" s="4"/>
      <c r="AA158" s="61"/>
      <c r="AB158" s="6"/>
      <c r="AC158" s="7"/>
    </row>
    <row r="159" spans="19:29">
      <c r="S159" s="61"/>
      <c r="T159" s="61"/>
      <c r="U159" s="61"/>
      <c r="V159" s="61"/>
      <c r="W159" s="61"/>
      <c r="X159" s="61"/>
      <c r="Y159" s="61"/>
      <c r="Z159" s="4"/>
      <c r="AA159" s="61"/>
      <c r="AB159" s="6"/>
      <c r="AC159" s="7"/>
    </row>
    <row r="160" spans="19:29">
      <c r="S160" s="61"/>
      <c r="T160" s="61"/>
      <c r="U160" s="61"/>
      <c r="V160" s="61"/>
      <c r="W160" s="61"/>
      <c r="X160" s="61"/>
      <c r="Y160" s="61"/>
      <c r="Z160" s="4"/>
      <c r="AA160" s="61"/>
      <c r="AB160" s="6"/>
      <c r="AC160" s="7"/>
    </row>
    <row r="161" spans="19:29">
      <c r="S161" s="61"/>
      <c r="T161" s="61"/>
      <c r="U161" s="61"/>
      <c r="V161" s="61"/>
      <c r="W161" s="61"/>
      <c r="X161" s="61"/>
      <c r="Y161" s="61"/>
      <c r="Z161" s="4"/>
      <c r="AA161" s="61"/>
      <c r="AB161" s="6"/>
      <c r="AC161" s="7"/>
    </row>
    <row r="162" spans="19:29">
      <c r="S162" s="61"/>
      <c r="T162" s="61"/>
      <c r="U162" s="61"/>
      <c r="V162" s="61"/>
      <c r="W162" s="61"/>
      <c r="X162" s="61"/>
      <c r="Y162" s="61"/>
      <c r="Z162" s="4"/>
      <c r="AA162" s="61"/>
      <c r="AB162" s="6"/>
      <c r="AC162" s="7"/>
    </row>
    <row r="163" spans="19:29">
      <c r="S163" s="61"/>
      <c r="T163" s="61"/>
      <c r="U163" s="61"/>
      <c r="V163" s="61"/>
      <c r="W163" s="61"/>
      <c r="X163" s="61"/>
      <c r="Y163" s="61"/>
      <c r="Z163" s="4"/>
      <c r="AA163" s="61"/>
      <c r="AB163" s="6"/>
      <c r="AC163" s="7"/>
    </row>
    <row r="164" spans="19:29">
      <c r="S164" s="61"/>
      <c r="T164" s="61"/>
      <c r="U164" s="61"/>
      <c r="V164" s="61"/>
      <c r="W164" s="61"/>
      <c r="X164" s="61"/>
      <c r="Y164" s="61"/>
      <c r="Z164" s="4"/>
      <c r="AA164" s="61"/>
      <c r="AB164" s="6"/>
      <c r="AC164" s="7"/>
    </row>
    <row r="165" spans="19:29">
      <c r="S165" s="61"/>
      <c r="T165" s="61"/>
      <c r="U165" s="61"/>
      <c r="V165" s="61"/>
      <c r="W165" s="61"/>
      <c r="X165" s="61"/>
      <c r="Y165" s="61"/>
      <c r="Z165" s="4"/>
      <c r="AA165" s="61"/>
      <c r="AB165" s="6"/>
      <c r="AC165" s="7"/>
    </row>
    <row r="166" spans="19:29">
      <c r="S166" s="61"/>
      <c r="T166" s="61"/>
      <c r="U166" s="61"/>
      <c r="V166" s="61"/>
      <c r="W166" s="61"/>
      <c r="X166" s="61"/>
      <c r="Y166" s="61"/>
      <c r="Z166" s="4"/>
      <c r="AA166" s="61"/>
      <c r="AB166" s="6"/>
      <c r="AC166" s="7"/>
    </row>
    <row r="167" spans="19:29">
      <c r="S167" s="61"/>
      <c r="T167" s="61"/>
      <c r="U167" s="61"/>
      <c r="V167" s="61"/>
      <c r="W167" s="61"/>
      <c r="X167" s="61"/>
      <c r="Y167" s="61"/>
      <c r="Z167" s="4"/>
      <c r="AA167" s="61"/>
      <c r="AB167" s="6"/>
      <c r="AC167" s="7"/>
    </row>
    <row r="168" spans="19:29">
      <c r="S168" s="61"/>
      <c r="T168" s="61"/>
      <c r="U168" s="61"/>
      <c r="V168" s="61"/>
      <c r="W168" s="61"/>
      <c r="X168" s="61"/>
      <c r="Y168" s="61"/>
      <c r="Z168" s="4"/>
      <c r="AA168" s="61"/>
      <c r="AB168" s="6"/>
      <c r="AC168" s="7"/>
    </row>
    <row r="169" spans="19:29">
      <c r="S169" s="61"/>
      <c r="T169" s="61"/>
      <c r="U169" s="61"/>
      <c r="V169" s="61"/>
      <c r="W169" s="61"/>
      <c r="X169" s="61"/>
      <c r="Y169" s="61"/>
      <c r="Z169" s="4"/>
      <c r="AA169" s="61"/>
      <c r="AB169" s="6"/>
      <c r="AC169" s="7"/>
    </row>
    <row r="170" spans="19:29">
      <c r="S170" s="61"/>
      <c r="T170" s="61"/>
      <c r="U170" s="61"/>
      <c r="V170" s="61"/>
      <c r="W170" s="61"/>
      <c r="X170" s="61"/>
      <c r="Y170" s="61"/>
      <c r="Z170" s="4"/>
      <c r="AA170" s="61"/>
      <c r="AB170" s="6"/>
      <c r="AC170" s="7"/>
    </row>
    <row r="171" spans="19:29">
      <c r="S171" s="61"/>
      <c r="T171" s="61"/>
      <c r="U171" s="61"/>
      <c r="V171" s="61"/>
      <c r="W171" s="61"/>
      <c r="X171" s="61"/>
      <c r="Y171" s="61"/>
      <c r="Z171" s="4"/>
      <c r="AA171" s="61"/>
      <c r="AB171" s="6"/>
      <c r="AC171" s="7"/>
    </row>
    <row r="172" spans="19:29">
      <c r="S172" s="61"/>
      <c r="T172" s="61"/>
      <c r="U172" s="61"/>
      <c r="V172" s="61"/>
      <c r="W172" s="61"/>
      <c r="X172" s="61"/>
      <c r="Y172" s="61"/>
      <c r="Z172" s="4"/>
      <c r="AA172" s="61"/>
      <c r="AB172" s="6"/>
      <c r="AC172" s="7"/>
    </row>
    <row r="173" spans="19:29">
      <c r="S173" s="61"/>
      <c r="T173" s="61"/>
      <c r="U173" s="61"/>
      <c r="V173" s="61"/>
      <c r="W173" s="61"/>
      <c r="X173" s="61"/>
      <c r="Y173" s="61"/>
      <c r="Z173" s="4"/>
      <c r="AA173" s="61"/>
      <c r="AB173" s="6"/>
      <c r="AC173" s="7"/>
    </row>
    <row r="174" spans="19:29">
      <c r="S174" s="61"/>
      <c r="T174" s="61"/>
      <c r="U174" s="61"/>
      <c r="V174" s="61"/>
      <c r="W174" s="61"/>
      <c r="X174" s="61"/>
      <c r="Y174" s="61"/>
      <c r="Z174" s="4"/>
      <c r="AA174" s="61"/>
      <c r="AB174" s="6"/>
      <c r="AC174" s="7"/>
    </row>
    <row r="175" spans="19:29">
      <c r="S175" s="61"/>
      <c r="T175" s="61"/>
      <c r="U175" s="61"/>
      <c r="V175" s="61"/>
      <c r="W175" s="61"/>
      <c r="X175" s="61"/>
      <c r="Y175" s="61"/>
      <c r="Z175" s="4"/>
      <c r="AA175" s="61"/>
      <c r="AB175" s="6"/>
      <c r="AC175" s="7"/>
    </row>
    <row r="176" spans="19:29">
      <c r="S176" s="61"/>
      <c r="T176" s="61"/>
      <c r="U176" s="61"/>
      <c r="V176" s="61"/>
      <c r="W176" s="61"/>
      <c r="X176" s="61"/>
      <c r="Y176" s="61"/>
      <c r="Z176" s="4"/>
      <c r="AA176" s="61"/>
      <c r="AB176" s="6"/>
      <c r="AC176" s="7"/>
    </row>
    <row r="177" spans="19:29">
      <c r="S177" s="61"/>
      <c r="T177" s="61"/>
      <c r="U177" s="61"/>
      <c r="V177" s="61"/>
      <c r="W177" s="61"/>
      <c r="X177" s="61"/>
      <c r="Y177" s="61"/>
      <c r="Z177" s="4"/>
      <c r="AA177" s="61"/>
      <c r="AB177" s="6"/>
      <c r="AC177" s="7"/>
    </row>
    <row r="178" spans="19:29">
      <c r="S178" s="61"/>
      <c r="T178" s="61"/>
      <c r="U178" s="61"/>
      <c r="V178" s="61"/>
      <c r="W178" s="61"/>
      <c r="X178" s="61"/>
      <c r="Y178" s="61"/>
      <c r="Z178" s="4"/>
      <c r="AA178" s="61"/>
      <c r="AB178" s="6"/>
      <c r="AC178" s="7"/>
    </row>
    <row r="179" spans="19:29">
      <c r="S179" s="61"/>
      <c r="T179" s="61"/>
      <c r="U179" s="61"/>
      <c r="V179" s="61"/>
      <c r="W179" s="61"/>
      <c r="X179" s="61"/>
      <c r="Y179" s="61"/>
      <c r="Z179" s="4"/>
      <c r="AA179" s="61"/>
      <c r="AB179" s="6"/>
      <c r="AC179" s="7"/>
    </row>
    <row r="180" spans="19:29">
      <c r="S180" s="61"/>
      <c r="T180" s="61"/>
      <c r="U180" s="61"/>
      <c r="V180" s="61"/>
      <c r="W180" s="61"/>
      <c r="X180" s="61"/>
      <c r="Y180" s="61"/>
      <c r="Z180" s="4"/>
      <c r="AA180" s="61"/>
      <c r="AB180" s="6"/>
      <c r="AC180" s="7"/>
    </row>
    <row r="181" spans="19:29">
      <c r="S181" s="61"/>
      <c r="T181" s="61"/>
      <c r="U181" s="61"/>
      <c r="V181" s="61"/>
      <c r="W181" s="61"/>
      <c r="X181" s="61"/>
      <c r="Y181" s="61"/>
      <c r="Z181" s="4"/>
      <c r="AA181" s="61"/>
      <c r="AB181" s="6"/>
      <c r="AC181" s="7"/>
    </row>
    <row r="182" spans="19:29">
      <c r="S182" s="61"/>
      <c r="T182" s="61"/>
      <c r="U182" s="61"/>
      <c r="V182" s="61"/>
      <c r="W182" s="61"/>
      <c r="X182" s="61"/>
      <c r="Y182" s="61"/>
      <c r="Z182" s="4"/>
      <c r="AA182" s="61"/>
      <c r="AB182" s="6"/>
      <c r="AC182" s="7"/>
    </row>
    <row r="183" spans="19:29">
      <c r="S183" s="61"/>
      <c r="T183" s="61"/>
      <c r="U183" s="61"/>
      <c r="V183" s="61"/>
      <c r="W183" s="61"/>
      <c r="X183" s="61"/>
      <c r="Y183" s="61"/>
      <c r="Z183" s="4"/>
      <c r="AA183" s="61"/>
      <c r="AB183" s="6"/>
      <c r="AC183" s="7"/>
    </row>
    <row r="184" spans="19:29">
      <c r="S184" s="61"/>
      <c r="T184" s="61"/>
      <c r="U184" s="61"/>
      <c r="V184" s="61"/>
      <c r="W184" s="61"/>
      <c r="X184" s="61"/>
      <c r="Y184" s="61"/>
      <c r="Z184" s="4"/>
      <c r="AA184" s="61"/>
      <c r="AB184" s="6"/>
      <c r="AC184" s="7"/>
    </row>
    <row r="185" spans="19:29">
      <c r="S185" s="61"/>
      <c r="T185" s="61"/>
      <c r="U185" s="61"/>
      <c r="V185" s="61"/>
      <c r="W185" s="61"/>
      <c r="X185" s="61"/>
      <c r="Y185" s="61"/>
      <c r="Z185" s="4"/>
      <c r="AA185" s="61"/>
      <c r="AB185" s="6"/>
      <c r="AC185" s="7"/>
    </row>
    <row r="186" spans="19:29">
      <c r="S186" s="61"/>
      <c r="T186" s="61"/>
      <c r="U186" s="61"/>
      <c r="V186" s="61"/>
      <c r="W186" s="61"/>
      <c r="X186" s="61"/>
      <c r="Y186" s="61"/>
      <c r="Z186" s="4"/>
      <c r="AA186" s="61"/>
      <c r="AB186" s="6"/>
      <c r="AC186" s="7"/>
    </row>
    <row r="187" spans="19:29">
      <c r="S187" s="61"/>
      <c r="T187" s="61"/>
      <c r="U187" s="61"/>
      <c r="V187" s="61"/>
      <c r="W187" s="61"/>
      <c r="X187" s="61"/>
      <c r="Y187" s="61"/>
      <c r="Z187" s="4"/>
      <c r="AA187" s="61"/>
      <c r="AB187" s="6"/>
      <c r="AC187" s="7"/>
    </row>
    <row r="188" spans="19:29">
      <c r="S188" s="61"/>
      <c r="T188" s="61"/>
      <c r="U188" s="61"/>
      <c r="V188" s="61"/>
      <c r="W188" s="61"/>
      <c r="X188" s="61"/>
      <c r="Y188" s="61"/>
      <c r="Z188" s="4"/>
      <c r="AA188" s="61"/>
      <c r="AB188" s="6"/>
      <c r="AC188" s="7"/>
    </row>
    <row r="189" spans="19:29">
      <c r="S189" s="61"/>
      <c r="T189" s="61"/>
      <c r="U189" s="61"/>
      <c r="V189" s="61"/>
      <c r="W189" s="61"/>
      <c r="X189" s="61"/>
      <c r="Y189" s="61"/>
      <c r="Z189" s="4"/>
      <c r="AA189" s="61"/>
      <c r="AB189" s="6"/>
      <c r="AC189" s="7"/>
    </row>
    <row r="190" spans="19:29">
      <c r="S190" s="61"/>
      <c r="T190" s="61"/>
      <c r="U190" s="61"/>
      <c r="V190" s="61"/>
      <c r="W190" s="61"/>
      <c r="X190" s="61"/>
      <c r="Y190" s="61"/>
      <c r="Z190" s="4"/>
      <c r="AA190" s="61"/>
      <c r="AB190" s="6"/>
      <c r="AC190" s="7"/>
    </row>
    <row r="191" spans="19:29">
      <c r="S191" s="61"/>
      <c r="T191" s="61"/>
      <c r="U191" s="61"/>
      <c r="V191" s="61"/>
      <c r="W191" s="61"/>
      <c r="X191" s="61"/>
      <c r="Y191" s="61"/>
      <c r="Z191" s="4"/>
      <c r="AA191" s="61"/>
      <c r="AB191" s="6"/>
      <c r="AC191" s="7"/>
    </row>
    <row r="192" spans="19:29">
      <c r="S192" s="61"/>
      <c r="T192" s="61"/>
      <c r="U192" s="61"/>
      <c r="V192" s="61"/>
      <c r="W192" s="61"/>
      <c r="X192" s="61"/>
      <c r="Y192" s="61"/>
      <c r="Z192" s="4"/>
      <c r="AA192" s="61"/>
      <c r="AB192" s="6"/>
      <c r="AC192" s="7"/>
    </row>
    <row r="193" spans="19:29">
      <c r="S193" s="61"/>
      <c r="T193" s="61"/>
      <c r="U193" s="61"/>
      <c r="V193" s="61"/>
      <c r="W193" s="61"/>
      <c r="X193" s="61"/>
      <c r="Y193" s="61"/>
      <c r="Z193" s="4"/>
      <c r="AA193" s="61"/>
      <c r="AB193" s="6"/>
      <c r="AC193" s="7"/>
    </row>
    <row r="194" spans="19:29">
      <c r="S194" s="61"/>
      <c r="T194" s="61"/>
      <c r="U194" s="61"/>
      <c r="V194" s="61"/>
      <c r="W194" s="61"/>
      <c r="X194" s="61"/>
      <c r="Y194" s="61"/>
      <c r="Z194" s="4"/>
      <c r="AA194" s="61"/>
      <c r="AB194" s="6"/>
      <c r="AC194" s="7"/>
    </row>
    <row r="195" spans="19:29">
      <c r="S195" s="61"/>
      <c r="T195" s="61"/>
      <c r="U195" s="61"/>
      <c r="V195" s="61"/>
      <c r="W195" s="61"/>
      <c r="X195" s="61"/>
      <c r="Y195" s="61"/>
      <c r="Z195" s="4"/>
      <c r="AA195" s="61"/>
      <c r="AB195" s="6"/>
      <c r="AC195" s="7"/>
    </row>
    <row r="196" spans="19:29">
      <c r="S196" s="61"/>
      <c r="T196" s="61"/>
      <c r="U196" s="61"/>
      <c r="V196" s="61"/>
      <c r="W196" s="61"/>
      <c r="X196" s="61"/>
      <c r="Y196" s="61"/>
      <c r="Z196" s="4"/>
      <c r="AA196" s="61"/>
      <c r="AB196" s="6"/>
      <c r="AC196" s="7"/>
    </row>
    <row r="197" spans="19:29">
      <c r="S197" s="61"/>
      <c r="T197" s="61"/>
      <c r="U197" s="61"/>
      <c r="V197" s="61"/>
      <c r="W197" s="61"/>
      <c r="X197" s="61"/>
      <c r="Y197" s="61"/>
      <c r="Z197" s="4"/>
      <c r="AA197" s="61"/>
      <c r="AB197" s="6"/>
      <c r="AC197" s="7"/>
    </row>
    <row r="198" spans="19:29">
      <c r="S198" s="61"/>
      <c r="T198" s="61"/>
      <c r="U198" s="61"/>
      <c r="V198" s="61"/>
      <c r="W198" s="61"/>
      <c r="X198" s="61"/>
      <c r="Y198" s="61"/>
      <c r="Z198" s="4"/>
      <c r="AA198" s="61"/>
      <c r="AB198" s="6"/>
      <c r="AC198" s="7"/>
    </row>
    <row r="199" spans="19:29">
      <c r="S199" s="61"/>
      <c r="T199" s="61"/>
      <c r="U199" s="61"/>
      <c r="V199" s="61"/>
      <c r="W199" s="61"/>
      <c r="X199" s="61"/>
      <c r="Y199" s="61"/>
      <c r="Z199" s="4"/>
      <c r="AA199" s="61"/>
      <c r="AB199" s="6"/>
      <c r="AC199" s="7"/>
    </row>
    <row r="200" spans="19:29">
      <c r="S200" s="61"/>
      <c r="T200" s="61"/>
      <c r="U200" s="61"/>
      <c r="V200" s="61"/>
      <c r="W200" s="61"/>
      <c r="X200" s="61"/>
      <c r="Y200" s="61"/>
      <c r="Z200" s="4"/>
      <c r="AA200" s="61"/>
      <c r="AB200" s="6"/>
      <c r="AC200" s="7"/>
    </row>
    <row r="201" spans="19:29">
      <c r="S201" s="61"/>
      <c r="T201" s="61"/>
      <c r="U201" s="61"/>
      <c r="V201" s="61"/>
      <c r="W201" s="61"/>
      <c r="X201" s="61"/>
      <c r="Y201" s="61"/>
      <c r="Z201" s="4"/>
      <c r="AA201" s="61"/>
      <c r="AB201" s="6"/>
      <c r="AC201" s="7"/>
    </row>
    <row r="202" spans="19:29">
      <c r="S202" s="61"/>
      <c r="T202" s="61"/>
      <c r="U202" s="61"/>
      <c r="V202" s="61"/>
      <c r="W202" s="61"/>
      <c r="X202" s="61"/>
      <c r="Y202" s="61"/>
      <c r="Z202" s="4"/>
      <c r="AA202" s="61"/>
      <c r="AB202" s="6"/>
      <c r="AC202" s="7"/>
    </row>
    <row r="203" spans="19:29">
      <c r="S203" s="61"/>
      <c r="T203" s="61"/>
      <c r="U203" s="61"/>
      <c r="V203" s="61"/>
      <c r="W203" s="61"/>
      <c r="X203" s="61"/>
      <c r="Y203" s="61"/>
      <c r="Z203" s="4"/>
      <c r="AA203" s="61"/>
      <c r="AB203" s="6"/>
      <c r="AC203" s="7"/>
    </row>
    <row r="204" spans="19:29">
      <c r="S204" s="61"/>
      <c r="T204" s="61"/>
      <c r="U204" s="61"/>
      <c r="V204" s="61"/>
      <c r="W204" s="61"/>
      <c r="X204" s="61"/>
      <c r="Y204" s="61"/>
      <c r="Z204" s="4"/>
      <c r="AA204" s="61"/>
      <c r="AB204" s="6"/>
      <c r="AC204" s="7"/>
    </row>
    <row r="205" spans="19:29">
      <c r="S205" s="61"/>
      <c r="T205" s="61"/>
      <c r="U205" s="61"/>
      <c r="V205" s="61"/>
      <c r="W205" s="61"/>
      <c r="X205" s="61"/>
      <c r="Y205" s="61"/>
      <c r="Z205" s="4"/>
      <c r="AA205" s="61"/>
      <c r="AB205" s="6"/>
      <c r="AC205" s="7"/>
    </row>
    <row r="206" spans="19:29">
      <c r="S206" s="61"/>
      <c r="T206" s="61"/>
      <c r="U206" s="61"/>
      <c r="V206" s="61"/>
      <c r="W206" s="61"/>
      <c r="X206" s="61"/>
      <c r="Y206" s="61"/>
      <c r="Z206" s="4"/>
      <c r="AA206" s="61"/>
      <c r="AB206" s="6"/>
      <c r="AC206" s="7"/>
    </row>
    <row r="207" spans="19:29">
      <c r="S207" s="61"/>
      <c r="T207" s="61"/>
      <c r="U207" s="61"/>
      <c r="V207" s="61"/>
      <c r="W207" s="61"/>
      <c r="X207" s="61"/>
      <c r="Y207" s="61"/>
      <c r="Z207" s="4"/>
      <c r="AA207" s="61"/>
      <c r="AB207" s="6"/>
      <c r="AC207" s="7"/>
    </row>
    <row r="208" spans="19:29">
      <c r="S208" s="61"/>
      <c r="T208" s="61"/>
      <c r="U208" s="61"/>
      <c r="V208" s="61"/>
      <c r="W208" s="61"/>
      <c r="X208" s="61"/>
      <c r="Y208" s="61"/>
      <c r="Z208" s="4"/>
      <c r="AA208" s="61"/>
      <c r="AB208" s="6"/>
      <c r="AC208" s="7"/>
    </row>
    <row r="209" spans="19:29">
      <c r="S209" s="61"/>
      <c r="T209" s="61"/>
      <c r="U209" s="61"/>
      <c r="V209" s="61"/>
      <c r="W209" s="61"/>
      <c r="X209" s="61"/>
      <c r="Y209" s="61"/>
      <c r="Z209" s="4"/>
      <c r="AA209" s="61"/>
      <c r="AB209" s="6"/>
      <c r="AC209" s="7"/>
    </row>
    <row r="210" spans="19:29">
      <c r="S210" s="61"/>
      <c r="T210" s="61"/>
      <c r="U210" s="61"/>
      <c r="V210" s="61"/>
      <c r="W210" s="61"/>
      <c r="X210" s="61"/>
      <c r="Y210" s="61"/>
      <c r="Z210" s="4"/>
      <c r="AA210" s="61"/>
      <c r="AB210" s="6"/>
      <c r="AC210" s="7"/>
    </row>
    <row r="211" spans="19:29">
      <c r="S211" s="61"/>
      <c r="T211" s="61"/>
      <c r="U211" s="61"/>
      <c r="V211" s="61"/>
      <c r="W211" s="61"/>
      <c r="X211" s="61"/>
      <c r="Y211" s="61"/>
      <c r="Z211" s="4"/>
      <c r="AA211" s="61"/>
      <c r="AB211" s="6"/>
      <c r="AC211" s="7"/>
    </row>
    <row r="212" spans="19:29">
      <c r="S212" s="61"/>
      <c r="T212" s="61"/>
      <c r="U212" s="61"/>
      <c r="V212" s="61"/>
      <c r="W212" s="61"/>
      <c r="X212" s="61"/>
      <c r="Y212" s="61"/>
      <c r="Z212" s="4"/>
      <c r="AA212" s="61"/>
      <c r="AB212" s="6"/>
      <c r="AC212" s="7"/>
    </row>
    <row r="213" spans="19:29">
      <c r="S213" s="61"/>
      <c r="T213" s="61"/>
      <c r="U213" s="61"/>
      <c r="V213" s="61"/>
      <c r="W213" s="61"/>
      <c r="X213" s="61"/>
      <c r="Y213" s="61"/>
      <c r="Z213" s="4"/>
      <c r="AA213" s="61"/>
      <c r="AB213" s="6"/>
      <c r="AC213" s="7"/>
    </row>
    <row r="214" spans="19:29">
      <c r="S214" s="61"/>
      <c r="T214" s="61"/>
      <c r="U214" s="61"/>
      <c r="V214" s="61"/>
      <c r="W214" s="61"/>
      <c r="X214" s="61"/>
      <c r="Y214" s="61"/>
      <c r="Z214" s="4"/>
      <c r="AA214" s="61"/>
      <c r="AB214" s="6"/>
      <c r="AC214" s="7"/>
    </row>
    <row r="215" spans="19:29">
      <c r="S215" s="61"/>
      <c r="T215" s="61"/>
      <c r="U215" s="61"/>
      <c r="V215" s="61"/>
      <c r="W215" s="61"/>
      <c r="X215" s="61"/>
      <c r="Y215" s="61"/>
      <c r="Z215" s="4"/>
      <c r="AA215" s="61"/>
      <c r="AB215" s="6"/>
      <c r="AC215" s="7"/>
    </row>
    <row r="216" spans="19:29">
      <c r="S216" s="61"/>
      <c r="T216" s="61"/>
      <c r="U216" s="61"/>
      <c r="V216" s="61"/>
      <c r="W216" s="61"/>
      <c r="X216" s="61"/>
      <c r="Y216" s="61"/>
      <c r="Z216" s="4"/>
      <c r="AA216" s="61"/>
      <c r="AB216" s="6"/>
      <c r="AC216" s="7"/>
    </row>
    <row r="217" spans="19:29">
      <c r="S217" s="61"/>
      <c r="T217" s="61"/>
      <c r="U217" s="61"/>
      <c r="V217" s="61"/>
      <c r="W217" s="61"/>
      <c r="X217" s="61"/>
      <c r="Y217" s="61"/>
      <c r="Z217" s="4"/>
      <c r="AA217" s="61"/>
      <c r="AB217" s="6"/>
      <c r="AC217" s="7"/>
    </row>
    <row r="218" spans="19:29">
      <c r="S218" s="61"/>
      <c r="T218" s="61"/>
      <c r="U218" s="61"/>
      <c r="V218" s="61"/>
      <c r="W218" s="61"/>
      <c r="X218" s="61"/>
      <c r="Y218" s="61"/>
      <c r="Z218" s="4"/>
      <c r="AA218" s="61"/>
      <c r="AB218" s="6"/>
      <c r="AC218" s="7"/>
    </row>
    <row r="219" spans="19:29">
      <c r="S219" s="61"/>
      <c r="T219" s="61"/>
      <c r="U219" s="61"/>
      <c r="V219" s="61"/>
      <c r="W219" s="61"/>
      <c r="X219" s="61"/>
      <c r="Y219" s="61"/>
      <c r="Z219" s="4"/>
      <c r="AA219" s="61"/>
      <c r="AB219" s="6"/>
      <c r="AC219" s="7"/>
    </row>
    <row r="220" spans="19:29">
      <c r="S220" s="61"/>
      <c r="T220" s="61"/>
      <c r="U220" s="61"/>
      <c r="V220" s="61"/>
      <c r="W220" s="61"/>
      <c r="X220" s="61"/>
      <c r="Y220" s="61"/>
      <c r="Z220" s="4"/>
      <c r="AA220" s="61"/>
      <c r="AB220" s="6"/>
      <c r="AC220" s="7"/>
    </row>
    <row r="221" spans="19:29">
      <c r="S221" s="61"/>
      <c r="T221" s="61"/>
      <c r="U221" s="61"/>
      <c r="V221" s="61"/>
      <c r="W221" s="61"/>
      <c r="X221" s="61"/>
      <c r="Y221" s="61"/>
      <c r="Z221" s="4"/>
      <c r="AA221" s="61"/>
      <c r="AB221" s="6"/>
      <c r="AC221" s="7"/>
    </row>
    <row r="222" spans="19:29">
      <c r="S222" s="61"/>
      <c r="T222" s="61"/>
      <c r="U222" s="61"/>
      <c r="V222" s="61"/>
      <c r="W222" s="61"/>
      <c r="X222" s="61"/>
      <c r="Y222" s="61"/>
      <c r="Z222" s="4"/>
      <c r="AA222" s="61"/>
      <c r="AB222" s="6"/>
      <c r="AC222" s="7"/>
    </row>
    <row r="223" spans="19:29">
      <c r="S223" s="61"/>
      <c r="T223" s="61"/>
      <c r="U223" s="61"/>
      <c r="V223" s="61"/>
      <c r="W223" s="61"/>
      <c r="X223" s="61"/>
      <c r="Y223" s="61"/>
      <c r="Z223" s="4"/>
      <c r="AA223" s="61"/>
      <c r="AB223" s="6"/>
      <c r="AC223" s="7"/>
    </row>
    <row r="224" spans="19:29">
      <c r="S224" s="61"/>
      <c r="T224" s="61"/>
      <c r="U224" s="61"/>
      <c r="V224" s="61"/>
      <c r="W224" s="61"/>
      <c r="X224" s="61"/>
      <c r="Y224" s="61"/>
      <c r="Z224" s="4"/>
      <c r="AA224" s="61"/>
      <c r="AB224" s="6"/>
      <c r="AC224" s="7"/>
    </row>
    <row r="225" spans="19:29">
      <c r="S225" s="61"/>
      <c r="T225" s="61"/>
      <c r="U225" s="61"/>
      <c r="V225" s="61"/>
      <c r="W225" s="61"/>
      <c r="X225" s="61"/>
      <c r="Y225" s="61"/>
      <c r="Z225" s="4"/>
      <c r="AA225" s="61"/>
      <c r="AB225" s="6"/>
      <c r="AC225" s="7"/>
    </row>
    <row r="226" spans="19:29">
      <c r="S226" s="61"/>
      <c r="T226" s="61"/>
      <c r="U226" s="61"/>
      <c r="V226" s="61"/>
      <c r="W226" s="61"/>
      <c r="X226" s="61"/>
      <c r="Y226" s="61"/>
      <c r="Z226" s="4"/>
      <c r="AA226" s="61"/>
      <c r="AB226" s="6"/>
      <c r="AC226" s="7"/>
    </row>
    <row r="227" spans="19:29">
      <c r="S227" s="61"/>
      <c r="T227" s="61"/>
      <c r="U227" s="61"/>
      <c r="V227" s="61"/>
      <c r="W227" s="61"/>
      <c r="X227" s="61"/>
      <c r="Y227" s="61"/>
      <c r="Z227" s="4"/>
      <c r="AA227" s="61"/>
      <c r="AB227" s="6"/>
      <c r="AC227" s="7"/>
    </row>
    <row r="228" spans="19:29">
      <c r="S228" s="61"/>
      <c r="T228" s="61"/>
      <c r="U228" s="61"/>
      <c r="V228" s="61"/>
      <c r="W228" s="61"/>
      <c r="X228" s="61"/>
      <c r="Y228" s="61"/>
      <c r="Z228" s="4"/>
      <c r="AA228" s="61"/>
      <c r="AB228" s="6"/>
      <c r="AC228" s="7"/>
    </row>
    <row r="229" spans="19:29">
      <c r="S229" s="61"/>
      <c r="T229" s="61"/>
      <c r="U229" s="61"/>
      <c r="V229" s="61"/>
      <c r="W229" s="61"/>
      <c r="X229" s="61"/>
      <c r="Y229" s="61"/>
      <c r="Z229" s="4"/>
      <c r="AA229" s="61"/>
      <c r="AB229" s="6"/>
      <c r="AC229" s="7"/>
    </row>
    <row r="230" spans="19:29">
      <c r="S230" s="61"/>
      <c r="T230" s="61"/>
      <c r="U230" s="61"/>
      <c r="V230" s="61"/>
      <c r="W230" s="61"/>
      <c r="X230" s="61"/>
      <c r="Y230" s="61"/>
      <c r="Z230" s="4"/>
      <c r="AA230" s="61"/>
      <c r="AB230" s="6"/>
      <c r="AC230" s="7"/>
    </row>
    <row r="231" spans="19:29">
      <c r="S231" s="61"/>
      <c r="T231" s="61"/>
      <c r="U231" s="61"/>
      <c r="V231" s="61"/>
      <c r="W231" s="61"/>
      <c r="X231" s="61"/>
      <c r="Y231" s="61"/>
      <c r="Z231" s="4"/>
      <c r="AA231" s="61"/>
      <c r="AB231" s="6"/>
      <c r="AC231" s="7"/>
    </row>
    <row r="232" spans="19:29">
      <c r="S232" s="61"/>
      <c r="T232" s="61"/>
      <c r="U232" s="61"/>
      <c r="V232" s="61"/>
      <c r="W232" s="61"/>
      <c r="X232" s="61"/>
      <c r="Y232" s="61"/>
      <c r="Z232" s="4"/>
      <c r="AA232" s="61"/>
      <c r="AB232" s="6"/>
      <c r="AC232" s="7"/>
    </row>
    <row r="233" spans="19:29">
      <c r="S233" s="61"/>
      <c r="T233" s="61"/>
      <c r="U233" s="61"/>
      <c r="V233" s="61"/>
      <c r="W233" s="61"/>
      <c r="X233" s="61"/>
      <c r="Y233" s="61"/>
      <c r="Z233" s="4"/>
      <c r="AA233" s="61"/>
      <c r="AB233" s="6"/>
      <c r="AC233" s="7"/>
    </row>
    <row r="234" spans="19:29">
      <c r="S234" s="61"/>
      <c r="T234" s="61"/>
      <c r="U234" s="61"/>
      <c r="V234" s="61"/>
      <c r="W234" s="61"/>
      <c r="X234" s="61"/>
      <c r="Y234" s="61"/>
      <c r="Z234" s="4"/>
      <c r="AA234" s="61"/>
      <c r="AB234" s="6"/>
      <c r="AC234" s="7"/>
    </row>
    <row r="235" spans="19:29">
      <c r="S235" s="61"/>
      <c r="T235" s="61"/>
      <c r="U235" s="61"/>
      <c r="V235" s="61"/>
      <c r="W235" s="61"/>
      <c r="X235" s="61"/>
      <c r="Y235" s="61"/>
      <c r="Z235" s="4"/>
      <c r="AA235" s="61"/>
      <c r="AB235" s="6"/>
      <c r="AC235" s="7"/>
    </row>
    <row r="236" spans="19:29">
      <c r="S236" s="61"/>
      <c r="T236" s="61"/>
      <c r="U236" s="61"/>
      <c r="V236" s="61"/>
      <c r="W236" s="61"/>
      <c r="X236" s="61"/>
      <c r="Y236" s="61"/>
      <c r="Z236" s="4"/>
      <c r="AA236" s="61"/>
      <c r="AB236" s="6"/>
      <c r="AC236" s="7"/>
    </row>
    <row r="237" spans="19:29">
      <c r="S237" s="61"/>
      <c r="T237" s="61"/>
      <c r="U237" s="61"/>
      <c r="V237" s="61"/>
      <c r="W237" s="61"/>
      <c r="X237" s="61"/>
      <c r="Y237" s="61"/>
      <c r="Z237" s="4"/>
      <c r="AA237" s="61"/>
      <c r="AB237" s="6"/>
      <c r="AC237" s="7"/>
    </row>
    <row r="238" spans="19:29">
      <c r="S238" s="61"/>
      <c r="T238" s="61"/>
      <c r="U238" s="61"/>
      <c r="V238" s="61"/>
      <c r="W238" s="61"/>
      <c r="X238" s="61"/>
      <c r="Y238" s="61"/>
      <c r="Z238" s="4"/>
      <c r="AA238" s="61"/>
      <c r="AB238" s="6"/>
      <c r="AC238" s="7"/>
    </row>
    <row r="239" spans="19:29">
      <c r="S239" s="61"/>
      <c r="T239" s="61"/>
      <c r="U239" s="61"/>
      <c r="V239" s="61"/>
      <c r="W239" s="61"/>
      <c r="X239" s="61"/>
      <c r="Y239" s="61"/>
      <c r="Z239" s="4"/>
      <c r="AA239" s="61"/>
      <c r="AB239" s="6"/>
      <c r="AC239" s="7"/>
    </row>
    <row r="240" spans="19:29">
      <c r="S240" s="61"/>
      <c r="T240" s="61"/>
      <c r="U240" s="61"/>
      <c r="V240" s="61"/>
      <c r="W240" s="61"/>
      <c r="X240" s="61"/>
      <c r="Y240" s="61"/>
      <c r="Z240" s="4"/>
      <c r="AA240" s="61"/>
      <c r="AB240" s="6"/>
      <c r="AC240" s="7"/>
    </row>
    <row r="241" spans="19:29">
      <c r="S241" s="61"/>
      <c r="T241" s="61"/>
      <c r="U241" s="61"/>
      <c r="V241" s="61"/>
      <c r="W241" s="61"/>
      <c r="X241" s="61"/>
      <c r="Y241" s="61"/>
      <c r="Z241" s="4"/>
      <c r="AA241" s="61"/>
      <c r="AB241" s="6"/>
      <c r="AC241" s="7"/>
    </row>
    <row r="242" spans="19:29">
      <c r="S242" s="61"/>
      <c r="T242" s="61"/>
      <c r="U242" s="61"/>
      <c r="V242" s="61"/>
      <c r="W242" s="61"/>
      <c r="X242" s="61"/>
      <c r="Y242" s="61"/>
      <c r="Z242" s="4"/>
      <c r="AA242" s="61"/>
      <c r="AB242" s="6"/>
      <c r="AC242" s="7"/>
    </row>
    <row r="243" spans="19:29">
      <c r="S243" s="61"/>
      <c r="T243" s="61"/>
      <c r="U243" s="61"/>
      <c r="V243" s="61"/>
      <c r="W243" s="61"/>
      <c r="X243" s="61"/>
      <c r="Y243" s="61"/>
      <c r="Z243" s="4"/>
      <c r="AA243" s="61"/>
      <c r="AB243" s="6"/>
      <c r="AC243" s="7"/>
    </row>
    <row r="244" spans="19:29">
      <c r="S244" s="61"/>
      <c r="T244" s="61"/>
      <c r="U244" s="61"/>
      <c r="V244" s="61"/>
      <c r="W244" s="61"/>
      <c r="X244" s="61"/>
      <c r="Y244" s="61"/>
      <c r="Z244" s="4"/>
      <c r="AA244" s="61"/>
      <c r="AB244" s="6"/>
      <c r="AC244" s="7"/>
    </row>
    <row r="245" spans="19:29">
      <c r="S245" s="61"/>
      <c r="T245" s="61"/>
      <c r="U245" s="61"/>
      <c r="V245" s="61"/>
      <c r="W245" s="61"/>
      <c r="X245" s="61"/>
      <c r="Y245" s="61"/>
      <c r="Z245" s="4"/>
      <c r="AA245" s="61"/>
      <c r="AB245" s="6"/>
      <c r="AC245" s="7"/>
    </row>
    <row r="246" spans="19:29">
      <c r="S246" s="61"/>
      <c r="T246" s="61"/>
      <c r="U246" s="61"/>
      <c r="V246" s="61"/>
      <c r="W246" s="61"/>
      <c r="X246" s="61"/>
      <c r="Y246" s="61"/>
      <c r="Z246" s="4"/>
      <c r="AA246" s="61"/>
      <c r="AB246" s="6"/>
      <c r="AC246" s="7"/>
    </row>
    <row r="247" spans="19:29">
      <c r="S247" s="61"/>
      <c r="T247" s="61"/>
      <c r="U247" s="61"/>
      <c r="V247" s="61"/>
      <c r="W247" s="61"/>
      <c r="X247" s="61"/>
      <c r="Y247" s="61"/>
      <c r="Z247" s="4"/>
      <c r="AA247" s="61"/>
      <c r="AB247" s="6"/>
      <c r="AC247" s="7"/>
    </row>
    <row r="248" spans="19:29">
      <c r="S248" s="61"/>
      <c r="T248" s="61"/>
      <c r="U248" s="61"/>
      <c r="V248" s="61"/>
      <c r="W248" s="61"/>
      <c r="X248" s="61"/>
      <c r="Y248" s="61"/>
      <c r="Z248" s="4"/>
      <c r="AA248" s="61"/>
      <c r="AB248" s="6"/>
      <c r="AC248" s="7"/>
    </row>
    <row r="249" spans="19:29">
      <c r="S249" s="61"/>
      <c r="T249" s="61"/>
      <c r="U249" s="61"/>
      <c r="V249" s="61"/>
      <c r="W249" s="61"/>
      <c r="X249" s="61"/>
      <c r="Y249" s="61"/>
      <c r="Z249" s="4"/>
      <c r="AA249" s="61"/>
      <c r="AB249" s="6"/>
      <c r="AC249" s="7"/>
    </row>
    <row r="250" spans="19:29">
      <c r="S250" s="61"/>
      <c r="T250" s="61"/>
      <c r="U250" s="61"/>
      <c r="V250" s="61"/>
      <c r="W250" s="61"/>
      <c r="X250" s="61"/>
      <c r="Y250" s="61"/>
      <c r="Z250" s="4"/>
      <c r="AA250" s="61"/>
      <c r="AB250" s="6"/>
      <c r="AC250" s="7"/>
    </row>
    <row r="251" spans="19:29">
      <c r="S251" s="61"/>
      <c r="T251" s="61"/>
      <c r="U251" s="61"/>
      <c r="V251" s="61"/>
      <c r="W251" s="61"/>
      <c r="X251" s="61"/>
      <c r="Y251" s="61"/>
      <c r="Z251" s="4"/>
      <c r="AA251" s="61"/>
      <c r="AB251" s="6"/>
      <c r="AC251" s="7"/>
    </row>
    <row r="252" spans="19:29">
      <c r="S252" s="61"/>
      <c r="T252" s="61"/>
      <c r="U252" s="61"/>
      <c r="V252" s="61"/>
      <c r="W252" s="61"/>
      <c r="X252" s="61"/>
      <c r="Y252" s="61"/>
      <c r="Z252" s="4"/>
      <c r="AA252" s="61"/>
      <c r="AB252" s="6"/>
      <c r="AC252" s="7"/>
    </row>
    <row r="253" spans="19:29">
      <c r="S253" s="61"/>
      <c r="T253" s="61"/>
      <c r="U253" s="61"/>
      <c r="V253" s="61"/>
      <c r="W253" s="61"/>
      <c r="X253" s="61"/>
      <c r="Y253" s="61"/>
      <c r="Z253" s="4"/>
      <c r="AA253" s="61"/>
      <c r="AB253" s="6"/>
      <c r="AC253" s="7"/>
    </row>
    <row r="254" spans="19:29">
      <c r="S254" s="61"/>
      <c r="T254" s="61"/>
      <c r="U254" s="61"/>
      <c r="V254" s="61"/>
      <c r="W254" s="61"/>
      <c r="X254" s="61"/>
      <c r="Y254" s="61"/>
      <c r="Z254" s="4"/>
      <c r="AA254" s="61"/>
      <c r="AB254" s="6"/>
      <c r="AC254" s="7"/>
    </row>
    <row r="255" spans="19:29">
      <c r="S255" s="61"/>
      <c r="T255" s="61"/>
      <c r="U255" s="61"/>
      <c r="V255" s="61"/>
      <c r="W255" s="61"/>
      <c r="X255" s="61"/>
      <c r="Y255" s="61"/>
      <c r="Z255" s="4"/>
      <c r="AA255" s="61"/>
      <c r="AB255" s="6"/>
      <c r="AC255" s="7"/>
    </row>
    <row r="256" spans="19:29">
      <c r="S256" s="61"/>
      <c r="T256" s="61"/>
      <c r="U256" s="61"/>
      <c r="V256" s="61"/>
      <c r="W256" s="61"/>
      <c r="X256" s="61"/>
      <c r="Y256" s="61"/>
      <c r="Z256" s="4"/>
      <c r="AA256" s="61"/>
      <c r="AB256" s="6"/>
      <c r="AC256" s="7"/>
    </row>
    <row r="257" spans="19:29">
      <c r="S257" s="61"/>
      <c r="T257" s="61"/>
      <c r="U257" s="61"/>
      <c r="V257" s="61"/>
      <c r="W257" s="61"/>
      <c r="X257" s="61"/>
      <c r="Y257" s="61"/>
      <c r="Z257" s="4"/>
      <c r="AA257" s="61"/>
      <c r="AB257" s="6"/>
      <c r="AC257" s="7"/>
    </row>
    <row r="258" spans="19:29">
      <c r="S258" s="61"/>
      <c r="T258" s="61"/>
      <c r="U258" s="61"/>
      <c r="V258" s="61"/>
      <c r="W258" s="61"/>
      <c r="X258" s="61"/>
      <c r="Y258" s="61"/>
      <c r="Z258" s="4"/>
      <c r="AA258" s="61"/>
      <c r="AB258" s="6"/>
      <c r="AC258" s="7"/>
    </row>
    <row r="259" spans="19:29">
      <c r="S259" s="61"/>
      <c r="T259" s="61"/>
      <c r="U259" s="61"/>
      <c r="V259" s="61"/>
      <c r="W259" s="61"/>
      <c r="X259" s="61"/>
      <c r="Y259" s="61"/>
      <c r="Z259" s="4"/>
      <c r="AA259" s="61"/>
      <c r="AB259" s="6"/>
      <c r="AC259" s="7"/>
    </row>
    <row r="260" spans="19:29">
      <c r="S260" s="61"/>
      <c r="T260" s="61"/>
      <c r="U260" s="61"/>
      <c r="V260" s="61"/>
      <c r="W260" s="61"/>
      <c r="X260" s="61"/>
      <c r="Y260" s="61"/>
      <c r="Z260" s="4"/>
      <c r="AA260" s="61"/>
      <c r="AB260" s="6"/>
      <c r="AC260" s="7"/>
    </row>
    <row r="261" spans="19:29">
      <c r="S261" s="61"/>
      <c r="T261" s="61"/>
      <c r="U261" s="61"/>
      <c r="V261" s="61"/>
      <c r="W261" s="61"/>
      <c r="X261" s="61"/>
      <c r="Y261" s="61"/>
      <c r="Z261" s="4"/>
      <c r="AA261" s="61"/>
      <c r="AB261" s="6"/>
      <c r="AC261" s="7"/>
    </row>
    <row r="262" spans="19:29">
      <c r="S262" s="61"/>
      <c r="T262" s="61"/>
      <c r="U262" s="61"/>
      <c r="V262" s="61"/>
      <c r="W262" s="61"/>
      <c r="X262" s="61"/>
      <c r="Y262" s="61"/>
      <c r="Z262" s="4"/>
      <c r="AA262" s="61"/>
      <c r="AB262" s="6"/>
      <c r="AC262" s="7"/>
    </row>
    <row r="263" spans="19:29">
      <c r="S263" s="61"/>
      <c r="T263" s="61"/>
      <c r="U263" s="61"/>
      <c r="V263" s="61"/>
      <c r="W263" s="61"/>
      <c r="X263" s="61"/>
      <c r="Y263" s="61"/>
      <c r="Z263" s="4"/>
      <c r="AA263" s="61"/>
      <c r="AB263" s="6"/>
      <c r="AC263" s="7"/>
    </row>
    <row r="264" spans="19:29">
      <c r="S264" s="61"/>
      <c r="T264" s="61"/>
      <c r="U264" s="61"/>
      <c r="V264" s="61"/>
      <c r="W264" s="61"/>
      <c r="X264" s="61"/>
      <c r="Y264" s="61"/>
      <c r="Z264" s="4"/>
      <c r="AA264" s="61"/>
      <c r="AB264" s="6"/>
      <c r="AC264" s="7"/>
    </row>
    <row r="265" spans="19:29">
      <c r="S265" s="61"/>
      <c r="T265" s="61"/>
      <c r="U265" s="61"/>
      <c r="V265" s="61"/>
      <c r="W265" s="61"/>
      <c r="X265" s="61"/>
      <c r="Y265" s="61"/>
      <c r="Z265" s="4"/>
      <c r="AA265" s="61"/>
      <c r="AB265" s="6"/>
      <c r="AC265" s="7"/>
    </row>
    <row r="266" spans="19:29">
      <c r="S266" s="61"/>
      <c r="T266" s="61"/>
      <c r="U266" s="61"/>
      <c r="V266" s="61"/>
      <c r="W266" s="61"/>
      <c r="X266" s="61"/>
      <c r="Y266" s="61"/>
      <c r="Z266" s="4"/>
      <c r="AA266" s="61"/>
      <c r="AB266" s="6"/>
      <c r="AC266" s="7"/>
    </row>
    <row r="267" spans="19:29">
      <c r="S267" s="61"/>
      <c r="T267" s="61"/>
      <c r="U267" s="61"/>
      <c r="V267" s="61"/>
      <c r="W267" s="61"/>
      <c r="X267" s="61"/>
      <c r="Y267" s="61"/>
      <c r="Z267" s="4"/>
      <c r="AA267" s="61"/>
      <c r="AB267" s="6"/>
      <c r="AC267" s="7"/>
    </row>
    <row r="268" spans="19:29">
      <c r="S268" s="61"/>
      <c r="T268" s="61"/>
      <c r="U268" s="61"/>
      <c r="V268" s="61"/>
      <c r="W268" s="61"/>
      <c r="X268" s="61"/>
      <c r="Y268" s="61"/>
      <c r="Z268" s="4"/>
      <c r="AA268" s="61"/>
      <c r="AB268" s="6"/>
      <c r="AC268" s="7"/>
    </row>
    <row r="269" spans="19:29">
      <c r="S269" s="61"/>
      <c r="T269" s="61"/>
      <c r="U269" s="61"/>
      <c r="V269" s="61"/>
      <c r="W269" s="61"/>
      <c r="X269" s="61"/>
      <c r="Y269" s="61"/>
      <c r="Z269" s="4"/>
      <c r="AA269" s="61"/>
      <c r="AB269" s="6"/>
      <c r="AC269" s="7"/>
    </row>
    <row r="270" spans="19:29">
      <c r="S270" s="61"/>
      <c r="T270" s="61"/>
      <c r="U270" s="61"/>
      <c r="V270" s="61"/>
      <c r="W270" s="61"/>
      <c r="X270" s="61"/>
      <c r="Y270" s="61"/>
      <c r="Z270" s="4"/>
      <c r="AA270" s="61"/>
      <c r="AB270" s="6"/>
      <c r="AC270" s="7"/>
    </row>
    <row r="271" spans="19:29">
      <c r="S271" s="61"/>
      <c r="T271" s="61"/>
      <c r="U271" s="61"/>
      <c r="V271" s="61"/>
      <c r="W271" s="61"/>
      <c r="X271" s="61"/>
      <c r="Y271" s="61"/>
      <c r="Z271" s="4"/>
      <c r="AA271" s="61"/>
      <c r="AB271" s="6"/>
      <c r="AC271" s="7"/>
    </row>
    <row r="272" spans="19:29">
      <c r="S272" s="61"/>
      <c r="T272" s="61"/>
      <c r="U272" s="61"/>
      <c r="V272" s="61"/>
      <c r="W272" s="61"/>
      <c r="X272" s="61"/>
      <c r="Y272" s="61"/>
      <c r="Z272" s="4"/>
      <c r="AA272" s="61"/>
      <c r="AB272" s="6"/>
      <c r="AC272" s="7"/>
    </row>
    <row r="273" spans="19:29">
      <c r="S273" s="61"/>
      <c r="T273" s="61"/>
      <c r="U273" s="61"/>
      <c r="V273" s="61"/>
      <c r="W273" s="61"/>
      <c r="X273" s="61"/>
      <c r="Y273" s="61"/>
      <c r="Z273" s="4"/>
      <c r="AA273" s="61"/>
      <c r="AB273" s="6"/>
      <c r="AC273" s="7"/>
    </row>
    <row r="274" spans="19:29">
      <c r="S274" s="61"/>
      <c r="T274" s="61"/>
      <c r="U274" s="61"/>
      <c r="V274" s="61"/>
      <c r="W274" s="61"/>
      <c r="X274" s="61"/>
      <c r="Y274" s="61"/>
      <c r="Z274" s="4"/>
      <c r="AA274" s="61"/>
      <c r="AB274" s="6"/>
      <c r="AC274" s="7"/>
    </row>
    <row r="275" spans="19:29">
      <c r="S275" s="61"/>
      <c r="T275" s="61"/>
      <c r="U275" s="61"/>
      <c r="V275" s="61"/>
      <c r="W275" s="61"/>
      <c r="X275" s="61"/>
      <c r="Y275" s="61"/>
      <c r="Z275" s="4"/>
      <c r="AA275" s="61"/>
      <c r="AB275" s="6"/>
      <c r="AC275" s="7"/>
    </row>
    <row r="276" spans="19:29">
      <c r="S276" s="61"/>
      <c r="T276" s="61"/>
      <c r="U276" s="61"/>
      <c r="V276" s="61"/>
      <c r="W276" s="61"/>
      <c r="X276" s="61"/>
      <c r="Y276" s="61"/>
      <c r="Z276" s="4"/>
      <c r="AA276" s="61"/>
      <c r="AB276" s="6"/>
      <c r="AC276" s="7"/>
    </row>
    <row r="277" spans="19:29">
      <c r="S277" s="61"/>
      <c r="T277" s="61"/>
      <c r="U277" s="61"/>
      <c r="V277" s="61"/>
      <c r="W277" s="61"/>
      <c r="X277" s="61"/>
      <c r="Y277" s="61"/>
      <c r="Z277" s="4"/>
      <c r="AA277" s="61"/>
      <c r="AB277" s="6"/>
      <c r="AC277" s="7"/>
    </row>
    <row r="278" spans="19:29">
      <c r="S278" s="61"/>
      <c r="T278" s="61"/>
      <c r="U278" s="61"/>
      <c r="V278" s="61"/>
      <c r="W278" s="61"/>
      <c r="X278" s="61"/>
      <c r="Y278" s="61"/>
      <c r="Z278" s="4"/>
      <c r="AA278" s="61"/>
      <c r="AB278" s="6"/>
      <c r="AC278" s="7"/>
    </row>
    <row r="279" spans="19:29">
      <c r="S279" s="61"/>
      <c r="T279" s="61"/>
      <c r="U279" s="61"/>
      <c r="V279" s="61"/>
      <c r="W279" s="61"/>
      <c r="X279" s="61"/>
      <c r="Y279" s="61"/>
      <c r="Z279" s="4"/>
      <c r="AA279" s="61"/>
      <c r="AB279" s="6"/>
      <c r="AC279" s="7"/>
    </row>
    <row r="280" spans="19:29">
      <c r="S280" s="61"/>
      <c r="T280" s="61"/>
      <c r="U280" s="61"/>
      <c r="V280" s="61"/>
      <c r="W280" s="61"/>
      <c r="X280" s="61"/>
      <c r="Y280" s="61"/>
      <c r="Z280" s="4"/>
      <c r="AA280" s="61"/>
      <c r="AB280" s="6"/>
      <c r="AC280" s="7"/>
    </row>
    <row r="281" spans="19:29">
      <c r="S281" s="61"/>
      <c r="T281" s="61"/>
      <c r="U281" s="61"/>
      <c r="V281" s="61"/>
      <c r="W281" s="61"/>
      <c r="X281" s="61"/>
      <c r="Y281" s="61"/>
      <c r="Z281" s="4"/>
      <c r="AA281" s="61"/>
      <c r="AB281" s="6"/>
      <c r="AC281" s="7"/>
    </row>
    <row r="282" spans="19:29">
      <c r="S282" s="61"/>
      <c r="T282" s="61"/>
      <c r="U282" s="61"/>
      <c r="V282" s="61"/>
      <c r="W282" s="61"/>
      <c r="X282" s="61"/>
      <c r="Y282" s="61"/>
      <c r="Z282" s="4"/>
      <c r="AA282" s="61"/>
      <c r="AB282" s="6"/>
      <c r="AC282" s="7"/>
    </row>
    <row r="283" spans="19:29">
      <c r="S283" s="61"/>
      <c r="T283" s="61"/>
      <c r="U283" s="61"/>
      <c r="V283" s="61"/>
      <c r="W283" s="61"/>
      <c r="X283" s="61"/>
      <c r="Y283" s="61"/>
      <c r="Z283" s="4"/>
      <c r="AA283" s="61"/>
      <c r="AB283" s="6"/>
      <c r="AC283" s="7"/>
    </row>
    <row r="284" spans="19:29">
      <c r="S284" s="61"/>
      <c r="T284" s="61"/>
      <c r="U284" s="61"/>
      <c r="V284" s="61"/>
      <c r="W284" s="61"/>
      <c r="X284" s="61"/>
      <c r="Y284" s="61"/>
      <c r="Z284" s="4"/>
      <c r="AA284" s="61"/>
      <c r="AB284" s="6"/>
      <c r="AC284" s="7"/>
    </row>
    <row r="285" spans="19:29">
      <c r="S285" s="61"/>
      <c r="T285" s="61"/>
      <c r="U285" s="61"/>
      <c r="V285" s="61"/>
      <c r="W285" s="61"/>
      <c r="X285" s="61"/>
      <c r="Y285" s="61"/>
      <c r="Z285" s="4"/>
      <c r="AA285" s="61"/>
      <c r="AB285" s="6"/>
      <c r="AC285" s="7"/>
    </row>
    <row r="286" spans="19:29">
      <c r="S286" s="61"/>
      <c r="T286" s="61"/>
      <c r="U286" s="61"/>
      <c r="V286" s="61"/>
      <c r="W286" s="61"/>
      <c r="X286" s="61"/>
      <c r="Y286" s="61"/>
      <c r="Z286" s="4"/>
      <c r="AA286" s="61"/>
      <c r="AB286" s="6"/>
      <c r="AC286" s="7"/>
    </row>
    <row r="287" spans="19:29">
      <c r="S287" s="61"/>
      <c r="T287" s="61"/>
      <c r="U287" s="61"/>
      <c r="V287" s="61"/>
      <c r="W287" s="61"/>
      <c r="X287" s="61"/>
      <c r="Y287" s="61"/>
      <c r="Z287" s="4"/>
      <c r="AA287" s="61"/>
      <c r="AB287" s="6"/>
      <c r="AC287" s="7"/>
    </row>
    <row r="288" spans="19:29">
      <c r="S288" s="61"/>
      <c r="T288" s="61"/>
      <c r="U288" s="61"/>
      <c r="V288" s="61"/>
      <c r="W288" s="61"/>
      <c r="X288" s="61"/>
      <c r="Y288" s="61"/>
      <c r="Z288" s="4"/>
      <c r="AA288" s="61"/>
      <c r="AB288" s="6"/>
      <c r="AC288" s="7"/>
    </row>
    <row r="289" spans="19:29">
      <c r="S289" s="61"/>
      <c r="T289" s="61"/>
      <c r="U289" s="61"/>
      <c r="V289" s="61"/>
      <c r="W289" s="61"/>
      <c r="X289" s="61"/>
      <c r="Y289" s="61"/>
      <c r="Z289" s="4"/>
      <c r="AA289" s="61"/>
      <c r="AB289" s="6"/>
      <c r="AC289" s="7"/>
    </row>
    <row r="290" spans="19:29">
      <c r="S290" s="61"/>
      <c r="T290" s="61"/>
      <c r="U290" s="61"/>
      <c r="V290" s="61"/>
      <c r="W290" s="61"/>
      <c r="X290" s="61"/>
      <c r="Y290" s="61"/>
      <c r="Z290" s="4"/>
      <c r="AA290" s="61"/>
      <c r="AB290" s="6"/>
      <c r="AC290" s="7"/>
    </row>
    <row r="291" spans="19:29">
      <c r="S291" s="61"/>
      <c r="T291" s="61"/>
      <c r="U291" s="61"/>
      <c r="V291" s="61"/>
      <c r="W291" s="61"/>
      <c r="X291" s="61"/>
      <c r="Y291" s="61"/>
      <c r="Z291" s="4"/>
      <c r="AA291" s="61"/>
      <c r="AB291" s="6"/>
      <c r="AC291" s="7"/>
    </row>
    <row r="292" spans="19:29">
      <c r="S292" s="61"/>
      <c r="T292" s="61"/>
      <c r="U292" s="61"/>
      <c r="V292" s="61"/>
      <c r="W292" s="61"/>
      <c r="X292" s="61"/>
      <c r="Y292" s="61"/>
      <c r="Z292" s="4"/>
      <c r="AA292" s="61"/>
      <c r="AB292" s="6"/>
      <c r="AC292" s="7"/>
    </row>
    <row r="293" spans="19:29">
      <c r="S293" s="61"/>
      <c r="T293" s="61"/>
      <c r="U293" s="61"/>
      <c r="V293" s="61"/>
      <c r="W293" s="61"/>
      <c r="X293" s="61"/>
      <c r="Y293" s="61"/>
      <c r="Z293" s="4"/>
      <c r="AA293" s="61"/>
      <c r="AB293" s="6"/>
      <c r="AC293" s="7"/>
    </row>
    <row r="294" spans="19:29">
      <c r="S294" s="61"/>
      <c r="T294" s="61"/>
      <c r="U294" s="61"/>
      <c r="V294" s="61"/>
      <c r="W294" s="61"/>
      <c r="X294" s="61"/>
      <c r="Y294" s="61"/>
      <c r="Z294" s="4"/>
      <c r="AA294" s="61"/>
      <c r="AB294" s="6"/>
      <c r="AC294" s="7"/>
    </row>
    <row r="295" spans="19:29">
      <c r="S295" s="61"/>
      <c r="T295" s="61"/>
      <c r="U295" s="61"/>
      <c r="V295" s="61"/>
      <c r="W295" s="61"/>
      <c r="X295" s="61"/>
      <c r="Y295" s="61"/>
      <c r="Z295" s="4"/>
      <c r="AA295" s="61"/>
      <c r="AB295" s="6"/>
      <c r="AC295" s="7"/>
    </row>
    <row r="296" spans="19:29">
      <c r="S296" s="61"/>
      <c r="T296" s="61"/>
      <c r="U296" s="61"/>
      <c r="V296" s="61"/>
      <c r="W296" s="61"/>
      <c r="X296" s="61"/>
      <c r="Y296" s="61"/>
      <c r="Z296" s="4"/>
      <c r="AA296" s="61"/>
      <c r="AB296" s="6"/>
      <c r="AC296" s="7"/>
    </row>
    <row r="297" spans="19:29">
      <c r="S297" s="61"/>
      <c r="T297" s="61"/>
      <c r="U297" s="61"/>
      <c r="V297" s="61"/>
      <c r="W297" s="61"/>
      <c r="X297" s="61"/>
      <c r="Y297" s="61"/>
      <c r="Z297" s="4"/>
      <c r="AA297" s="61"/>
      <c r="AB297" s="6"/>
      <c r="AC297" s="7"/>
    </row>
    <row r="298" spans="19:29">
      <c r="S298" s="61"/>
      <c r="T298" s="61"/>
      <c r="U298" s="61"/>
      <c r="V298" s="61"/>
      <c r="W298" s="61"/>
      <c r="X298" s="61"/>
      <c r="Y298" s="61"/>
      <c r="Z298" s="4"/>
      <c r="AA298" s="61"/>
      <c r="AB298" s="6"/>
      <c r="AC298" s="7"/>
    </row>
    <row r="299" spans="19:29">
      <c r="S299" s="61"/>
      <c r="T299" s="61"/>
      <c r="U299" s="61"/>
      <c r="V299" s="61"/>
      <c r="W299" s="61"/>
      <c r="X299" s="61"/>
      <c r="Y299" s="61"/>
      <c r="Z299" s="4"/>
      <c r="AA299" s="61"/>
      <c r="AB299" s="6"/>
      <c r="AC299" s="7"/>
    </row>
    <row r="300" spans="19:29">
      <c r="S300" s="61"/>
      <c r="T300" s="61"/>
      <c r="U300" s="61"/>
      <c r="V300" s="61"/>
      <c r="W300" s="61"/>
      <c r="X300" s="61"/>
      <c r="Y300" s="61"/>
      <c r="Z300" s="4"/>
      <c r="AA300" s="61"/>
      <c r="AB300" s="6"/>
      <c r="AC300" s="7"/>
    </row>
    <row r="301" spans="19:29">
      <c r="S301" s="61"/>
      <c r="T301" s="61"/>
      <c r="U301" s="61"/>
      <c r="V301" s="61"/>
      <c r="W301" s="61"/>
      <c r="X301" s="61"/>
      <c r="Y301" s="61"/>
      <c r="Z301" s="4"/>
      <c r="AA301" s="61"/>
      <c r="AB301" s="6"/>
      <c r="AC301" s="7"/>
    </row>
    <row r="302" spans="19:29">
      <c r="S302" s="61"/>
      <c r="T302" s="61"/>
      <c r="U302" s="61"/>
      <c r="V302" s="61"/>
      <c r="W302" s="61"/>
      <c r="X302" s="61"/>
      <c r="Y302" s="61"/>
      <c r="Z302" s="4"/>
      <c r="AA302" s="61"/>
      <c r="AB302" s="6"/>
      <c r="AC302" s="7"/>
    </row>
    <row r="303" spans="19:29">
      <c r="S303" s="61"/>
      <c r="T303" s="61"/>
      <c r="U303" s="61"/>
      <c r="V303" s="61"/>
      <c r="W303" s="61"/>
      <c r="X303" s="61"/>
      <c r="Y303" s="61"/>
      <c r="Z303" s="4"/>
      <c r="AA303" s="61"/>
      <c r="AB303" s="6"/>
      <c r="AC303" s="7"/>
    </row>
    <row r="304" spans="19:29">
      <c r="S304" s="61"/>
      <c r="T304" s="61"/>
      <c r="U304" s="61"/>
      <c r="V304" s="61"/>
      <c r="W304" s="61"/>
      <c r="X304" s="61"/>
      <c r="Y304" s="61"/>
      <c r="Z304" s="4"/>
      <c r="AA304" s="61"/>
      <c r="AB304" s="6"/>
      <c r="AC304" s="7"/>
    </row>
    <row r="305" spans="19:29">
      <c r="S305" s="61"/>
      <c r="T305" s="61"/>
      <c r="U305" s="61"/>
      <c r="V305" s="61"/>
      <c r="W305" s="61"/>
      <c r="X305" s="61"/>
      <c r="Y305" s="61"/>
      <c r="Z305" s="4"/>
      <c r="AA305" s="61"/>
      <c r="AB305" s="6"/>
      <c r="AC305" s="7"/>
    </row>
    <row r="306" spans="19:29">
      <c r="S306" s="61"/>
      <c r="T306" s="61"/>
      <c r="U306" s="61"/>
      <c r="V306" s="61"/>
      <c r="W306" s="61"/>
      <c r="X306" s="61"/>
      <c r="Y306" s="61"/>
      <c r="Z306" s="4"/>
      <c r="AA306" s="61"/>
      <c r="AB306" s="6"/>
      <c r="AC306" s="7"/>
    </row>
    <row r="307" spans="19:29">
      <c r="S307" s="61"/>
      <c r="T307" s="61"/>
      <c r="U307" s="61"/>
      <c r="V307" s="61"/>
      <c r="W307" s="61"/>
      <c r="X307" s="61"/>
      <c r="Y307" s="61"/>
      <c r="Z307" s="4"/>
      <c r="AA307" s="61"/>
      <c r="AB307" s="6"/>
      <c r="AC307" s="7"/>
    </row>
    <row r="308" spans="19:29">
      <c r="S308" s="61"/>
      <c r="T308" s="61"/>
      <c r="U308" s="61"/>
      <c r="V308" s="61"/>
      <c r="W308" s="61"/>
      <c r="X308" s="61"/>
      <c r="Y308" s="61"/>
      <c r="Z308" s="4"/>
      <c r="AA308" s="61"/>
      <c r="AB308" s="6"/>
      <c r="AC308" s="7"/>
    </row>
    <row r="309" spans="19:29">
      <c r="S309" s="61"/>
      <c r="T309" s="61"/>
      <c r="U309" s="61"/>
      <c r="V309" s="61"/>
      <c r="W309" s="61"/>
      <c r="X309" s="61"/>
      <c r="Y309" s="61"/>
      <c r="Z309" s="4"/>
      <c r="AA309" s="61"/>
      <c r="AB309" s="6"/>
      <c r="AC309" s="7"/>
    </row>
    <row r="310" spans="19:29">
      <c r="S310" s="61"/>
      <c r="T310" s="61"/>
      <c r="U310" s="61"/>
      <c r="V310" s="61"/>
      <c r="W310" s="61"/>
      <c r="X310" s="61"/>
      <c r="Y310" s="61"/>
      <c r="Z310" s="4"/>
      <c r="AA310" s="61"/>
      <c r="AB310" s="6"/>
      <c r="AC310" s="7"/>
    </row>
    <row r="311" spans="19:29">
      <c r="S311" s="61"/>
      <c r="T311" s="61"/>
      <c r="U311" s="61"/>
      <c r="V311" s="61"/>
      <c r="W311" s="61"/>
      <c r="X311" s="61"/>
      <c r="Y311" s="61"/>
      <c r="Z311" s="4"/>
      <c r="AA311" s="61"/>
      <c r="AB311" s="6"/>
      <c r="AC311" s="7"/>
    </row>
    <row r="312" spans="19:29">
      <c r="S312" s="61"/>
      <c r="T312" s="61"/>
      <c r="U312" s="61"/>
      <c r="V312" s="61"/>
      <c r="W312" s="61"/>
      <c r="X312" s="61"/>
      <c r="Y312" s="61"/>
      <c r="Z312" s="4"/>
      <c r="AA312" s="61"/>
      <c r="AB312" s="6"/>
      <c r="AC312" s="7"/>
    </row>
    <row r="313" spans="19:29">
      <c r="S313" s="61"/>
      <c r="T313" s="61"/>
      <c r="U313" s="61"/>
      <c r="V313" s="61"/>
      <c r="W313" s="61"/>
      <c r="X313" s="61"/>
      <c r="Y313" s="61"/>
      <c r="Z313" s="4"/>
      <c r="AA313" s="61"/>
      <c r="AB313" s="6"/>
      <c r="AC313" s="7"/>
    </row>
    <row r="314" spans="19:29">
      <c r="S314" s="61"/>
      <c r="T314" s="61"/>
      <c r="U314" s="61"/>
      <c r="V314" s="61"/>
      <c r="W314" s="61"/>
      <c r="X314" s="61"/>
      <c r="Y314" s="61"/>
      <c r="Z314" s="4"/>
      <c r="AA314" s="61"/>
      <c r="AB314" s="6"/>
      <c r="AC314" s="7"/>
    </row>
    <row r="315" spans="19:29">
      <c r="S315" s="61"/>
      <c r="T315" s="61"/>
      <c r="U315" s="61"/>
      <c r="V315" s="61"/>
      <c r="W315" s="61"/>
      <c r="X315" s="61"/>
      <c r="Y315" s="61"/>
      <c r="Z315" s="4"/>
      <c r="AA315" s="61"/>
      <c r="AB315" s="6"/>
      <c r="AC315" s="7"/>
    </row>
    <row r="316" spans="19:29">
      <c r="S316" s="61"/>
      <c r="T316" s="61"/>
      <c r="U316" s="61"/>
      <c r="V316" s="61"/>
      <c r="W316" s="61"/>
      <c r="X316" s="61"/>
      <c r="Y316" s="61"/>
      <c r="Z316" s="4"/>
      <c r="AA316" s="61"/>
      <c r="AB316" s="6"/>
      <c r="AC316" s="7"/>
    </row>
    <row r="317" spans="19:29">
      <c r="S317" s="61"/>
      <c r="T317" s="61"/>
      <c r="U317" s="61"/>
      <c r="V317" s="61"/>
      <c r="W317" s="61"/>
      <c r="X317" s="61"/>
      <c r="Y317" s="61"/>
      <c r="Z317" s="4"/>
      <c r="AA317" s="61"/>
      <c r="AB317" s="6"/>
      <c r="AC317" s="7"/>
    </row>
    <row r="318" spans="19:29">
      <c r="S318" s="61"/>
      <c r="T318" s="61"/>
      <c r="U318" s="61"/>
      <c r="V318" s="61"/>
      <c r="W318" s="61"/>
      <c r="X318" s="61"/>
      <c r="Y318" s="61"/>
      <c r="Z318" s="4"/>
      <c r="AA318" s="61"/>
      <c r="AB318" s="6"/>
      <c r="AC318" s="7"/>
    </row>
    <row r="319" spans="19:29">
      <c r="S319" s="61"/>
      <c r="T319" s="61"/>
      <c r="U319" s="61"/>
      <c r="V319" s="61"/>
      <c r="W319" s="61"/>
      <c r="X319" s="61"/>
      <c r="Y319" s="61"/>
      <c r="Z319" s="4"/>
      <c r="AA319" s="61"/>
      <c r="AB319" s="6"/>
      <c r="AC319" s="7"/>
    </row>
    <row r="320" spans="19:29">
      <c r="S320" s="61"/>
      <c r="T320" s="61"/>
      <c r="U320" s="61"/>
      <c r="V320" s="61"/>
      <c r="W320" s="61"/>
      <c r="X320" s="61"/>
      <c r="Y320" s="61"/>
      <c r="Z320" s="4"/>
      <c r="AA320" s="61"/>
      <c r="AB320" s="6"/>
      <c r="AC320" s="7"/>
    </row>
    <row r="321" spans="19:29">
      <c r="S321" s="61"/>
      <c r="T321" s="61"/>
      <c r="U321" s="61"/>
      <c r="V321" s="61"/>
      <c r="W321" s="61"/>
      <c r="X321" s="61"/>
      <c r="Y321" s="61"/>
      <c r="Z321" s="4"/>
      <c r="AA321" s="61"/>
      <c r="AB321" s="6"/>
      <c r="AC321" s="7"/>
    </row>
    <row r="322" spans="19:29">
      <c r="S322" s="61"/>
      <c r="T322" s="61"/>
      <c r="U322" s="61"/>
      <c r="V322" s="61"/>
      <c r="W322" s="61"/>
      <c r="X322" s="61"/>
      <c r="Y322" s="61"/>
      <c r="Z322" s="4"/>
      <c r="AA322" s="61"/>
      <c r="AB322" s="6"/>
      <c r="AC322" s="7"/>
    </row>
    <row r="323" spans="19:29">
      <c r="S323" s="61"/>
      <c r="T323" s="61"/>
      <c r="U323" s="61"/>
      <c r="V323" s="61"/>
      <c r="W323" s="61"/>
      <c r="X323" s="61"/>
      <c r="Y323" s="61"/>
      <c r="Z323" s="4"/>
      <c r="AA323" s="61"/>
      <c r="AB323" s="6"/>
      <c r="AC323" s="7"/>
    </row>
    <row r="324" spans="19:29">
      <c r="S324" s="61"/>
      <c r="T324" s="61"/>
      <c r="U324" s="61"/>
      <c r="V324" s="61"/>
      <c r="W324" s="61"/>
      <c r="X324" s="61"/>
      <c r="Y324" s="61"/>
      <c r="Z324" s="4"/>
      <c r="AA324" s="61"/>
      <c r="AB324" s="6"/>
      <c r="AC324" s="7"/>
    </row>
    <row r="325" spans="19:29">
      <c r="S325" s="61"/>
      <c r="T325" s="61"/>
      <c r="U325" s="61"/>
      <c r="V325" s="61"/>
      <c r="W325" s="61"/>
      <c r="X325" s="61"/>
      <c r="Y325" s="61"/>
      <c r="Z325" s="4"/>
      <c r="AA325" s="61"/>
      <c r="AB325" s="6"/>
      <c r="AC325" s="7"/>
    </row>
    <row r="326" spans="19:29">
      <c r="S326" s="61"/>
      <c r="T326" s="61"/>
      <c r="U326" s="61"/>
      <c r="V326" s="61"/>
      <c r="W326" s="61"/>
      <c r="X326" s="61"/>
      <c r="Y326" s="61"/>
      <c r="Z326" s="4"/>
      <c r="AA326" s="61"/>
      <c r="AB326" s="6"/>
      <c r="AC326" s="7"/>
    </row>
    <row r="327" spans="19:29">
      <c r="S327" s="61"/>
      <c r="T327" s="61"/>
      <c r="U327" s="61"/>
      <c r="V327" s="61"/>
      <c r="W327" s="61"/>
      <c r="X327" s="61"/>
      <c r="Y327" s="61"/>
      <c r="Z327" s="4"/>
      <c r="AA327" s="61"/>
      <c r="AB327" s="6"/>
      <c r="AC327" s="7"/>
    </row>
    <row r="328" spans="19:29">
      <c r="S328" s="61"/>
      <c r="T328" s="61"/>
      <c r="U328" s="61"/>
      <c r="V328" s="61"/>
      <c r="W328" s="61"/>
      <c r="X328" s="61"/>
      <c r="Y328" s="61"/>
      <c r="Z328" s="4"/>
      <c r="AA328" s="61"/>
      <c r="AB328" s="6"/>
      <c r="AC328" s="7"/>
    </row>
    <row r="329" spans="19:29">
      <c r="S329" s="61"/>
      <c r="T329" s="61"/>
      <c r="U329" s="61"/>
      <c r="V329" s="61"/>
      <c r="W329" s="61"/>
      <c r="X329" s="61"/>
      <c r="Y329" s="61"/>
      <c r="Z329" s="4"/>
      <c r="AA329" s="61"/>
      <c r="AB329" s="6"/>
      <c r="AC329" s="7"/>
    </row>
    <row r="330" spans="19:29">
      <c r="S330" s="61"/>
      <c r="T330" s="61"/>
      <c r="U330" s="61"/>
      <c r="V330" s="61"/>
      <c r="W330" s="61"/>
      <c r="X330" s="61"/>
      <c r="Y330" s="61"/>
      <c r="Z330" s="4"/>
      <c r="AA330" s="61"/>
      <c r="AB330" s="6"/>
      <c r="AC330" s="7"/>
    </row>
    <row r="331" spans="19:29">
      <c r="S331" s="61"/>
      <c r="T331" s="61"/>
      <c r="U331" s="61"/>
      <c r="V331" s="61"/>
      <c r="W331" s="61"/>
      <c r="X331" s="61"/>
      <c r="Y331" s="61"/>
      <c r="Z331" s="4"/>
      <c r="AA331" s="61"/>
      <c r="AB331" s="6"/>
      <c r="AC331" s="7"/>
    </row>
    <row r="332" spans="19:29">
      <c r="S332" s="61"/>
      <c r="T332" s="61"/>
      <c r="U332" s="61"/>
      <c r="V332" s="61"/>
      <c r="W332" s="61"/>
      <c r="X332" s="61"/>
      <c r="Y332" s="61"/>
      <c r="Z332" s="4"/>
      <c r="AA332" s="61"/>
      <c r="AB332" s="6"/>
      <c r="AC332" s="7"/>
    </row>
    <row r="333" spans="19:29">
      <c r="S333" s="61"/>
      <c r="T333" s="61"/>
      <c r="U333" s="61"/>
      <c r="V333" s="61"/>
      <c r="W333" s="61"/>
      <c r="X333" s="61"/>
      <c r="Y333" s="61"/>
      <c r="Z333" s="4"/>
      <c r="AA333" s="61"/>
      <c r="AB333" s="6"/>
      <c r="AC333" s="7"/>
    </row>
    <row r="334" spans="19:29">
      <c r="S334" s="61"/>
      <c r="T334" s="61"/>
      <c r="U334" s="61"/>
      <c r="V334" s="61"/>
      <c r="W334" s="61"/>
      <c r="X334" s="61"/>
      <c r="Y334" s="61"/>
      <c r="Z334" s="4"/>
      <c r="AA334" s="61"/>
      <c r="AB334" s="6"/>
      <c r="AC334" s="7"/>
    </row>
    <row r="335" spans="19:29">
      <c r="S335" s="61"/>
      <c r="T335" s="61"/>
      <c r="U335" s="61"/>
      <c r="V335" s="61"/>
      <c r="W335" s="61"/>
      <c r="X335" s="61"/>
      <c r="Y335" s="61"/>
      <c r="Z335" s="4"/>
      <c r="AA335" s="61"/>
      <c r="AB335" s="6"/>
      <c r="AC335" s="7"/>
    </row>
    <row r="336" spans="19:29">
      <c r="S336" s="61"/>
      <c r="T336" s="61"/>
      <c r="U336" s="61"/>
      <c r="V336" s="61"/>
      <c r="W336" s="61"/>
      <c r="X336" s="61"/>
      <c r="Y336" s="61"/>
      <c r="Z336" s="4"/>
      <c r="AA336" s="61"/>
      <c r="AB336" s="6"/>
      <c r="AC336" s="7"/>
    </row>
    <row r="337" spans="19:29">
      <c r="S337" s="61"/>
      <c r="T337" s="61"/>
      <c r="U337" s="61"/>
      <c r="V337" s="61"/>
      <c r="W337" s="61"/>
      <c r="X337" s="61"/>
      <c r="Y337" s="61"/>
      <c r="Z337" s="4"/>
      <c r="AA337" s="61"/>
      <c r="AB337" s="6"/>
      <c r="AC337" s="7"/>
    </row>
    <row r="338" spans="19:29">
      <c r="S338" s="61"/>
      <c r="T338" s="61"/>
      <c r="U338" s="61"/>
      <c r="V338" s="61"/>
      <c r="W338" s="61"/>
      <c r="X338" s="61"/>
      <c r="Y338" s="61"/>
      <c r="Z338" s="4"/>
      <c r="AA338" s="61"/>
      <c r="AB338" s="6"/>
      <c r="AC338" s="7"/>
    </row>
    <row r="339" spans="19:29">
      <c r="S339" s="61"/>
      <c r="T339" s="61"/>
      <c r="U339" s="61"/>
      <c r="V339" s="61"/>
      <c r="W339" s="61"/>
      <c r="X339" s="61"/>
      <c r="Y339" s="61"/>
      <c r="Z339" s="4"/>
      <c r="AA339" s="61"/>
      <c r="AB339" s="6"/>
      <c r="AC339" s="7"/>
    </row>
    <row r="340" spans="19:29">
      <c r="S340" s="61"/>
      <c r="T340" s="61"/>
      <c r="U340" s="61"/>
      <c r="V340" s="61"/>
      <c r="W340" s="61"/>
      <c r="X340" s="61"/>
      <c r="Y340" s="61"/>
      <c r="Z340" s="4"/>
      <c r="AA340" s="61"/>
      <c r="AB340" s="6"/>
      <c r="AC340" s="7"/>
    </row>
    <row r="341" spans="19:29">
      <c r="S341" s="61"/>
      <c r="T341" s="61"/>
      <c r="U341" s="61"/>
      <c r="V341" s="61"/>
      <c r="W341" s="61"/>
      <c r="X341" s="61"/>
      <c r="Y341" s="61"/>
      <c r="Z341" s="4"/>
      <c r="AA341" s="61"/>
      <c r="AB341" s="6"/>
      <c r="AC341" s="7"/>
    </row>
    <row r="342" spans="19:29">
      <c r="S342" s="61"/>
      <c r="T342" s="61"/>
      <c r="U342" s="61"/>
      <c r="V342" s="61"/>
      <c r="W342" s="61"/>
      <c r="X342" s="61"/>
      <c r="Y342" s="61"/>
      <c r="Z342" s="4"/>
      <c r="AA342" s="61"/>
      <c r="AB342" s="6"/>
      <c r="AC342" s="7"/>
    </row>
    <row r="343" spans="19:29">
      <c r="S343" s="61"/>
      <c r="T343" s="61"/>
      <c r="U343" s="61"/>
      <c r="V343" s="61"/>
      <c r="W343" s="61"/>
      <c r="X343" s="61"/>
      <c r="Y343" s="61"/>
      <c r="Z343" s="4"/>
      <c r="AA343" s="61"/>
      <c r="AB343" s="6"/>
      <c r="AC343" s="7"/>
    </row>
    <row r="344" spans="19:29">
      <c r="S344" s="61"/>
      <c r="T344" s="61"/>
      <c r="U344" s="61"/>
      <c r="V344" s="61"/>
      <c r="W344" s="61"/>
      <c r="X344" s="61"/>
      <c r="Y344" s="61"/>
      <c r="Z344" s="4"/>
      <c r="AA344" s="61"/>
      <c r="AB344" s="6"/>
      <c r="AC344" s="7"/>
    </row>
    <row r="345" spans="19:29">
      <c r="S345" s="61"/>
      <c r="T345" s="61"/>
      <c r="U345" s="61"/>
      <c r="V345" s="61"/>
      <c r="W345" s="61"/>
      <c r="X345" s="61"/>
      <c r="Y345" s="61"/>
      <c r="Z345" s="4"/>
      <c r="AA345" s="61"/>
      <c r="AB345" s="6"/>
      <c r="AC345" s="7"/>
    </row>
    <row r="346" spans="19:29">
      <c r="S346" s="61"/>
      <c r="T346" s="61"/>
      <c r="U346" s="61"/>
      <c r="V346" s="61"/>
      <c r="W346" s="61"/>
      <c r="X346" s="61"/>
      <c r="Y346" s="61"/>
      <c r="Z346" s="4"/>
      <c r="AA346" s="61"/>
      <c r="AB346" s="6"/>
      <c r="AC346" s="7"/>
    </row>
    <row r="347" spans="19:29">
      <c r="S347" s="61"/>
      <c r="T347" s="61"/>
      <c r="U347" s="61"/>
      <c r="V347" s="61"/>
      <c r="W347" s="61"/>
      <c r="X347" s="61"/>
      <c r="Y347" s="61"/>
      <c r="Z347" s="4"/>
      <c r="AA347" s="61"/>
      <c r="AB347" s="6"/>
      <c r="AC347" s="7"/>
    </row>
    <row r="348" spans="19:29">
      <c r="S348" s="61"/>
      <c r="T348" s="61"/>
      <c r="U348" s="61"/>
      <c r="V348" s="61"/>
      <c r="W348" s="61"/>
      <c r="X348" s="61"/>
      <c r="Y348" s="61"/>
      <c r="Z348" s="4"/>
      <c r="AA348" s="61"/>
      <c r="AB348" s="6"/>
      <c r="AC348" s="7"/>
    </row>
    <row r="349" spans="19:29">
      <c r="S349" s="61"/>
      <c r="T349" s="61"/>
      <c r="U349" s="61"/>
      <c r="V349" s="61"/>
      <c r="W349" s="61"/>
      <c r="X349" s="61"/>
      <c r="Y349" s="61"/>
      <c r="Z349" s="4"/>
      <c r="AA349" s="61"/>
      <c r="AB349" s="6"/>
      <c r="AC349" s="7"/>
    </row>
    <row r="350" spans="19:29">
      <c r="S350" s="61"/>
      <c r="T350" s="61"/>
      <c r="U350" s="61"/>
      <c r="V350" s="61"/>
      <c r="W350" s="61"/>
      <c r="X350" s="61"/>
      <c r="Y350" s="61"/>
      <c r="Z350" s="4"/>
      <c r="AA350" s="61"/>
      <c r="AB350" s="6"/>
      <c r="AC350" s="7"/>
    </row>
    <row r="351" spans="19:29">
      <c r="S351" s="61"/>
      <c r="T351" s="61"/>
      <c r="U351" s="61"/>
      <c r="V351" s="61"/>
      <c r="W351" s="61"/>
      <c r="X351" s="61"/>
      <c r="Y351" s="61"/>
      <c r="Z351" s="4"/>
      <c r="AA351" s="61"/>
      <c r="AB351" s="6"/>
      <c r="AC351" s="7"/>
    </row>
    <row r="352" spans="19:29">
      <c r="S352" s="61"/>
      <c r="T352" s="61"/>
      <c r="U352" s="61"/>
      <c r="V352" s="61"/>
      <c r="W352" s="61"/>
      <c r="X352" s="61"/>
      <c r="Y352" s="61"/>
      <c r="Z352" s="4"/>
      <c r="AA352" s="61"/>
      <c r="AB352" s="6"/>
      <c r="AC352" s="7"/>
    </row>
    <row r="353" spans="19:29">
      <c r="S353" s="61"/>
      <c r="T353" s="61"/>
      <c r="U353" s="61"/>
      <c r="V353" s="61"/>
      <c r="W353" s="61"/>
      <c r="X353" s="61"/>
      <c r="Y353" s="61"/>
      <c r="Z353" s="4"/>
      <c r="AA353" s="61"/>
      <c r="AB353" s="6"/>
      <c r="AC353" s="7"/>
    </row>
    <row r="354" spans="19:29">
      <c r="S354" s="61"/>
      <c r="T354" s="61"/>
      <c r="U354" s="61"/>
      <c r="V354" s="61"/>
      <c r="W354" s="61"/>
      <c r="X354" s="61"/>
      <c r="Y354" s="61"/>
      <c r="Z354" s="4"/>
      <c r="AA354" s="61"/>
      <c r="AB354" s="6"/>
      <c r="AC354" s="7"/>
    </row>
    <row r="355" spans="19:29">
      <c r="S355" s="61"/>
      <c r="T355" s="61"/>
      <c r="U355" s="61"/>
      <c r="V355" s="61"/>
      <c r="W355" s="61"/>
      <c r="X355" s="61"/>
      <c r="Y355" s="61"/>
      <c r="Z355" s="4"/>
      <c r="AA355" s="61"/>
      <c r="AB355" s="6"/>
      <c r="AC355" s="7"/>
    </row>
    <row r="356" spans="19:29">
      <c r="S356" s="61"/>
      <c r="T356" s="61"/>
      <c r="U356" s="61"/>
      <c r="V356" s="61"/>
      <c r="W356" s="61"/>
      <c r="X356" s="61"/>
      <c r="Y356" s="61"/>
      <c r="Z356" s="4"/>
      <c r="AA356" s="61"/>
      <c r="AB356" s="6"/>
      <c r="AC356" s="7"/>
    </row>
    <row r="357" spans="19:29">
      <c r="S357" s="61"/>
      <c r="T357" s="61"/>
      <c r="U357" s="61"/>
      <c r="V357" s="61"/>
      <c r="W357" s="61"/>
      <c r="X357" s="61"/>
      <c r="Y357" s="61"/>
      <c r="Z357" s="4"/>
      <c r="AA357" s="61"/>
      <c r="AB357" s="6"/>
      <c r="AC357" s="7"/>
    </row>
    <row r="358" spans="19:29">
      <c r="S358" s="61"/>
      <c r="T358" s="61"/>
      <c r="U358" s="61"/>
      <c r="V358" s="61"/>
      <c r="W358" s="61"/>
      <c r="X358" s="61"/>
      <c r="Y358" s="61"/>
      <c r="Z358" s="4"/>
      <c r="AA358" s="61"/>
      <c r="AB358" s="6"/>
      <c r="AC358" s="7"/>
    </row>
    <row r="359" spans="19:29">
      <c r="S359" s="61"/>
      <c r="T359" s="61"/>
      <c r="U359" s="61"/>
      <c r="V359" s="61"/>
      <c r="W359" s="61"/>
      <c r="X359" s="61"/>
      <c r="Y359" s="61"/>
      <c r="Z359" s="4"/>
      <c r="AA359" s="61"/>
      <c r="AB359" s="6"/>
      <c r="AC359" s="7"/>
    </row>
    <row r="360" spans="19:29">
      <c r="S360" s="61"/>
      <c r="T360" s="61"/>
      <c r="U360" s="61"/>
      <c r="V360" s="61"/>
      <c r="W360" s="61"/>
      <c r="X360" s="61"/>
      <c r="Y360" s="61"/>
      <c r="Z360" s="4"/>
      <c r="AA360" s="61"/>
      <c r="AB360" s="6"/>
      <c r="AC360" s="7"/>
    </row>
    <row r="361" spans="19:29">
      <c r="S361" s="61"/>
      <c r="T361" s="61"/>
      <c r="U361" s="61"/>
      <c r="V361" s="61"/>
      <c r="W361" s="61"/>
      <c r="X361" s="61"/>
      <c r="Y361" s="61"/>
      <c r="Z361" s="4"/>
      <c r="AA361" s="61"/>
      <c r="AB361" s="6"/>
      <c r="AC361" s="7"/>
    </row>
    <row r="362" spans="19:29">
      <c r="S362" s="61"/>
      <c r="T362" s="61"/>
      <c r="U362" s="61"/>
      <c r="V362" s="61"/>
      <c r="W362" s="61"/>
      <c r="X362" s="61"/>
      <c r="Y362" s="61"/>
      <c r="Z362" s="4"/>
      <c r="AA362" s="61"/>
      <c r="AB362" s="6"/>
      <c r="AC362" s="7"/>
    </row>
    <row r="363" spans="19:29">
      <c r="S363" s="61"/>
      <c r="T363" s="61"/>
      <c r="U363" s="61"/>
      <c r="V363" s="61"/>
      <c r="W363" s="61"/>
      <c r="X363" s="61"/>
      <c r="Y363" s="61"/>
      <c r="Z363" s="4"/>
      <c r="AA363" s="61"/>
      <c r="AB363" s="6"/>
      <c r="AC363" s="7"/>
    </row>
    <row r="364" spans="19:29">
      <c r="S364" s="61"/>
      <c r="T364" s="61"/>
      <c r="U364" s="61"/>
      <c r="V364" s="61"/>
      <c r="W364" s="61"/>
      <c r="X364" s="61"/>
      <c r="Y364" s="61"/>
      <c r="Z364" s="4"/>
      <c r="AA364" s="61"/>
      <c r="AB364" s="6"/>
      <c r="AC364" s="7"/>
    </row>
    <row r="365" spans="19:29">
      <c r="S365" s="61"/>
      <c r="T365" s="61"/>
      <c r="U365" s="61"/>
      <c r="V365" s="61"/>
      <c r="W365" s="61"/>
      <c r="X365" s="61"/>
      <c r="Y365" s="61"/>
      <c r="Z365" s="4"/>
      <c r="AA365" s="61"/>
      <c r="AB365" s="6"/>
      <c r="AC365" s="7"/>
    </row>
    <row r="366" spans="19:29">
      <c r="S366" s="61"/>
      <c r="T366" s="61"/>
      <c r="U366" s="61"/>
      <c r="V366" s="61"/>
      <c r="W366" s="61"/>
      <c r="X366" s="61"/>
      <c r="Y366" s="61"/>
      <c r="Z366" s="4"/>
      <c r="AA366" s="61"/>
      <c r="AB366" s="6"/>
      <c r="AC366" s="7"/>
    </row>
    <row r="367" spans="19:29">
      <c r="S367" s="61"/>
      <c r="T367" s="61"/>
      <c r="U367" s="61"/>
      <c r="V367" s="61"/>
      <c r="W367" s="61"/>
      <c r="X367" s="61"/>
      <c r="Y367" s="61"/>
      <c r="Z367" s="4"/>
      <c r="AA367" s="61"/>
      <c r="AB367" s="6"/>
      <c r="AC367" s="7"/>
    </row>
    <row r="368" spans="19:29">
      <c r="S368" s="61"/>
      <c r="T368" s="61"/>
      <c r="U368" s="61"/>
      <c r="V368" s="61"/>
      <c r="W368" s="61"/>
      <c r="X368" s="61"/>
      <c r="Y368" s="61"/>
      <c r="Z368" s="4"/>
      <c r="AA368" s="61"/>
      <c r="AB368" s="6"/>
      <c r="AC368" s="7"/>
    </row>
    <row r="369" spans="19:29">
      <c r="S369" s="61"/>
      <c r="T369" s="61"/>
      <c r="U369" s="61"/>
      <c r="V369" s="61"/>
      <c r="W369" s="61"/>
      <c r="X369" s="61"/>
      <c r="Y369" s="61"/>
      <c r="Z369" s="4"/>
      <c r="AA369" s="61"/>
      <c r="AB369" s="6"/>
      <c r="AC369" s="7"/>
    </row>
    <row r="370" spans="19:29">
      <c r="S370" s="61"/>
      <c r="T370" s="61"/>
      <c r="U370" s="61"/>
      <c r="V370" s="61"/>
      <c r="W370" s="61"/>
      <c r="X370" s="61"/>
      <c r="Y370" s="61"/>
      <c r="Z370" s="4"/>
      <c r="AA370" s="61"/>
      <c r="AB370" s="6"/>
      <c r="AC370" s="7"/>
    </row>
    <row r="371" spans="19:29">
      <c r="S371" s="61"/>
      <c r="T371" s="61"/>
      <c r="U371" s="61"/>
      <c r="V371" s="61"/>
      <c r="W371" s="61"/>
      <c r="X371" s="61"/>
      <c r="Y371" s="61"/>
      <c r="Z371" s="4"/>
      <c r="AA371" s="61"/>
      <c r="AB371" s="6"/>
      <c r="AC371" s="7"/>
    </row>
    <row r="372" spans="19:29">
      <c r="S372" s="61"/>
      <c r="T372" s="61"/>
      <c r="U372" s="61"/>
      <c r="V372" s="61"/>
      <c r="W372" s="61"/>
      <c r="X372" s="61"/>
      <c r="Y372" s="61"/>
      <c r="Z372" s="4"/>
      <c r="AA372" s="61"/>
      <c r="AB372" s="6"/>
      <c r="AC372" s="7"/>
    </row>
    <row r="373" spans="19:29">
      <c r="S373" s="61"/>
      <c r="T373" s="61"/>
      <c r="U373" s="61"/>
      <c r="V373" s="61"/>
      <c r="W373" s="61"/>
      <c r="X373" s="61"/>
      <c r="Y373" s="61"/>
      <c r="Z373" s="4"/>
      <c r="AA373" s="61"/>
      <c r="AB373" s="6"/>
      <c r="AC373" s="7"/>
    </row>
    <row r="374" spans="19:29">
      <c r="S374" s="61"/>
      <c r="T374" s="61"/>
      <c r="U374" s="61"/>
      <c r="V374" s="61"/>
      <c r="W374" s="61"/>
      <c r="X374" s="61"/>
      <c r="Y374" s="61"/>
      <c r="Z374" s="4"/>
      <c r="AA374" s="61"/>
      <c r="AB374" s="6"/>
      <c r="AC374" s="7"/>
    </row>
    <row r="375" spans="19:29">
      <c r="S375" s="61"/>
      <c r="T375" s="61"/>
      <c r="U375" s="61"/>
      <c r="V375" s="61"/>
      <c r="W375" s="61"/>
      <c r="X375" s="61"/>
      <c r="Y375" s="61"/>
      <c r="Z375" s="4"/>
      <c r="AA375" s="61"/>
      <c r="AB375" s="6"/>
      <c r="AC375" s="7"/>
    </row>
    <row r="376" spans="19:29">
      <c r="S376" s="61"/>
      <c r="T376" s="61"/>
      <c r="U376" s="61"/>
      <c r="V376" s="61"/>
      <c r="W376" s="61"/>
      <c r="X376" s="61"/>
      <c r="Y376" s="61"/>
      <c r="Z376" s="4"/>
      <c r="AA376" s="61"/>
      <c r="AB376" s="6"/>
      <c r="AC376" s="7"/>
    </row>
    <row r="377" spans="19:29">
      <c r="S377" s="61"/>
      <c r="T377" s="61"/>
      <c r="U377" s="61"/>
      <c r="V377" s="61"/>
      <c r="W377" s="61"/>
      <c r="X377" s="61"/>
      <c r="Y377" s="61"/>
      <c r="Z377" s="4"/>
      <c r="AA377" s="61"/>
      <c r="AB377" s="6"/>
      <c r="AC377" s="7"/>
    </row>
    <row r="378" spans="19:29">
      <c r="S378" s="61"/>
      <c r="T378" s="61"/>
      <c r="U378" s="61"/>
      <c r="V378" s="61"/>
      <c r="W378" s="61"/>
      <c r="X378" s="61"/>
      <c r="Y378" s="61"/>
      <c r="Z378" s="4"/>
      <c r="AA378" s="61"/>
      <c r="AB378" s="6"/>
      <c r="AC378" s="7"/>
    </row>
    <row r="379" spans="19:29">
      <c r="S379" s="61"/>
      <c r="T379" s="61"/>
      <c r="U379" s="61"/>
      <c r="V379" s="61"/>
      <c r="W379" s="61"/>
      <c r="X379" s="61"/>
      <c r="Y379" s="61"/>
      <c r="Z379" s="4"/>
      <c r="AA379" s="61"/>
      <c r="AB379" s="6"/>
      <c r="AC379" s="7"/>
    </row>
    <row r="380" spans="19:29">
      <c r="S380" s="61"/>
      <c r="T380" s="61"/>
      <c r="U380" s="61"/>
      <c r="V380" s="61"/>
      <c r="W380" s="61"/>
      <c r="X380" s="61"/>
      <c r="Y380" s="61"/>
      <c r="Z380" s="4"/>
      <c r="AA380" s="61"/>
      <c r="AB380" s="6"/>
      <c r="AC380" s="7"/>
    </row>
    <row r="381" spans="19:29">
      <c r="S381" s="61"/>
      <c r="T381" s="61"/>
      <c r="U381" s="61"/>
      <c r="V381" s="61"/>
      <c r="W381" s="61"/>
      <c r="X381" s="61"/>
      <c r="Y381" s="61"/>
      <c r="Z381" s="4"/>
      <c r="AA381" s="61"/>
      <c r="AB381" s="6"/>
      <c r="AC381" s="7"/>
    </row>
    <row r="382" spans="19:29">
      <c r="S382" s="61"/>
      <c r="T382" s="61"/>
      <c r="U382" s="61"/>
      <c r="V382" s="61"/>
      <c r="W382" s="61"/>
      <c r="X382" s="61"/>
      <c r="Y382" s="61"/>
      <c r="Z382" s="4"/>
      <c r="AA382" s="61"/>
      <c r="AB382" s="6"/>
      <c r="AC382" s="7"/>
    </row>
    <row r="383" spans="19:29">
      <c r="S383" s="61"/>
      <c r="T383" s="61"/>
      <c r="U383" s="61"/>
      <c r="V383" s="61"/>
      <c r="W383" s="61"/>
      <c r="X383" s="61"/>
      <c r="Y383" s="61"/>
      <c r="Z383" s="4"/>
      <c r="AA383" s="61"/>
      <c r="AB383" s="6"/>
      <c r="AC383" s="7"/>
    </row>
    <row r="384" spans="19:29">
      <c r="S384" s="61"/>
      <c r="T384" s="61"/>
      <c r="U384" s="61"/>
      <c r="V384" s="61"/>
      <c r="W384" s="61"/>
      <c r="X384" s="61"/>
      <c r="Y384" s="61"/>
      <c r="Z384" s="4"/>
      <c r="AA384" s="61"/>
      <c r="AB384" s="6"/>
      <c r="AC384" s="7"/>
    </row>
    <row r="385" spans="19:29">
      <c r="S385" s="61"/>
      <c r="T385" s="61"/>
      <c r="U385" s="61"/>
      <c r="V385" s="61"/>
      <c r="W385" s="61"/>
      <c r="X385" s="61"/>
      <c r="Y385" s="61"/>
      <c r="Z385" s="4"/>
      <c r="AA385" s="61"/>
      <c r="AB385" s="6"/>
      <c r="AC385" s="7"/>
    </row>
    <row r="386" spans="19:29">
      <c r="S386" s="61"/>
      <c r="T386" s="61"/>
      <c r="U386" s="61"/>
      <c r="V386" s="61"/>
      <c r="W386" s="61"/>
      <c r="X386" s="61"/>
      <c r="Y386" s="61"/>
      <c r="Z386" s="4"/>
      <c r="AA386" s="61"/>
      <c r="AB386" s="6"/>
      <c r="AC386" s="7"/>
    </row>
    <row r="387" spans="19:29">
      <c r="S387" s="61"/>
      <c r="T387" s="61"/>
      <c r="U387" s="61"/>
      <c r="V387" s="61"/>
      <c r="W387" s="61"/>
      <c r="X387" s="61"/>
      <c r="Y387" s="61"/>
      <c r="Z387" s="4"/>
      <c r="AA387" s="61"/>
      <c r="AB387" s="6"/>
      <c r="AC387" s="7"/>
    </row>
    <row r="388" spans="19:29">
      <c r="S388" s="61"/>
      <c r="T388" s="61"/>
      <c r="U388" s="61"/>
      <c r="V388" s="61"/>
      <c r="W388" s="61"/>
      <c r="X388" s="61"/>
      <c r="Y388" s="61"/>
      <c r="Z388" s="4"/>
      <c r="AA388" s="61"/>
      <c r="AB388" s="6"/>
      <c r="AC388" s="7"/>
    </row>
    <row r="389" spans="19:29">
      <c r="S389" s="61"/>
      <c r="T389" s="61"/>
      <c r="U389" s="61"/>
      <c r="V389" s="61"/>
      <c r="W389" s="61"/>
      <c r="X389" s="61"/>
      <c r="Y389" s="61"/>
      <c r="Z389" s="4"/>
      <c r="AA389" s="61"/>
      <c r="AB389" s="6"/>
      <c r="AC389" s="7"/>
    </row>
    <row r="390" spans="19:29">
      <c r="S390" s="61"/>
      <c r="T390" s="61"/>
      <c r="U390" s="61"/>
      <c r="V390" s="61"/>
      <c r="W390" s="61"/>
      <c r="X390" s="61"/>
      <c r="Y390" s="61"/>
      <c r="Z390" s="4"/>
      <c r="AA390" s="61"/>
      <c r="AB390" s="6"/>
      <c r="AC390" s="7"/>
    </row>
    <row r="391" spans="19:29">
      <c r="S391" s="61"/>
      <c r="T391" s="61"/>
      <c r="U391" s="61"/>
      <c r="V391" s="61"/>
      <c r="W391" s="61"/>
      <c r="X391" s="61"/>
      <c r="Y391" s="61"/>
      <c r="Z391" s="4"/>
      <c r="AA391" s="61"/>
      <c r="AB391" s="6"/>
      <c r="AC391" s="7"/>
    </row>
    <row r="392" spans="19:29">
      <c r="S392" s="61"/>
      <c r="T392" s="61"/>
      <c r="U392" s="61"/>
      <c r="V392" s="61"/>
      <c r="W392" s="61"/>
      <c r="X392" s="61"/>
      <c r="Y392" s="61"/>
      <c r="Z392" s="4"/>
      <c r="AA392" s="61"/>
      <c r="AB392" s="6"/>
      <c r="AC392" s="7"/>
    </row>
    <row r="393" spans="19:29">
      <c r="S393" s="61"/>
      <c r="T393" s="61"/>
      <c r="U393" s="61"/>
      <c r="V393" s="61"/>
      <c r="W393" s="61"/>
      <c r="X393" s="61"/>
      <c r="Y393" s="61"/>
      <c r="Z393" s="4"/>
      <c r="AA393" s="61"/>
      <c r="AB393" s="6"/>
      <c r="AC393" s="7"/>
    </row>
    <row r="394" spans="19:29">
      <c r="S394" s="61"/>
      <c r="T394" s="61"/>
      <c r="U394" s="61"/>
      <c r="V394" s="61"/>
      <c r="W394" s="61"/>
      <c r="X394" s="61"/>
      <c r="Y394" s="61"/>
      <c r="Z394" s="4"/>
      <c r="AA394" s="61"/>
      <c r="AB394" s="6"/>
      <c r="AC394" s="7"/>
    </row>
    <row r="395" spans="19:29">
      <c r="S395" s="61"/>
      <c r="T395" s="61"/>
      <c r="U395" s="61"/>
      <c r="V395" s="61"/>
      <c r="W395" s="61"/>
      <c r="X395" s="61"/>
      <c r="Y395" s="61"/>
      <c r="Z395" s="4"/>
      <c r="AA395" s="61"/>
      <c r="AB395" s="6"/>
      <c r="AC395" s="7"/>
    </row>
    <row r="396" spans="19:29">
      <c r="S396" s="61"/>
      <c r="T396" s="61"/>
      <c r="U396" s="61"/>
      <c r="V396" s="61"/>
      <c r="W396" s="61"/>
      <c r="X396" s="61"/>
      <c r="Y396" s="61"/>
      <c r="Z396" s="4"/>
      <c r="AA396" s="61"/>
      <c r="AB396" s="6"/>
      <c r="AC396" s="7"/>
    </row>
    <row r="397" spans="19:29">
      <c r="S397" s="61"/>
      <c r="T397" s="61"/>
      <c r="U397" s="61"/>
      <c r="V397" s="61"/>
      <c r="W397" s="61"/>
      <c r="X397" s="61"/>
      <c r="Y397" s="61"/>
      <c r="Z397" s="4"/>
      <c r="AA397" s="61"/>
      <c r="AB397" s="6"/>
      <c r="AC397" s="7"/>
    </row>
    <row r="398" spans="19:29">
      <c r="S398" s="61"/>
      <c r="T398" s="61"/>
      <c r="U398" s="61"/>
      <c r="V398" s="61"/>
      <c r="W398" s="61"/>
      <c r="X398" s="61"/>
      <c r="Y398" s="61"/>
      <c r="Z398" s="4"/>
      <c r="AA398" s="61"/>
      <c r="AB398" s="6"/>
      <c r="AC398" s="7"/>
    </row>
    <row r="399" spans="19:29">
      <c r="S399" s="61"/>
      <c r="T399" s="61"/>
      <c r="U399" s="61"/>
      <c r="V399" s="61"/>
      <c r="W399" s="61"/>
      <c r="X399" s="61"/>
      <c r="Y399" s="61"/>
      <c r="Z399" s="4"/>
      <c r="AA399" s="61"/>
      <c r="AB399" s="6"/>
      <c r="AC399" s="7"/>
    </row>
    <row r="400" spans="19:29">
      <c r="S400" s="61"/>
      <c r="T400" s="61"/>
      <c r="U400" s="61"/>
      <c r="V400" s="61"/>
      <c r="W400" s="61"/>
      <c r="X400" s="61"/>
      <c r="Y400" s="61"/>
      <c r="Z400" s="4"/>
      <c r="AA400" s="61"/>
      <c r="AB400" s="6"/>
      <c r="AC400" s="7"/>
    </row>
    <row r="401" spans="19:29">
      <c r="S401" s="61"/>
      <c r="T401" s="61"/>
      <c r="U401" s="61"/>
      <c r="V401" s="61"/>
      <c r="W401" s="61"/>
      <c r="X401" s="61"/>
      <c r="Y401" s="61"/>
      <c r="Z401" s="4"/>
      <c r="AA401" s="61"/>
      <c r="AB401" s="6"/>
      <c r="AC401" s="7"/>
    </row>
    <row r="402" spans="19:29">
      <c r="S402" s="61"/>
      <c r="T402" s="61"/>
      <c r="U402" s="61"/>
      <c r="V402" s="61"/>
      <c r="W402" s="61"/>
      <c r="X402" s="61"/>
      <c r="Y402" s="61"/>
      <c r="Z402" s="4"/>
      <c r="AA402" s="61"/>
      <c r="AB402" s="6"/>
      <c r="AC402" s="7"/>
    </row>
    <row r="403" spans="19:29">
      <c r="S403" s="61"/>
      <c r="T403" s="61"/>
      <c r="U403" s="61"/>
      <c r="V403" s="61"/>
      <c r="W403" s="61"/>
      <c r="X403" s="61"/>
      <c r="Y403" s="61"/>
      <c r="Z403" s="4"/>
      <c r="AA403" s="61"/>
      <c r="AB403" s="6"/>
      <c r="AC403" s="7"/>
    </row>
    <row r="404" spans="19:29">
      <c r="S404" s="61"/>
      <c r="T404" s="61"/>
      <c r="U404" s="61"/>
      <c r="V404" s="61"/>
      <c r="W404" s="61"/>
      <c r="X404" s="61"/>
      <c r="Y404" s="61"/>
      <c r="Z404" s="4"/>
      <c r="AA404" s="61"/>
      <c r="AB404" s="6"/>
      <c r="AC404" s="7"/>
    </row>
    <row r="405" spans="19:29">
      <c r="S405" s="61"/>
      <c r="T405" s="61"/>
      <c r="U405" s="61"/>
      <c r="V405" s="61"/>
      <c r="W405" s="61"/>
      <c r="X405" s="61"/>
      <c r="Y405" s="61"/>
      <c r="Z405" s="4"/>
      <c r="AA405" s="61"/>
      <c r="AB405" s="6"/>
      <c r="AC405" s="7"/>
    </row>
    <row r="406" spans="19:29">
      <c r="S406" s="61"/>
      <c r="T406" s="61"/>
      <c r="U406" s="61"/>
      <c r="V406" s="61"/>
      <c r="W406" s="61"/>
      <c r="X406" s="61"/>
      <c r="Y406" s="61"/>
      <c r="Z406" s="4"/>
      <c r="AA406" s="61"/>
      <c r="AB406" s="6"/>
      <c r="AC406" s="7"/>
    </row>
    <row r="407" spans="19:29">
      <c r="S407" s="61"/>
      <c r="T407" s="61"/>
      <c r="U407" s="61"/>
      <c r="V407" s="61"/>
      <c r="W407" s="61"/>
      <c r="X407" s="61"/>
      <c r="Y407" s="61"/>
      <c r="Z407" s="4"/>
      <c r="AA407" s="61"/>
      <c r="AB407" s="6"/>
      <c r="AC407" s="7"/>
    </row>
    <row r="408" spans="19:29">
      <c r="S408" s="61"/>
      <c r="T408" s="61"/>
      <c r="U408" s="61"/>
      <c r="V408" s="61"/>
      <c r="W408" s="61"/>
      <c r="X408" s="61"/>
      <c r="Y408" s="61"/>
      <c r="Z408" s="4"/>
      <c r="AA408" s="61"/>
      <c r="AB408" s="6"/>
      <c r="AC408" s="7"/>
    </row>
    <row r="409" spans="19:29">
      <c r="S409" s="61"/>
      <c r="T409" s="61"/>
      <c r="U409" s="61"/>
      <c r="V409" s="61"/>
      <c r="W409" s="61"/>
      <c r="X409" s="61"/>
      <c r="Y409" s="61"/>
      <c r="Z409" s="4"/>
      <c r="AA409" s="61"/>
      <c r="AB409" s="6"/>
      <c r="AC409" s="7"/>
    </row>
    <row r="410" spans="19:29">
      <c r="S410" s="61"/>
      <c r="T410" s="61"/>
      <c r="U410" s="61"/>
      <c r="V410" s="61"/>
      <c r="W410" s="61"/>
      <c r="X410" s="61"/>
      <c r="Y410" s="61"/>
      <c r="Z410" s="4"/>
      <c r="AA410" s="61"/>
      <c r="AB410" s="6"/>
      <c r="AC410" s="7"/>
    </row>
    <row r="411" spans="19:29">
      <c r="S411" s="61"/>
      <c r="T411" s="61"/>
      <c r="U411" s="61"/>
      <c r="V411" s="61"/>
      <c r="W411" s="61"/>
      <c r="X411" s="61"/>
      <c r="Y411" s="61"/>
      <c r="Z411" s="4"/>
      <c r="AA411" s="61"/>
      <c r="AB411" s="6"/>
      <c r="AC411" s="7"/>
    </row>
    <row r="412" spans="19:29">
      <c r="S412" s="61"/>
      <c r="T412" s="61"/>
      <c r="U412" s="61"/>
      <c r="V412" s="61"/>
      <c r="W412" s="61"/>
      <c r="X412" s="61"/>
      <c r="Y412" s="61"/>
      <c r="Z412" s="4"/>
      <c r="AA412" s="61"/>
      <c r="AB412" s="6"/>
      <c r="AC412" s="7"/>
    </row>
    <row r="413" spans="19:29">
      <c r="S413" s="61"/>
      <c r="T413" s="61"/>
      <c r="U413" s="61"/>
      <c r="V413" s="61"/>
      <c r="W413" s="61"/>
      <c r="X413" s="61"/>
      <c r="Y413" s="61"/>
      <c r="Z413" s="4"/>
      <c r="AA413" s="61"/>
      <c r="AB413" s="6"/>
      <c r="AC413" s="7"/>
    </row>
    <row r="414" spans="19:29">
      <c r="S414" s="61"/>
      <c r="T414" s="61"/>
      <c r="U414" s="61"/>
      <c r="V414" s="61"/>
      <c r="W414" s="61"/>
      <c r="X414" s="61"/>
      <c r="Y414" s="61"/>
      <c r="Z414" s="4"/>
      <c r="AA414" s="61"/>
      <c r="AB414" s="6"/>
      <c r="AC414" s="7"/>
    </row>
    <row r="415" spans="19:29">
      <c r="S415" s="61"/>
      <c r="T415" s="61"/>
      <c r="U415" s="61"/>
      <c r="V415" s="61"/>
      <c r="W415" s="61"/>
      <c r="X415" s="61"/>
      <c r="Y415" s="61"/>
      <c r="Z415" s="4"/>
      <c r="AA415" s="61"/>
      <c r="AB415" s="6"/>
      <c r="AC415" s="7"/>
    </row>
    <row r="416" spans="19:29">
      <c r="S416" s="61"/>
      <c r="T416" s="61"/>
      <c r="U416" s="61"/>
      <c r="V416" s="61"/>
      <c r="W416" s="61"/>
      <c r="X416" s="61"/>
      <c r="Y416" s="61"/>
      <c r="Z416" s="4"/>
      <c r="AA416" s="61"/>
      <c r="AB416" s="6"/>
      <c r="AC416" s="7"/>
    </row>
    <row r="417" spans="19:29">
      <c r="S417" s="61"/>
      <c r="T417" s="61"/>
      <c r="U417" s="61"/>
      <c r="V417" s="61"/>
      <c r="W417" s="61"/>
      <c r="X417" s="61"/>
      <c r="Y417" s="61"/>
      <c r="Z417" s="4"/>
      <c r="AA417" s="61"/>
      <c r="AB417" s="6"/>
      <c r="AC417" s="7"/>
    </row>
    <row r="418" spans="19:29">
      <c r="S418" s="61"/>
      <c r="T418" s="61"/>
      <c r="U418" s="61"/>
      <c r="V418" s="61"/>
      <c r="W418" s="61"/>
      <c r="X418" s="61"/>
      <c r="Y418" s="61"/>
      <c r="Z418" s="4"/>
      <c r="AA418" s="61"/>
      <c r="AB418" s="6"/>
      <c r="AC418" s="7"/>
    </row>
    <row r="419" spans="19:29">
      <c r="S419" s="61"/>
      <c r="T419" s="61"/>
      <c r="U419" s="61"/>
      <c r="V419" s="61"/>
      <c r="W419" s="61"/>
      <c r="X419" s="61"/>
      <c r="Y419" s="61"/>
      <c r="Z419" s="4"/>
      <c r="AA419" s="61"/>
      <c r="AB419" s="6"/>
      <c r="AC419" s="7"/>
    </row>
    <row r="420" spans="19:29">
      <c r="S420" s="61"/>
      <c r="T420" s="61"/>
      <c r="U420" s="61"/>
      <c r="V420" s="61"/>
      <c r="W420" s="61"/>
      <c r="X420" s="61"/>
      <c r="Y420" s="61"/>
      <c r="Z420" s="4"/>
      <c r="AA420" s="61"/>
      <c r="AB420" s="6"/>
      <c r="AC420" s="7"/>
    </row>
    <row r="421" spans="19:29">
      <c r="S421" s="61"/>
      <c r="T421" s="61"/>
      <c r="U421" s="61"/>
      <c r="V421" s="61"/>
      <c r="W421" s="61"/>
      <c r="X421" s="61"/>
      <c r="Y421" s="61"/>
      <c r="Z421" s="4"/>
      <c r="AA421" s="61"/>
      <c r="AB421" s="6"/>
      <c r="AC421" s="7"/>
    </row>
    <row r="422" spans="19:29">
      <c r="S422" s="61"/>
      <c r="T422" s="61"/>
      <c r="U422" s="61"/>
      <c r="V422" s="61"/>
      <c r="W422" s="61"/>
      <c r="X422" s="61"/>
      <c r="Y422" s="61"/>
      <c r="Z422" s="4"/>
      <c r="AA422" s="61"/>
      <c r="AB422" s="6"/>
      <c r="AC422" s="7"/>
    </row>
    <row r="423" spans="19:29">
      <c r="S423" s="61"/>
      <c r="T423" s="61"/>
      <c r="U423" s="61"/>
      <c r="V423" s="61"/>
      <c r="W423" s="61"/>
      <c r="X423" s="61"/>
      <c r="Y423" s="61"/>
      <c r="Z423" s="4"/>
      <c r="AA423" s="61"/>
      <c r="AB423" s="6"/>
      <c r="AC423" s="7"/>
    </row>
    <row r="424" spans="19:29">
      <c r="S424" s="61"/>
      <c r="T424" s="61"/>
      <c r="U424" s="61"/>
      <c r="V424" s="61"/>
      <c r="W424" s="61"/>
      <c r="X424" s="61"/>
      <c r="Y424" s="61"/>
      <c r="Z424" s="4"/>
      <c r="AA424" s="61"/>
      <c r="AB424" s="6"/>
      <c r="AC424" s="7"/>
    </row>
    <row r="425" spans="19:29">
      <c r="S425" s="61"/>
      <c r="T425" s="61"/>
      <c r="U425" s="61"/>
      <c r="V425" s="61"/>
      <c r="W425" s="61"/>
      <c r="X425" s="61"/>
      <c r="Y425" s="61"/>
      <c r="Z425" s="4"/>
      <c r="AA425" s="61"/>
      <c r="AB425" s="6"/>
      <c r="AC425" s="7"/>
    </row>
    <row r="426" spans="19:29">
      <c r="S426" s="61"/>
      <c r="T426" s="61"/>
      <c r="U426" s="61"/>
      <c r="V426" s="61"/>
      <c r="W426" s="61"/>
      <c r="X426" s="61"/>
      <c r="Y426" s="61"/>
      <c r="Z426" s="4"/>
      <c r="AA426" s="61"/>
      <c r="AB426" s="6"/>
      <c r="AC426" s="7"/>
    </row>
    <row r="427" spans="19:29">
      <c r="S427" s="61"/>
      <c r="T427" s="61"/>
      <c r="U427" s="61"/>
      <c r="V427" s="61"/>
      <c r="W427" s="61"/>
      <c r="X427" s="61"/>
      <c r="Y427" s="61"/>
      <c r="Z427" s="4"/>
      <c r="AA427" s="61"/>
      <c r="AB427" s="6"/>
      <c r="AC427" s="7"/>
    </row>
    <row r="428" spans="19:29">
      <c r="S428" s="61"/>
      <c r="T428" s="61"/>
      <c r="U428" s="61"/>
      <c r="V428" s="61"/>
      <c r="W428" s="61"/>
      <c r="X428" s="61"/>
      <c r="Y428" s="61"/>
      <c r="Z428" s="4"/>
      <c r="AA428" s="61"/>
      <c r="AB428" s="6"/>
      <c r="AC428" s="7"/>
    </row>
    <row r="429" spans="19:29">
      <c r="S429" s="61"/>
      <c r="T429" s="61"/>
      <c r="U429" s="61"/>
      <c r="V429" s="61"/>
      <c r="W429" s="61"/>
      <c r="X429" s="61"/>
      <c r="Y429" s="61"/>
      <c r="Z429" s="4"/>
      <c r="AA429" s="61"/>
      <c r="AB429" s="6"/>
      <c r="AC429" s="7"/>
    </row>
    <row r="430" spans="19:29">
      <c r="S430" s="61"/>
      <c r="T430" s="61"/>
      <c r="U430" s="61"/>
      <c r="V430" s="61"/>
      <c r="W430" s="61"/>
      <c r="X430" s="61"/>
      <c r="Y430" s="61"/>
      <c r="Z430" s="4"/>
      <c r="AA430" s="61"/>
      <c r="AB430" s="6"/>
      <c r="AC430" s="7"/>
    </row>
    <row r="431" spans="19:29">
      <c r="S431" s="61"/>
      <c r="T431" s="61"/>
      <c r="U431" s="61"/>
      <c r="V431" s="61"/>
      <c r="W431" s="61"/>
      <c r="X431" s="61"/>
      <c r="Y431" s="61"/>
      <c r="Z431" s="4"/>
      <c r="AA431" s="61"/>
      <c r="AB431" s="6"/>
      <c r="AC431" s="7"/>
    </row>
    <row r="432" spans="19:29">
      <c r="S432" s="61"/>
      <c r="T432" s="61"/>
      <c r="U432" s="61"/>
      <c r="V432" s="61"/>
      <c r="W432" s="61"/>
      <c r="X432" s="61"/>
      <c r="Y432" s="61"/>
      <c r="Z432" s="4"/>
      <c r="AA432" s="61"/>
      <c r="AB432" s="6"/>
      <c r="AC432" s="7"/>
    </row>
    <row r="433" spans="19:29">
      <c r="S433" s="61"/>
      <c r="T433" s="61"/>
      <c r="U433" s="61"/>
      <c r="V433" s="61"/>
      <c r="W433" s="61"/>
      <c r="X433" s="61"/>
      <c r="Y433" s="61"/>
      <c r="Z433" s="4"/>
      <c r="AA433" s="61"/>
      <c r="AB433" s="6"/>
      <c r="AC433" s="7"/>
    </row>
    <row r="434" spans="19:29">
      <c r="S434" s="61"/>
      <c r="T434" s="61"/>
      <c r="U434" s="61"/>
      <c r="V434" s="61"/>
      <c r="W434" s="61"/>
      <c r="X434" s="61"/>
      <c r="Y434" s="61"/>
      <c r="Z434" s="4"/>
      <c r="AA434" s="61"/>
      <c r="AB434" s="6"/>
      <c r="AC434" s="7"/>
    </row>
    <row r="435" spans="19:29">
      <c r="S435" s="61"/>
      <c r="T435" s="61"/>
      <c r="U435" s="61"/>
      <c r="V435" s="61"/>
      <c r="W435" s="61"/>
      <c r="X435" s="61"/>
      <c r="Y435" s="61"/>
      <c r="Z435" s="4"/>
      <c r="AA435" s="61"/>
      <c r="AB435" s="6"/>
      <c r="AC435" s="7"/>
    </row>
    <row r="436" spans="19:29">
      <c r="S436" s="61"/>
      <c r="T436" s="61"/>
      <c r="U436" s="61"/>
      <c r="V436" s="61"/>
      <c r="W436" s="61"/>
      <c r="X436" s="61"/>
      <c r="Y436" s="61"/>
      <c r="Z436" s="4"/>
      <c r="AA436" s="61"/>
      <c r="AB436" s="6"/>
      <c r="AC436" s="7"/>
    </row>
    <row r="437" spans="19:29">
      <c r="S437" s="61"/>
      <c r="T437" s="61"/>
      <c r="U437" s="61"/>
      <c r="V437" s="61"/>
      <c r="W437" s="61"/>
      <c r="X437" s="61"/>
      <c r="Y437" s="61"/>
      <c r="Z437" s="4"/>
      <c r="AA437" s="61"/>
      <c r="AB437" s="6"/>
      <c r="AC437" s="7"/>
    </row>
    <row r="438" spans="19:29">
      <c r="S438" s="61"/>
      <c r="T438" s="61"/>
      <c r="U438" s="61"/>
      <c r="V438" s="61"/>
      <c r="W438" s="61"/>
      <c r="X438" s="61"/>
      <c r="Y438" s="61"/>
      <c r="Z438" s="4"/>
      <c r="AA438" s="61"/>
      <c r="AB438" s="6"/>
      <c r="AC438" s="7"/>
    </row>
    <row r="439" spans="19:29">
      <c r="S439" s="61"/>
      <c r="T439" s="61"/>
      <c r="U439" s="61"/>
      <c r="V439" s="61"/>
      <c r="W439" s="61"/>
      <c r="X439" s="61"/>
      <c r="Y439" s="61"/>
      <c r="Z439" s="4"/>
      <c r="AA439" s="61"/>
      <c r="AB439" s="6"/>
      <c r="AC439" s="7"/>
    </row>
    <row r="440" spans="19:29">
      <c r="S440" s="61"/>
      <c r="T440" s="61"/>
      <c r="U440" s="61"/>
      <c r="V440" s="61"/>
      <c r="W440" s="61"/>
      <c r="X440" s="61"/>
      <c r="Y440" s="61"/>
      <c r="Z440" s="4"/>
      <c r="AA440" s="61"/>
      <c r="AB440" s="6"/>
      <c r="AC440" s="7"/>
    </row>
    <row r="441" spans="19:29">
      <c r="S441" s="61"/>
      <c r="T441" s="61"/>
      <c r="U441" s="61"/>
      <c r="V441" s="61"/>
      <c r="W441" s="61"/>
      <c r="X441" s="61"/>
      <c r="Y441" s="61"/>
      <c r="Z441" s="4"/>
      <c r="AA441" s="61"/>
      <c r="AB441" s="6"/>
      <c r="AC441" s="7"/>
    </row>
    <row r="442" spans="19:29">
      <c r="S442" s="61"/>
      <c r="T442" s="61"/>
      <c r="U442" s="61"/>
      <c r="V442" s="61"/>
      <c r="W442" s="61"/>
      <c r="X442" s="61"/>
      <c r="Y442" s="61"/>
      <c r="Z442" s="4"/>
      <c r="AA442" s="61"/>
      <c r="AB442" s="6"/>
      <c r="AC442" s="7"/>
    </row>
    <row r="443" spans="19:29">
      <c r="S443" s="61"/>
      <c r="T443" s="61"/>
      <c r="U443" s="61"/>
      <c r="V443" s="61"/>
      <c r="W443" s="61"/>
      <c r="X443" s="61"/>
      <c r="Y443" s="61"/>
      <c r="Z443" s="4"/>
      <c r="AA443" s="61"/>
      <c r="AB443" s="6"/>
      <c r="AC443" s="7"/>
    </row>
    <row r="444" spans="19:29">
      <c r="S444" s="61"/>
      <c r="T444" s="61"/>
      <c r="U444" s="61"/>
      <c r="V444" s="61"/>
      <c r="W444" s="61"/>
      <c r="X444" s="61"/>
      <c r="Y444" s="61"/>
      <c r="Z444" s="4"/>
      <c r="AA444" s="61"/>
      <c r="AB444" s="6"/>
      <c r="AC444" s="7"/>
    </row>
    <row r="445" spans="19:29">
      <c r="S445" s="61"/>
      <c r="T445" s="61"/>
      <c r="U445" s="61"/>
      <c r="V445" s="61"/>
      <c r="W445" s="61"/>
      <c r="X445" s="61"/>
      <c r="Y445" s="61"/>
      <c r="Z445" s="4"/>
      <c r="AA445" s="61"/>
      <c r="AB445" s="6"/>
      <c r="AC445" s="7"/>
    </row>
    <row r="446" spans="19:29">
      <c r="S446" s="61"/>
      <c r="T446" s="61"/>
      <c r="U446" s="61"/>
      <c r="V446" s="61"/>
      <c r="W446" s="61"/>
      <c r="X446" s="61"/>
      <c r="Y446" s="61"/>
      <c r="Z446" s="4"/>
      <c r="AA446" s="61"/>
      <c r="AB446" s="6"/>
      <c r="AC446" s="7"/>
    </row>
    <row r="447" spans="19:29">
      <c r="S447" s="61"/>
      <c r="T447" s="61"/>
      <c r="U447" s="61"/>
      <c r="V447" s="61"/>
      <c r="W447" s="61"/>
      <c r="X447" s="61"/>
      <c r="Y447" s="61"/>
      <c r="Z447" s="4"/>
      <c r="AA447" s="61"/>
      <c r="AB447" s="6"/>
      <c r="AC447" s="7"/>
    </row>
    <row r="448" spans="19:29">
      <c r="S448" s="61"/>
      <c r="T448" s="61"/>
      <c r="U448" s="61"/>
      <c r="V448" s="61"/>
      <c r="W448" s="61"/>
      <c r="X448" s="61"/>
      <c r="Y448" s="61"/>
      <c r="Z448" s="4"/>
      <c r="AA448" s="61"/>
      <c r="AB448" s="6"/>
      <c r="AC448" s="7"/>
    </row>
    <row r="449" spans="19:29">
      <c r="S449" s="61"/>
      <c r="T449" s="61"/>
      <c r="U449" s="61"/>
      <c r="V449" s="61"/>
      <c r="W449" s="61"/>
      <c r="X449" s="61"/>
      <c r="Y449" s="61"/>
      <c r="Z449" s="4"/>
      <c r="AA449" s="61"/>
      <c r="AB449" s="6"/>
      <c r="AC449" s="7"/>
    </row>
    <row r="450" spans="19:29">
      <c r="S450" s="61"/>
      <c r="T450" s="61"/>
      <c r="U450" s="61"/>
      <c r="V450" s="61"/>
      <c r="W450" s="61"/>
      <c r="X450" s="61"/>
      <c r="Y450" s="61"/>
      <c r="Z450" s="4"/>
      <c r="AA450" s="61"/>
      <c r="AB450" s="6"/>
      <c r="AC450" s="7"/>
    </row>
    <row r="451" spans="19:29">
      <c r="S451" s="61"/>
      <c r="T451" s="61"/>
      <c r="U451" s="61"/>
      <c r="V451" s="61"/>
      <c r="W451" s="61"/>
      <c r="X451" s="61"/>
      <c r="Y451" s="61"/>
      <c r="Z451" s="4"/>
      <c r="AA451" s="61"/>
      <c r="AB451" s="6"/>
      <c r="AC451" s="7"/>
    </row>
    <row r="452" spans="19:29">
      <c r="S452" s="61"/>
      <c r="T452" s="61"/>
      <c r="U452" s="61"/>
      <c r="V452" s="61"/>
      <c r="W452" s="61"/>
      <c r="X452" s="61"/>
      <c r="Y452" s="61"/>
      <c r="Z452" s="4"/>
      <c r="AA452" s="61"/>
      <c r="AB452" s="6"/>
      <c r="AC452" s="7"/>
    </row>
    <row r="453" spans="19:29">
      <c r="S453" s="61"/>
      <c r="T453" s="61"/>
      <c r="U453" s="61"/>
      <c r="V453" s="61"/>
      <c r="W453" s="61"/>
      <c r="X453" s="61"/>
      <c r="Y453" s="61"/>
      <c r="Z453" s="4"/>
      <c r="AA453" s="61"/>
      <c r="AB453" s="6"/>
      <c r="AC453" s="7"/>
    </row>
    <row r="454" spans="19:29">
      <c r="S454" s="61"/>
      <c r="T454" s="61"/>
      <c r="U454" s="61"/>
      <c r="V454" s="61"/>
      <c r="W454" s="61"/>
      <c r="X454" s="61"/>
      <c r="Y454" s="61"/>
      <c r="Z454" s="4"/>
      <c r="AA454" s="61"/>
      <c r="AB454" s="6"/>
      <c r="AC454" s="7"/>
    </row>
    <row r="455" spans="19:29">
      <c r="S455" s="61"/>
      <c r="T455" s="61"/>
      <c r="U455" s="61"/>
      <c r="V455" s="61"/>
      <c r="W455" s="61"/>
      <c r="X455" s="61"/>
      <c r="Y455" s="61"/>
      <c r="Z455" s="4"/>
      <c r="AA455" s="61"/>
      <c r="AB455" s="6"/>
      <c r="AC455" s="7"/>
    </row>
    <row r="456" spans="19:29">
      <c r="S456" s="61"/>
      <c r="T456" s="61"/>
      <c r="U456" s="61"/>
      <c r="V456" s="61"/>
      <c r="W456" s="61"/>
      <c r="X456" s="61"/>
      <c r="Y456" s="61"/>
      <c r="Z456" s="4"/>
      <c r="AA456" s="61"/>
      <c r="AB456" s="6"/>
      <c r="AC456" s="7"/>
    </row>
    <row r="457" spans="19:29">
      <c r="S457" s="61"/>
      <c r="T457" s="61"/>
      <c r="U457" s="61"/>
      <c r="V457" s="61"/>
      <c r="W457" s="61"/>
      <c r="X457" s="61"/>
      <c r="Y457" s="61"/>
      <c r="Z457" s="4"/>
      <c r="AA457" s="61"/>
      <c r="AB457" s="6"/>
      <c r="AC457" s="7"/>
    </row>
    <row r="458" spans="19:29">
      <c r="S458" s="61"/>
      <c r="T458" s="61"/>
      <c r="U458" s="61"/>
      <c r="V458" s="61"/>
      <c r="W458" s="61"/>
      <c r="X458" s="61"/>
      <c r="Y458" s="61"/>
      <c r="Z458" s="4"/>
      <c r="AA458" s="61"/>
      <c r="AB458" s="6"/>
      <c r="AC458" s="7"/>
    </row>
    <row r="459" spans="19:29">
      <c r="S459" s="61"/>
      <c r="T459" s="61"/>
      <c r="U459" s="61"/>
      <c r="V459" s="61"/>
      <c r="W459" s="61"/>
      <c r="X459" s="61"/>
      <c r="Y459" s="61"/>
      <c r="Z459" s="4"/>
      <c r="AA459" s="61"/>
      <c r="AB459" s="6"/>
      <c r="AC459" s="7"/>
    </row>
    <row r="460" spans="19:29">
      <c r="S460" s="61"/>
      <c r="T460" s="61"/>
      <c r="U460" s="61"/>
      <c r="V460" s="61"/>
      <c r="W460" s="61"/>
      <c r="X460" s="61"/>
      <c r="Y460" s="61"/>
      <c r="Z460" s="4"/>
      <c r="AA460" s="61"/>
      <c r="AB460" s="6"/>
      <c r="AC460" s="7"/>
    </row>
    <row r="461" spans="19:29">
      <c r="S461" s="61"/>
      <c r="T461" s="61"/>
      <c r="U461" s="61"/>
      <c r="V461" s="61"/>
      <c r="W461" s="61"/>
      <c r="X461" s="61"/>
      <c r="Y461" s="61"/>
      <c r="Z461" s="4"/>
      <c r="AA461" s="61"/>
      <c r="AB461" s="6"/>
      <c r="AC461" s="7"/>
    </row>
    <row r="462" spans="19:29">
      <c r="S462" s="61"/>
      <c r="T462" s="61"/>
      <c r="U462" s="61"/>
      <c r="V462" s="61"/>
      <c r="W462" s="61"/>
      <c r="X462" s="61"/>
      <c r="Y462" s="61"/>
      <c r="Z462" s="4"/>
      <c r="AA462" s="61"/>
      <c r="AB462" s="6"/>
      <c r="AC462" s="7"/>
    </row>
    <row r="463" spans="19:29">
      <c r="S463" s="61"/>
      <c r="T463" s="61"/>
      <c r="U463" s="61"/>
      <c r="V463" s="61"/>
      <c r="W463" s="61"/>
      <c r="X463" s="61"/>
      <c r="Y463" s="61"/>
      <c r="Z463" s="4"/>
      <c r="AA463" s="61"/>
      <c r="AB463" s="6"/>
      <c r="AC463" s="7"/>
    </row>
    <row r="464" spans="19:29">
      <c r="S464" s="61"/>
      <c r="T464" s="61"/>
      <c r="U464" s="61"/>
      <c r="V464" s="61"/>
      <c r="W464" s="61"/>
      <c r="X464" s="61"/>
      <c r="Y464" s="61"/>
      <c r="Z464" s="4"/>
      <c r="AA464" s="61"/>
      <c r="AB464" s="6"/>
      <c r="AC464" s="7"/>
    </row>
    <row r="465" spans="19:29">
      <c r="S465" s="61"/>
      <c r="T465" s="61"/>
      <c r="U465" s="61"/>
      <c r="V465" s="61"/>
      <c r="W465" s="61"/>
      <c r="X465" s="61"/>
      <c r="Y465" s="61"/>
      <c r="Z465" s="4"/>
      <c r="AA465" s="61"/>
      <c r="AB465" s="6"/>
      <c r="AC465" s="7"/>
    </row>
    <row r="466" spans="19:29">
      <c r="S466" s="61"/>
      <c r="T466" s="61"/>
      <c r="U466" s="61"/>
      <c r="V466" s="61"/>
      <c r="W466" s="61"/>
      <c r="X466" s="61"/>
      <c r="Y466" s="61"/>
      <c r="Z466" s="4"/>
      <c r="AA466" s="61"/>
      <c r="AB466" s="6"/>
      <c r="AC466" s="7"/>
    </row>
    <row r="467" spans="19:29">
      <c r="S467" s="61"/>
      <c r="T467" s="61"/>
      <c r="U467" s="61"/>
      <c r="V467" s="61"/>
      <c r="W467" s="61"/>
      <c r="X467" s="61"/>
      <c r="Y467" s="61"/>
      <c r="Z467" s="4"/>
      <c r="AA467" s="61"/>
      <c r="AB467" s="6"/>
      <c r="AC467" s="7"/>
    </row>
    <row r="468" spans="19:29">
      <c r="S468" s="61"/>
      <c r="T468" s="61"/>
      <c r="U468" s="61"/>
      <c r="V468" s="61"/>
      <c r="W468" s="61"/>
      <c r="X468" s="61"/>
      <c r="Y468" s="61"/>
      <c r="Z468" s="4"/>
      <c r="AA468" s="61"/>
      <c r="AB468" s="6"/>
      <c r="AC468" s="7"/>
    </row>
    <row r="469" spans="19:29">
      <c r="S469" s="61"/>
      <c r="T469" s="61"/>
      <c r="U469" s="61"/>
      <c r="V469" s="61"/>
      <c r="W469" s="61"/>
      <c r="X469" s="61"/>
      <c r="Y469" s="61"/>
      <c r="Z469" s="4"/>
      <c r="AA469" s="61"/>
      <c r="AB469" s="6"/>
      <c r="AC469" s="7"/>
    </row>
    <row r="470" spans="19:29">
      <c r="S470" s="61"/>
      <c r="T470" s="61"/>
      <c r="U470" s="61"/>
      <c r="V470" s="61"/>
      <c r="W470" s="61"/>
      <c r="X470" s="61"/>
      <c r="Y470" s="61"/>
      <c r="Z470" s="4"/>
      <c r="AA470" s="61"/>
      <c r="AB470" s="6"/>
      <c r="AC470" s="7"/>
    </row>
    <row r="471" spans="19:29">
      <c r="S471" s="61"/>
      <c r="T471" s="61"/>
      <c r="U471" s="61"/>
      <c r="V471" s="61"/>
      <c r="W471" s="61"/>
      <c r="X471" s="61"/>
      <c r="Y471" s="61"/>
      <c r="Z471" s="4"/>
      <c r="AA471" s="61"/>
      <c r="AB471" s="6"/>
      <c r="AC471" s="7"/>
    </row>
    <row r="472" spans="19:29">
      <c r="S472" s="61"/>
      <c r="T472" s="61"/>
      <c r="U472" s="61"/>
      <c r="V472" s="61"/>
      <c r="W472" s="61"/>
      <c r="X472" s="61"/>
      <c r="Y472" s="61"/>
      <c r="Z472" s="4"/>
      <c r="AA472" s="61"/>
      <c r="AB472" s="6"/>
      <c r="AC472" s="7"/>
    </row>
    <row r="473" spans="19:29">
      <c r="S473" s="61"/>
      <c r="T473" s="61"/>
      <c r="U473" s="61"/>
      <c r="V473" s="61"/>
      <c r="W473" s="61"/>
      <c r="X473" s="61"/>
      <c r="Y473" s="61"/>
      <c r="Z473" s="4"/>
      <c r="AA473" s="61"/>
      <c r="AB473" s="6"/>
      <c r="AC473" s="7"/>
    </row>
    <row r="474" spans="19:29">
      <c r="S474" s="61"/>
      <c r="T474" s="61"/>
      <c r="U474" s="61"/>
      <c r="V474" s="61"/>
      <c r="W474" s="61"/>
      <c r="X474" s="61"/>
      <c r="Y474" s="61"/>
      <c r="Z474" s="4"/>
      <c r="AA474" s="61"/>
      <c r="AB474" s="6"/>
      <c r="AC474" s="7"/>
    </row>
    <row r="475" spans="19:29">
      <c r="S475" s="61"/>
      <c r="T475" s="61"/>
      <c r="U475" s="61"/>
      <c r="V475" s="61"/>
      <c r="W475" s="61"/>
      <c r="X475" s="61"/>
      <c r="Y475" s="61"/>
      <c r="Z475" s="4"/>
      <c r="AA475" s="61"/>
      <c r="AB475" s="6"/>
      <c r="AC475" s="7"/>
    </row>
    <row r="476" spans="19:29">
      <c r="S476" s="61"/>
      <c r="T476" s="61"/>
      <c r="U476" s="61"/>
      <c r="V476" s="61"/>
      <c r="W476" s="61"/>
      <c r="X476" s="61"/>
      <c r="Y476" s="61"/>
      <c r="Z476" s="4"/>
      <c r="AA476" s="61"/>
      <c r="AB476" s="6"/>
      <c r="AC476" s="7"/>
    </row>
    <row r="477" spans="19:29">
      <c r="S477" s="61"/>
      <c r="T477" s="61"/>
      <c r="U477" s="61"/>
      <c r="V477" s="61"/>
      <c r="W477" s="61"/>
      <c r="X477" s="61"/>
      <c r="Y477" s="61"/>
      <c r="Z477" s="4"/>
      <c r="AA477" s="61"/>
      <c r="AB477" s="6"/>
      <c r="AC477" s="7"/>
    </row>
    <row r="478" spans="19:29">
      <c r="S478" s="61"/>
      <c r="T478" s="61"/>
      <c r="U478" s="61"/>
      <c r="V478" s="61"/>
      <c r="W478" s="61"/>
      <c r="X478" s="61"/>
      <c r="Y478" s="61"/>
      <c r="Z478" s="4"/>
      <c r="AA478" s="61"/>
      <c r="AB478" s="6"/>
      <c r="AC478" s="7"/>
    </row>
    <row r="479" spans="19:29">
      <c r="S479" s="61"/>
      <c r="T479" s="61"/>
      <c r="U479" s="61"/>
      <c r="V479" s="61"/>
      <c r="W479" s="61"/>
      <c r="X479" s="61"/>
      <c r="Y479" s="61"/>
      <c r="Z479" s="4"/>
      <c r="AA479" s="61"/>
      <c r="AB479" s="6"/>
      <c r="AC479" s="7"/>
    </row>
    <row r="480" spans="19:29">
      <c r="S480" s="61"/>
      <c r="T480" s="61"/>
      <c r="U480" s="61"/>
      <c r="V480" s="61"/>
      <c r="W480" s="61"/>
      <c r="X480" s="61"/>
      <c r="Y480" s="61"/>
      <c r="Z480" s="4"/>
      <c r="AA480" s="61"/>
      <c r="AB480" s="6"/>
      <c r="AC480" s="7"/>
    </row>
    <row r="481" spans="19:29">
      <c r="S481" s="61"/>
      <c r="T481" s="61"/>
      <c r="U481" s="61"/>
      <c r="V481" s="61"/>
      <c r="W481" s="61"/>
      <c r="X481" s="61"/>
      <c r="Y481" s="61"/>
      <c r="Z481" s="4"/>
      <c r="AA481" s="61"/>
      <c r="AB481" s="6"/>
      <c r="AC481" s="7"/>
    </row>
    <row r="482" spans="19:29">
      <c r="S482" s="61"/>
      <c r="T482" s="61"/>
      <c r="U482" s="61"/>
      <c r="V482" s="61"/>
      <c r="W482" s="61"/>
      <c r="X482" s="61"/>
      <c r="Y482" s="61"/>
      <c r="Z482" s="4"/>
      <c r="AA482" s="61"/>
      <c r="AB482" s="6"/>
      <c r="AC482" s="7"/>
    </row>
    <row r="483" spans="19:29">
      <c r="S483" s="61"/>
      <c r="T483" s="61"/>
      <c r="U483" s="61"/>
      <c r="V483" s="61"/>
      <c r="W483" s="61"/>
      <c r="X483" s="61"/>
      <c r="Y483" s="61"/>
      <c r="Z483" s="4"/>
      <c r="AA483" s="61"/>
      <c r="AB483" s="6"/>
      <c r="AC483" s="7"/>
    </row>
    <row r="484" spans="19:29">
      <c r="S484" s="61"/>
      <c r="T484" s="61"/>
      <c r="U484" s="61"/>
      <c r="V484" s="61"/>
      <c r="W484" s="61"/>
      <c r="X484" s="61"/>
      <c r="Y484" s="61"/>
      <c r="Z484" s="4"/>
      <c r="AA484" s="61"/>
      <c r="AB484" s="6"/>
      <c r="AC484" s="7"/>
    </row>
    <row r="485" spans="19:29">
      <c r="S485" s="61"/>
      <c r="T485" s="61"/>
      <c r="U485" s="61"/>
      <c r="V485" s="61"/>
      <c r="W485" s="61"/>
      <c r="X485" s="61"/>
      <c r="Y485" s="61"/>
      <c r="Z485" s="4"/>
      <c r="AA485" s="61"/>
      <c r="AB485" s="6"/>
      <c r="AC485" s="7"/>
    </row>
    <row r="486" spans="19:29">
      <c r="S486" s="61"/>
      <c r="T486" s="61"/>
      <c r="U486" s="61"/>
      <c r="V486" s="61"/>
      <c r="W486" s="61"/>
      <c r="X486" s="61"/>
      <c r="Y486" s="61"/>
      <c r="Z486" s="4"/>
      <c r="AA486" s="61"/>
      <c r="AB486" s="6"/>
      <c r="AC486" s="7"/>
    </row>
    <row r="487" spans="19:29">
      <c r="S487" s="61"/>
      <c r="T487" s="61"/>
      <c r="U487" s="61"/>
      <c r="V487" s="61"/>
      <c r="W487" s="61"/>
      <c r="X487" s="61"/>
      <c r="Y487" s="61"/>
      <c r="Z487" s="4"/>
      <c r="AA487" s="61"/>
      <c r="AB487" s="6"/>
      <c r="AC487" s="7"/>
    </row>
    <row r="488" spans="19:29">
      <c r="S488" s="61"/>
      <c r="T488" s="61"/>
      <c r="U488" s="61"/>
      <c r="V488" s="61"/>
      <c r="W488" s="61"/>
      <c r="X488" s="61"/>
      <c r="Y488" s="61"/>
      <c r="Z488" s="4"/>
      <c r="AA488" s="61"/>
      <c r="AB488" s="6"/>
      <c r="AC488" s="7"/>
    </row>
    <row r="489" spans="19:29">
      <c r="S489" s="61"/>
      <c r="T489" s="61"/>
      <c r="U489" s="61"/>
      <c r="V489" s="61"/>
      <c r="W489" s="61"/>
      <c r="X489" s="61"/>
      <c r="Y489" s="61"/>
      <c r="Z489" s="4"/>
      <c r="AA489" s="61"/>
      <c r="AB489" s="6"/>
      <c r="AC489" s="7"/>
    </row>
    <row r="490" spans="19:29">
      <c r="S490" s="61"/>
      <c r="T490" s="61"/>
      <c r="U490" s="61"/>
      <c r="V490" s="61"/>
      <c r="W490" s="61"/>
      <c r="X490" s="61"/>
      <c r="Y490" s="61"/>
      <c r="Z490" s="4"/>
      <c r="AA490" s="61"/>
      <c r="AB490" s="6"/>
      <c r="AC490" s="7"/>
    </row>
    <row r="491" spans="19:29">
      <c r="S491" s="61"/>
      <c r="T491" s="61"/>
      <c r="U491" s="61"/>
      <c r="V491" s="61"/>
      <c r="W491" s="61"/>
      <c r="X491" s="61"/>
      <c r="Y491" s="61"/>
      <c r="Z491" s="4"/>
      <c r="AA491" s="61"/>
      <c r="AB491" s="6"/>
      <c r="AC491" s="7"/>
    </row>
    <row r="492" spans="19:29">
      <c r="S492" s="61"/>
      <c r="T492" s="61"/>
      <c r="U492" s="61"/>
      <c r="V492" s="61"/>
      <c r="W492" s="61"/>
      <c r="X492" s="61"/>
      <c r="Y492" s="61"/>
      <c r="Z492" s="4"/>
      <c r="AA492" s="61"/>
      <c r="AB492" s="6"/>
      <c r="AC492" s="7"/>
    </row>
    <row r="493" spans="19:29">
      <c r="S493" s="61"/>
      <c r="T493" s="61"/>
      <c r="U493" s="61"/>
      <c r="V493" s="61"/>
      <c r="W493" s="61"/>
      <c r="X493" s="61"/>
      <c r="Y493" s="61"/>
      <c r="Z493" s="4"/>
      <c r="AA493" s="61"/>
      <c r="AB493" s="6"/>
      <c r="AC493" s="7"/>
    </row>
    <row r="494" spans="19:29">
      <c r="S494" s="61"/>
      <c r="T494" s="61"/>
      <c r="U494" s="61"/>
      <c r="V494" s="61"/>
      <c r="W494" s="61"/>
      <c r="X494" s="61"/>
      <c r="Y494" s="61"/>
      <c r="Z494" s="4"/>
      <c r="AA494" s="61"/>
      <c r="AB494" s="6"/>
      <c r="AC494" s="7"/>
    </row>
    <row r="495" spans="19:29">
      <c r="S495" s="61"/>
      <c r="T495" s="61"/>
      <c r="U495" s="61"/>
      <c r="V495" s="61"/>
      <c r="W495" s="61"/>
      <c r="X495" s="61"/>
      <c r="Y495" s="61"/>
      <c r="Z495" s="4"/>
      <c r="AA495" s="61"/>
      <c r="AB495" s="6"/>
      <c r="AC495" s="7"/>
    </row>
    <row r="496" spans="19:29">
      <c r="S496" s="61"/>
      <c r="T496" s="61"/>
      <c r="U496" s="61"/>
      <c r="V496" s="61"/>
      <c r="W496" s="61"/>
      <c r="X496" s="61"/>
      <c r="Y496" s="61"/>
      <c r="Z496" s="4"/>
      <c r="AA496" s="61"/>
      <c r="AB496" s="6"/>
      <c r="AC496" s="7"/>
    </row>
    <row r="497" spans="19:29">
      <c r="S497" s="61"/>
      <c r="T497" s="61"/>
      <c r="U497" s="61"/>
      <c r="V497" s="61"/>
      <c r="W497" s="61"/>
      <c r="X497" s="61"/>
      <c r="Y497" s="61"/>
      <c r="Z497" s="4"/>
      <c r="AA497" s="61"/>
      <c r="AB497" s="6"/>
      <c r="AC497" s="7"/>
    </row>
    <row r="498" spans="19:29">
      <c r="S498" s="61"/>
      <c r="T498" s="61"/>
      <c r="U498" s="61"/>
      <c r="V498" s="61"/>
      <c r="W498" s="61"/>
      <c r="X498" s="61"/>
      <c r="Y498" s="61"/>
      <c r="Z498" s="4"/>
      <c r="AA498" s="61"/>
      <c r="AB498" s="6"/>
      <c r="AC498" s="7"/>
    </row>
    <row r="499" spans="19:29">
      <c r="S499" s="61"/>
      <c r="T499" s="61"/>
      <c r="U499" s="61"/>
      <c r="V499" s="61"/>
      <c r="W499" s="61"/>
      <c r="X499" s="61"/>
      <c r="Y499" s="61"/>
      <c r="Z499" s="4"/>
      <c r="AA499" s="61"/>
      <c r="AB499" s="6"/>
      <c r="AC499" s="7"/>
    </row>
    <row r="500" spans="19:29">
      <c r="S500" s="61"/>
      <c r="T500" s="61"/>
      <c r="U500" s="61"/>
      <c r="V500" s="61"/>
      <c r="W500" s="61"/>
      <c r="X500" s="61"/>
      <c r="Y500" s="61"/>
      <c r="Z500" s="4"/>
      <c r="AA500" s="61"/>
      <c r="AB500" s="6"/>
      <c r="AC500" s="7"/>
    </row>
    <row r="501" spans="19:29">
      <c r="S501" s="61"/>
      <c r="T501" s="61"/>
      <c r="U501" s="61"/>
      <c r="V501" s="61"/>
      <c r="W501" s="61"/>
      <c r="X501" s="61"/>
      <c r="Y501" s="61"/>
      <c r="Z501" s="4"/>
      <c r="AA501" s="61"/>
      <c r="AB501" s="6"/>
      <c r="AC501" s="7"/>
    </row>
    <row r="502" spans="19:29">
      <c r="S502" s="61"/>
      <c r="T502" s="61"/>
      <c r="U502" s="61"/>
      <c r="V502" s="61"/>
      <c r="W502" s="61"/>
      <c r="X502" s="61"/>
      <c r="Y502" s="61"/>
      <c r="Z502" s="4"/>
      <c r="AA502" s="61"/>
      <c r="AB502" s="6"/>
      <c r="AC502" s="7"/>
    </row>
    <row r="503" spans="19:29">
      <c r="S503" s="61"/>
      <c r="T503" s="61"/>
      <c r="U503" s="61"/>
      <c r="V503" s="61"/>
      <c r="W503" s="61"/>
      <c r="X503" s="61"/>
      <c r="Y503" s="61"/>
      <c r="Z503" s="4"/>
      <c r="AA503" s="61"/>
      <c r="AB503" s="6"/>
      <c r="AC503" s="7"/>
    </row>
    <row r="504" spans="19:29">
      <c r="S504" s="61"/>
      <c r="T504" s="61"/>
      <c r="U504" s="61"/>
      <c r="V504" s="61"/>
      <c r="W504" s="61"/>
      <c r="X504" s="61"/>
      <c r="Y504" s="61"/>
      <c r="Z504" s="4"/>
      <c r="AA504" s="61"/>
      <c r="AB504" s="6"/>
      <c r="AC504" s="7"/>
    </row>
    <row r="505" spans="19:29">
      <c r="S505" s="61"/>
      <c r="T505" s="61"/>
      <c r="U505" s="61"/>
      <c r="V505" s="61"/>
      <c r="W505" s="61"/>
      <c r="X505" s="61"/>
      <c r="Y505" s="61"/>
      <c r="Z505" s="4"/>
      <c r="AA505" s="61"/>
      <c r="AB505" s="6"/>
      <c r="AC505" s="7"/>
    </row>
    <row r="506" spans="19:29">
      <c r="S506" s="61"/>
      <c r="T506" s="61"/>
      <c r="U506" s="61"/>
      <c r="V506" s="61"/>
      <c r="W506" s="61"/>
      <c r="X506" s="61"/>
      <c r="Y506" s="61"/>
      <c r="Z506" s="4"/>
      <c r="AA506" s="61"/>
      <c r="AB506" s="6"/>
      <c r="AC506" s="7"/>
    </row>
    <row r="507" spans="19:29">
      <c r="S507" s="61"/>
      <c r="T507" s="61"/>
      <c r="U507" s="61"/>
      <c r="V507" s="61"/>
      <c r="W507" s="61"/>
      <c r="X507" s="61"/>
      <c r="Y507" s="61"/>
      <c r="Z507" s="4"/>
      <c r="AA507" s="61"/>
      <c r="AB507" s="6"/>
      <c r="AC507" s="7"/>
    </row>
    <row r="508" spans="19:29">
      <c r="S508" s="61"/>
      <c r="T508" s="61"/>
      <c r="U508" s="61"/>
      <c r="V508" s="61"/>
      <c r="W508" s="61"/>
      <c r="X508" s="61"/>
      <c r="Y508" s="61"/>
      <c r="Z508" s="4"/>
      <c r="AA508" s="61"/>
      <c r="AB508" s="6"/>
      <c r="AC508" s="7"/>
    </row>
    <row r="509" spans="19:29">
      <c r="S509" s="61"/>
      <c r="T509" s="61"/>
      <c r="U509" s="61"/>
      <c r="V509" s="61"/>
      <c r="W509" s="61"/>
      <c r="X509" s="61"/>
      <c r="Y509" s="61"/>
      <c r="Z509" s="4"/>
      <c r="AA509" s="61"/>
      <c r="AB509" s="6"/>
      <c r="AC509" s="7"/>
    </row>
    <row r="510" spans="19:29">
      <c r="S510" s="61"/>
      <c r="T510" s="61"/>
      <c r="U510" s="61"/>
      <c r="V510" s="61"/>
      <c r="W510" s="61"/>
      <c r="X510" s="61"/>
      <c r="Y510" s="61"/>
      <c r="Z510" s="4"/>
      <c r="AA510" s="61"/>
      <c r="AB510" s="6"/>
      <c r="AC510" s="7"/>
    </row>
    <row r="511" spans="19:29">
      <c r="S511" s="61"/>
      <c r="T511" s="61"/>
      <c r="U511" s="61"/>
      <c r="V511" s="61"/>
      <c r="W511" s="61"/>
      <c r="X511" s="61"/>
      <c r="Y511" s="61"/>
      <c r="Z511" s="4"/>
      <c r="AA511" s="61"/>
      <c r="AB511" s="6"/>
      <c r="AC511" s="7"/>
    </row>
    <row r="512" spans="19:29">
      <c r="S512" s="61"/>
      <c r="T512" s="61"/>
      <c r="U512" s="61"/>
      <c r="V512" s="61"/>
      <c r="W512" s="61"/>
      <c r="X512" s="61"/>
      <c r="Y512" s="61"/>
      <c r="Z512" s="4"/>
      <c r="AA512" s="61"/>
      <c r="AB512" s="6"/>
      <c r="AC512" s="7"/>
    </row>
    <row r="513" spans="19:29">
      <c r="S513" s="61"/>
      <c r="T513" s="61"/>
      <c r="U513" s="61"/>
      <c r="V513" s="61"/>
      <c r="W513" s="61"/>
      <c r="X513" s="61"/>
      <c r="Y513" s="61"/>
      <c r="Z513" s="4"/>
      <c r="AA513" s="61"/>
      <c r="AB513" s="6"/>
      <c r="AC513" s="7"/>
    </row>
    <row r="514" spans="19:29">
      <c r="S514" s="61"/>
      <c r="T514" s="61"/>
      <c r="U514" s="61"/>
      <c r="V514" s="61"/>
      <c r="W514" s="61"/>
      <c r="X514" s="61"/>
      <c r="Y514" s="61"/>
      <c r="Z514" s="4"/>
      <c r="AA514" s="61"/>
      <c r="AB514" s="6"/>
      <c r="AC514" s="7"/>
    </row>
    <row r="515" spans="19:29">
      <c r="S515" s="61"/>
      <c r="T515" s="61"/>
      <c r="U515" s="61"/>
      <c r="V515" s="61"/>
      <c r="W515" s="61"/>
      <c r="X515" s="61"/>
      <c r="Y515" s="61"/>
      <c r="Z515" s="4"/>
      <c r="AA515" s="61"/>
      <c r="AB515" s="6"/>
      <c r="AC515" s="7"/>
    </row>
    <row r="516" spans="19:29">
      <c r="S516" s="61"/>
      <c r="T516" s="61"/>
      <c r="U516" s="61"/>
      <c r="V516" s="61"/>
      <c r="W516" s="61"/>
      <c r="X516" s="61"/>
      <c r="Y516" s="61"/>
      <c r="Z516" s="4"/>
      <c r="AA516" s="61"/>
      <c r="AB516" s="6"/>
      <c r="AC516" s="7"/>
    </row>
    <row r="517" spans="19:29">
      <c r="S517" s="61"/>
      <c r="T517" s="61"/>
      <c r="U517" s="61"/>
      <c r="V517" s="61"/>
      <c r="W517" s="61"/>
      <c r="X517" s="61"/>
      <c r="Y517" s="61"/>
      <c r="Z517" s="4"/>
      <c r="AA517" s="61"/>
      <c r="AB517" s="6"/>
      <c r="AC517" s="7"/>
    </row>
    <row r="518" spans="19:29">
      <c r="S518" s="61"/>
      <c r="T518" s="61"/>
      <c r="U518" s="61"/>
      <c r="V518" s="61"/>
      <c r="W518" s="61"/>
      <c r="X518" s="61"/>
      <c r="Y518" s="61"/>
      <c r="Z518" s="4"/>
      <c r="AA518" s="61"/>
      <c r="AB518" s="6"/>
      <c r="AC518" s="7"/>
    </row>
    <row r="519" spans="19:29">
      <c r="S519" s="61"/>
      <c r="T519" s="61"/>
      <c r="U519" s="61"/>
      <c r="V519" s="61"/>
      <c r="W519" s="61"/>
      <c r="X519" s="61"/>
      <c r="Y519" s="61"/>
      <c r="Z519" s="4"/>
      <c r="AA519" s="61"/>
      <c r="AB519" s="6"/>
      <c r="AC519" s="7"/>
    </row>
    <row r="520" spans="19:29">
      <c r="S520" s="61"/>
      <c r="T520" s="61"/>
      <c r="U520" s="61"/>
      <c r="V520" s="61"/>
      <c r="W520" s="61"/>
      <c r="X520" s="61"/>
      <c r="Y520" s="61"/>
      <c r="Z520" s="4"/>
      <c r="AA520" s="61"/>
      <c r="AB520" s="6"/>
      <c r="AC520" s="7"/>
    </row>
    <row r="521" spans="19:29">
      <c r="S521" s="61"/>
      <c r="T521" s="61"/>
      <c r="U521" s="61"/>
      <c r="V521" s="61"/>
      <c r="W521" s="61"/>
      <c r="X521" s="61"/>
      <c r="Y521" s="61"/>
      <c r="Z521" s="4"/>
      <c r="AA521" s="61"/>
      <c r="AB521" s="6"/>
      <c r="AC521" s="7"/>
    </row>
    <row r="522" spans="19:29">
      <c r="S522" s="61"/>
      <c r="T522" s="61"/>
      <c r="U522" s="61"/>
      <c r="V522" s="61"/>
      <c r="W522" s="61"/>
      <c r="X522" s="61"/>
      <c r="Y522" s="61"/>
      <c r="Z522" s="4"/>
      <c r="AA522" s="61"/>
      <c r="AB522" s="6"/>
      <c r="AC522" s="7"/>
    </row>
    <row r="523" spans="19:29">
      <c r="S523" s="61"/>
      <c r="T523" s="61"/>
      <c r="U523" s="61"/>
      <c r="V523" s="61"/>
      <c r="W523" s="61"/>
      <c r="X523" s="61"/>
      <c r="Y523" s="61"/>
      <c r="Z523" s="4"/>
      <c r="AA523" s="61"/>
      <c r="AB523" s="6"/>
      <c r="AC523" s="7"/>
    </row>
    <row r="524" spans="19:29">
      <c r="S524" s="61"/>
      <c r="T524" s="61"/>
      <c r="U524" s="61"/>
      <c r="V524" s="61"/>
      <c r="W524" s="61"/>
      <c r="X524" s="61"/>
      <c r="Y524" s="61"/>
      <c r="Z524" s="4"/>
      <c r="AA524" s="61"/>
      <c r="AB524" s="6"/>
      <c r="AC524" s="7"/>
    </row>
    <row r="525" spans="19:29">
      <c r="S525" s="61"/>
      <c r="T525" s="61"/>
      <c r="U525" s="61"/>
      <c r="V525" s="61"/>
      <c r="W525" s="61"/>
      <c r="X525" s="61"/>
      <c r="Y525" s="61"/>
      <c r="Z525" s="4"/>
      <c r="AA525" s="61"/>
      <c r="AB525" s="6"/>
      <c r="AC525" s="7"/>
    </row>
    <row r="526" spans="19:29">
      <c r="S526" s="61"/>
      <c r="T526" s="61"/>
      <c r="U526" s="61"/>
      <c r="V526" s="61"/>
      <c r="W526" s="61"/>
      <c r="X526" s="61"/>
      <c r="Y526" s="61"/>
      <c r="Z526" s="4"/>
      <c r="AA526" s="61"/>
      <c r="AB526" s="6"/>
      <c r="AC526" s="7"/>
    </row>
    <row r="527" spans="19:29">
      <c r="S527" s="61"/>
      <c r="T527" s="61"/>
      <c r="U527" s="61"/>
      <c r="V527" s="61"/>
      <c r="W527" s="61"/>
      <c r="X527" s="61"/>
      <c r="Y527" s="61"/>
      <c r="Z527" s="4"/>
      <c r="AA527" s="61"/>
      <c r="AB527" s="6"/>
      <c r="AC527" s="7"/>
    </row>
    <row r="528" spans="19:29">
      <c r="S528" s="61"/>
      <c r="T528" s="61"/>
      <c r="U528" s="61"/>
      <c r="V528" s="61"/>
      <c r="W528" s="61"/>
      <c r="X528" s="61"/>
      <c r="Y528" s="61"/>
      <c r="Z528" s="4"/>
      <c r="AA528" s="61"/>
      <c r="AB528" s="6"/>
      <c r="AC528" s="7"/>
    </row>
    <row r="529" spans="19:29">
      <c r="S529" s="61"/>
      <c r="T529" s="61"/>
      <c r="U529" s="61"/>
      <c r="V529" s="61"/>
      <c r="W529" s="61"/>
      <c r="X529" s="61"/>
      <c r="Y529" s="61"/>
      <c r="Z529" s="4"/>
      <c r="AA529" s="61"/>
      <c r="AB529" s="6"/>
      <c r="AC529" s="7"/>
    </row>
    <row r="530" spans="19:29">
      <c r="S530" s="61"/>
      <c r="T530" s="61"/>
      <c r="U530" s="61"/>
      <c r="V530" s="61"/>
      <c r="W530" s="61"/>
      <c r="X530" s="61"/>
      <c r="Y530" s="61"/>
      <c r="Z530" s="4"/>
      <c r="AA530" s="61"/>
      <c r="AB530" s="6"/>
      <c r="AC530" s="7"/>
    </row>
    <row r="531" spans="19:29">
      <c r="S531" s="61"/>
      <c r="T531" s="61"/>
      <c r="U531" s="61"/>
      <c r="V531" s="61"/>
      <c r="W531" s="61"/>
      <c r="X531" s="61"/>
      <c r="Y531" s="61"/>
      <c r="Z531" s="4"/>
      <c r="AA531" s="61"/>
      <c r="AB531" s="6"/>
      <c r="AC531" s="7"/>
    </row>
    <row r="532" spans="19:29">
      <c r="S532" s="61"/>
      <c r="T532" s="61"/>
      <c r="U532" s="61"/>
      <c r="V532" s="61"/>
      <c r="W532" s="61"/>
      <c r="X532" s="61"/>
      <c r="Y532" s="61"/>
      <c r="Z532" s="4"/>
      <c r="AA532" s="61"/>
      <c r="AB532" s="6"/>
      <c r="AC532" s="7"/>
    </row>
    <row r="533" spans="19:29">
      <c r="S533" s="61"/>
      <c r="T533" s="61"/>
      <c r="U533" s="61"/>
      <c r="V533" s="61"/>
      <c r="W533" s="61"/>
      <c r="X533" s="61"/>
      <c r="Y533" s="61"/>
      <c r="Z533" s="4"/>
      <c r="AA533" s="61"/>
      <c r="AB533" s="6"/>
      <c r="AC533" s="7"/>
    </row>
    <row r="534" spans="19:29">
      <c r="S534" s="61"/>
      <c r="T534" s="61"/>
      <c r="U534" s="61"/>
      <c r="V534" s="61"/>
      <c r="W534" s="61"/>
      <c r="X534" s="61"/>
      <c r="Y534" s="61"/>
      <c r="Z534" s="4"/>
      <c r="AA534" s="61"/>
      <c r="AB534" s="6"/>
      <c r="AC534" s="7"/>
    </row>
    <row r="535" spans="19:29">
      <c r="S535" s="61"/>
      <c r="T535" s="61"/>
      <c r="U535" s="61"/>
      <c r="V535" s="61"/>
      <c r="W535" s="61"/>
      <c r="X535" s="61"/>
      <c r="Y535" s="61"/>
      <c r="Z535" s="4"/>
      <c r="AA535" s="61"/>
      <c r="AB535" s="6"/>
      <c r="AC535" s="7"/>
    </row>
    <row r="536" spans="19:29">
      <c r="S536" s="61"/>
      <c r="T536" s="61"/>
      <c r="U536" s="61"/>
      <c r="V536" s="61"/>
      <c r="W536" s="61"/>
      <c r="X536" s="61"/>
      <c r="Y536" s="61"/>
      <c r="Z536" s="4"/>
      <c r="AA536" s="61"/>
      <c r="AB536" s="6"/>
      <c r="AC536" s="7"/>
    </row>
    <row r="537" spans="19:29">
      <c r="S537" s="61"/>
      <c r="T537" s="61"/>
      <c r="U537" s="61"/>
      <c r="V537" s="61"/>
      <c r="W537" s="61"/>
      <c r="X537" s="61"/>
      <c r="Y537" s="61"/>
      <c r="Z537" s="4"/>
      <c r="AA537" s="61"/>
      <c r="AB537" s="6"/>
      <c r="AC537" s="7"/>
    </row>
    <row r="538" spans="19:29">
      <c r="S538" s="61"/>
      <c r="T538" s="61"/>
      <c r="U538" s="61"/>
      <c r="V538" s="61"/>
      <c r="W538" s="61"/>
      <c r="X538" s="61"/>
      <c r="Y538" s="61"/>
      <c r="Z538" s="4"/>
      <c r="AA538" s="61"/>
      <c r="AB538" s="6"/>
      <c r="AC538" s="7"/>
    </row>
    <row r="539" spans="19:29">
      <c r="S539" s="61"/>
      <c r="T539" s="61"/>
      <c r="U539" s="61"/>
      <c r="V539" s="61"/>
      <c r="W539" s="61"/>
      <c r="X539" s="61"/>
      <c r="Y539" s="61"/>
      <c r="Z539" s="4"/>
      <c r="AA539" s="61"/>
      <c r="AB539" s="6"/>
      <c r="AC539" s="7"/>
    </row>
    <row r="540" spans="19:29">
      <c r="S540" s="61"/>
      <c r="T540" s="61"/>
      <c r="U540" s="61"/>
      <c r="V540" s="61"/>
      <c r="W540" s="61"/>
      <c r="X540" s="61"/>
      <c r="Y540" s="61"/>
      <c r="Z540" s="4"/>
      <c r="AA540" s="61"/>
      <c r="AB540" s="6"/>
      <c r="AC540" s="7"/>
    </row>
    <row r="541" spans="19:29">
      <c r="S541" s="61"/>
      <c r="T541" s="61"/>
      <c r="U541" s="61"/>
      <c r="V541" s="61"/>
      <c r="W541" s="61"/>
      <c r="X541" s="61"/>
      <c r="Y541" s="61"/>
      <c r="Z541" s="4"/>
      <c r="AA541" s="61"/>
      <c r="AB541" s="6"/>
      <c r="AC541" s="7"/>
    </row>
    <row r="542" spans="19:29">
      <c r="S542" s="61"/>
      <c r="T542" s="61"/>
      <c r="U542" s="61"/>
      <c r="V542" s="61"/>
      <c r="W542" s="61"/>
      <c r="X542" s="61"/>
      <c r="Y542" s="61"/>
      <c r="Z542" s="4"/>
      <c r="AA542" s="61"/>
      <c r="AB542" s="6"/>
      <c r="AC542" s="7"/>
    </row>
    <row r="543" spans="19:29">
      <c r="S543" s="61"/>
      <c r="T543" s="61"/>
      <c r="U543" s="61"/>
      <c r="V543" s="61"/>
      <c r="W543" s="61"/>
      <c r="X543" s="61"/>
      <c r="Y543" s="61"/>
      <c r="Z543" s="4"/>
      <c r="AA543" s="61"/>
      <c r="AB543" s="6"/>
      <c r="AC543" s="7"/>
    </row>
    <row r="544" spans="19:29">
      <c r="S544" s="61"/>
      <c r="T544" s="61"/>
      <c r="U544" s="61"/>
      <c r="V544" s="61"/>
      <c r="W544" s="61"/>
      <c r="X544" s="61"/>
      <c r="Y544" s="61"/>
      <c r="Z544" s="4"/>
      <c r="AA544" s="61"/>
      <c r="AB544" s="6"/>
      <c r="AC544" s="7"/>
    </row>
    <row r="545" spans="19:29">
      <c r="S545" s="61"/>
      <c r="T545" s="61"/>
      <c r="U545" s="61"/>
      <c r="V545" s="61"/>
      <c r="W545" s="61"/>
      <c r="X545" s="61"/>
      <c r="Y545" s="61"/>
      <c r="Z545" s="4"/>
      <c r="AA545" s="61"/>
      <c r="AB545" s="6"/>
      <c r="AC545" s="7"/>
    </row>
    <row r="546" spans="19:29">
      <c r="S546" s="61"/>
      <c r="T546" s="61"/>
      <c r="U546" s="61"/>
      <c r="V546" s="61"/>
      <c r="W546" s="61"/>
      <c r="X546" s="61"/>
      <c r="Y546" s="61"/>
      <c r="Z546" s="4"/>
      <c r="AA546" s="61"/>
      <c r="AB546" s="6"/>
      <c r="AC546" s="7"/>
    </row>
    <row r="547" spans="19:29">
      <c r="S547" s="61"/>
      <c r="T547" s="61"/>
      <c r="U547" s="61"/>
      <c r="V547" s="61"/>
      <c r="W547" s="61"/>
      <c r="X547" s="61"/>
      <c r="Y547" s="61"/>
      <c r="Z547" s="4"/>
      <c r="AA547" s="61"/>
      <c r="AB547" s="6"/>
      <c r="AC547" s="7"/>
    </row>
    <row r="548" spans="19:29">
      <c r="S548" s="61"/>
      <c r="T548" s="61"/>
      <c r="U548" s="61"/>
      <c r="V548" s="61"/>
      <c r="W548" s="61"/>
      <c r="X548" s="61"/>
      <c r="Y548" s="61"/>
      <c r="Z548" s="4"/>
      <c r="AA548" s="61"/>
      <c r="AB548" s="6"/>
      <c r="AC548" s="7"/>
    </row>
    <row r="549" spans="19:29">
      <c r="S549" s="61"/>
      <c r="T549" s="61"/>
      <c r="U549" s="61"/>
      <c r="V549" s="61"/>
      <c r="W549" s="61"/>
      <c r="X549" s="61"/>
      <c r="Y549" s="61"/>
      <c r="Z549" s="4"/>
      <c r="AA549" s="61"/>
      <c r="AB549" s="6"/>
      <c r="AC549" s="7"/>
    </row>
    <row r="550" spans="19:29">
      <c r="S550" s="61"/>
      <c r="T550" s="61"/>
      <c r="U550" s="61"/>
      <c r="V550" s="61"/>
      <c r="W550" s="61"/>
      <c r="X550" s="61"/>
      <c r="Y550" s="61"/>
      <c r="Z550" s="4"/>
      <c r="AA550" s="61"/>
      <c r="AB550" s="6"/>
      <c r="AC550" s="7"/>
    </row>
    <row r="551" spans="19:29">
      <c r="S551" s="61"/>
      <c r="T551" s="61"/>
      <c r="U551" s="61"/>
      <c r="V551" s="61"/>
      <c r="W551" s="61"/>
      <c r="X551" s="61"/>
      <c r="Y551" s="61"/>
      <c r="Z551" s="4"/>
      <c r="AA551" s="61"/>
      <c r="AB551" s="6"/>
      <c r="AC551" s="7"/>
    </row>
    <row r="552" spans="19:29">
      <c r="S552" s="61"/>
      <c r="T552" s="61"/>
      <c r="U552" s="61"/>
      <c r="V552" s="61"/>
      <c r="W552" s="61"/>
      <c r="X552" s="61"/>
      <c r="Y552" s="61"/>
      <c r="Z552" s="4"/>
      <c r="AA552" s="61"/>
      <c r="AB552" s="6"/>
      <c r="AC552" s="7"/>
    </row>
    <row r="553" spans="19:29">
      <c r="S553" s="61"/>
      <c r="T553" s="61"/>
      <c r="U553" s="61"/>
      <c r="V553" s="61"/>
      <c r="W553" s="61"/>
      <c r="X553" s="61"/>
      <c r="Y553" s="61"/>
      <c r="Z553" s="4"/>
      <c r="AA553" s="61"/>
      <c r="AB553" s="6"/>
      <c r="AC553" s="7"/>
    </row>
    <row r="554" spans="19:29">
      <c r="S554" s="61"/>
      <c r="T554" s="61"/>
      <c r="U554" s="61"/>
      <c r="V554" s="61"/>
      <c r="W554" s="61"/>
      <c r="X554" s="61"/>
      <c r="Y554" s="61"/>
      <c r="Z554" s="4"/>
      <c r="AA554" s="61"/>
      <c r="AB554" s="6"/>
      <c r="AC554" s="7"/>
    </row>
    <row r="555" spans="19:29">
      <c r="S555" s="61"/>
      <c r="T555" s="61"/>
      <c r="U555" s="61"/>
      <c r="V555" s="61"/>
      <c r="W555" s="61"/>
      <c r="X555" s="61"/>
      <c r="Y555" s="61"/>
      <c r="Z555" s="4"/>
      <c r="AA555" s="61"/>
      <c r="AB555" s="6"/>
      <c r="AC555" s="7"/>
    </row>
    <row r="556" spans="19:29">
      <c r="S556" s="61"/>
      <c r="T556" s="61"/>
      <c r="U556" s="61"/>
      <c r="V556" s="61"/>
      <c r="W556" s="61"/>
      <c r="X556" s="61"/>
      <c r="Y556" s="61"/>
      <c r="Z556" s="4"/>
      <c r="AA556" s="61"/>
      <c r="AB556" s="6"/>
      <c r="AC556" s="7"/>
    </row>
    <row r="557" spans="19:29">
      <c r="S557" s="61"/>
      <c r="T557" s="61"/>
      <c r="U557" s="61"/>
      <c r="V557" s="61"/>
      <c r="W557" s="61"/>
      <c r="X557" s="61"/>
      <c r="Y557" s="61"/>
      <c r="Z557" s="4"/>
      <c r="AA557" s="61"/>
      <c r="AB557" s="6"/>
      <c r="AC557" s="7"/>
    </row>
    <row r="558" spans="19:29">
      <c r="S558" s="61"/>
      <c r="T558" s="61"/>
      <c r="U558" s="61"/>
      <c r="V558" s="61"/>
      <c r="W558" s="61"/>
      <c r="X558" s="61"/>
      <c r="Y558" s="61"/>
      <c r="Z558" s="4"/>
      <c r="AA558" s="61"/>
      <c r="AB558" s="6"/>
      <c r="AC558" s="7"/>
    </row>
    <row r="559" spans="19:29">
      <c r="S559" s="61"/>
      <c r="T559" s="61"/>
      <c r="U559" s="61"/>
      <c r="V559" s="61"/>
      <c r="W559" s="61"/>
      <c r="X559" s="61"/>
      <c r="Y559" s="61"/>
      <c r="Z559" s="4"/>
      <c r="AA559" s="61"/>
      <c r="AB559" s="6"/>
      <c r="AC559" s="7"/>
    </row>
    <row r="560" spans="19:29">
      <c r="S560" s="61"/>
      <c r="T560" s="61"/>
      <c r="U560" s="61"/>
      <c r="V560" s="61"/>
      <c r="W560" s="61"/>
      <c r="X560" s="61"/>
      <c r="Y560" s="61"/>
      <c r="Z560" s="4"/>
      <c r="AA560" s="61"/>
      <c r="AB560" s="6"/>
      <c r="AC560" s="7"/>
    </row>
    <row r="561" spans="19:29">
      <c r="S561" s="61"/>
      <c r="T561" s="61"/>
      <c r="U561" s="61"/>
      <c r="V561" s="61"/>
      <c r="W561" s="61"/>
      <c r="X561" s="61"/>
      <c r="Y561" s="61"/>
      <c r="Z561" s="4"/>
      <c r="AA561" s="61"/>
      <c r="AB561" s="6"/>
      <c r="AC561" s="7"/>
    </row>
    <row r="562" spans="19:29">
      <c r="S562" s="61"/>
      <c r="T562" s="61"/>
      <c r="U562" s="61"/>
      <c r="V562" s="61"/>
      <c r="W562" s="61"/>
      <c r="X562" s="61"/>
      <c r="Y562" s="61"/>
      <c r="Z562" s="4"/>
      <c r="AA562" s="61"/>
      <c r="AB562" s="6"/>
      <c r="AC562" s="7"/>
    </row>
    <row r="563" spans="19:29">
      <c r="S563" s="61"/>
      <c r="T563" s="61"/>
      <c r="U563" s="61"/>
      <c r="V563" s="61"/>
      <c r="W563" s="61"/>
      <c r="X563" s="61"/>
      <c r="Y563" s="61"/>
      <c r="Z563" s="4"/>
      <c r="AA563" s="61"/>
      <c r="AB563" s="6"/>
      <c r="AC563" s="7"/>
    </row>
    <row r="564" spans="19:29">
      <c r="S564" s="61"/>
      <c r="T564" s="61"/>
      <c r="U564" s="61"/>
      <c r="V564" s="61"/>
      <c r="W564" s="61"/>
      <c r="X564" s="61"/>
      <c r="Y564" s="61"/>
      <c r="Z564" s="4"/>
      <c r="AA564" s="61"/>
      <c r="AB564" s="6"/>
      <c r="AC564" s="7"/>
    </row>
    <row r="565" spans="19:29">
      <c r="S565" s="61"/>
      <c r="T565" s="61"/>
      <c r="U565" s="61"/>
      <c r="V565" s="61"/>
      <c r="W565" s="61"/>
      <c r="X565" s="61"/>
      <c r="Y565" s="61"/>
      <c r="Z565" s="4"/>
      <c r="AA565" s="61"/>
      <c r="AB565" s="6"/>
      <c r="AC565" s="7"/>
    </row>
    <row r="566" spans="19:29">
      <c r="S566" s="61"/>
      <c r="T566" s="61"/>
      <c r="U566" s="61"/>
      <c r="V566" s="61"/>
      <c r="W566" s="61"/>
      <c r="X566" s="61"/>
      <c r="Y566" s="61"/>
      <c r="Z566" s="4"/>
      <c r="AA566" s="61"/>
      <c r="AB566" s="6"/>
      <c r="AC566" s="7"/>
    </row>
    <row r="567" spans="19:29">
      <c r="S567" s="61"/>
      <c r="T567" s="61"/>
      <c r="U567" s="61"/>
      <c r="V567" s="61"/>
      <c r="W567" s="61"/>
      <c r="X567" s="61"/>
      <c r="Y567" s="61"/>
      <c r="Z567" s="4"/>
      <c r="AA567" s="61"/>
      <c r="AB567" s="6"/>
      <c r="AC567" s="7"/>
    </row>
    <row r="568" spans="19:29">
      <c r="S568" s="61"/>
      <c r="T568" s="61"/>
      <c r="U568" s="61"/>
      <c r="V568" s="61"/>
      <c r="W568" s="61"/>
      <c r="X568" s="61"/>
      <c r="Y568" s="61"/>
      <c r="Z568" s="4"/>
      <c r="AA568" s="61"/>
      <c r="AB568" s="6"/>
      <c r="AC568" s="7"/>
    </row>
    <row r="569" spans="19:29">
      <c r="S569" s="61"/>
      <c r="T569" s="61"/>
      <c r="U569" s="61"/>
      <c r="V569" s="61"/>
      <c r="W569" s="61"/>
      <c r="X569" s="61"/>
      <c r="Y569" s="61"/>
      <c r="Z569" s="4"/>
      <c r="AA569" s="61"/>
      <c r="AB569" s="6"/>
      <c r="AC569" s="7"/>
    </row>
    <row r="570" spans="19:29">
      <c r="S570" s="61"/>
      <c r="T570" s="61"/>
      <c r="U570" s="61"/>
      <c r="V570" s="61"/>
      <c r="W570" s="61"/>
      <c r="X570" s="61"/>
      <c r="Y570" s="61"/>
      <c r="Z570" s="4"/>
      <c r="AA570" s="61"/>
      <c r="AB570" s="6"/>
      <c r="AC570" s="7"/>
    </row>
    <row r="571" spans="19:29">
      <c r="S571" s="61"/>
      <c r="T571" s="61"/>
      <c r="U571" s="61"/>
      <c r="V571" s="61"/>
      <c r="W571" s="61"/>
      <c r="X571" s="61"/>
      <c r="Y571" s="61"/>
      <c r="Z571" s="4"/>
      <c r="AA571" s="61"/>
      <c r="AB571" s="6"/>
      <c r="AC571" s="7"/>
    </row>
    <row r="572" spans="19:29">
      <c r="S572" s="61"/>
      <c r="T572" s="61"/>
      <c r="U572" s="61"/>
      <c r="V572" s="61"/>
      <c r="W572" s="61"/>
      <c r="X572" s="61"/>
      <c r="Y572" s="61"/>
      <c r="Z572" s="4"/>
      <c r="AA572" s="61"/>
      <c r="AB572" s="6"/>
      <c r="AC572" s="7"/>
    </row>
    <row r="573" spans="19:29">
      <c r="S573" s="61"/>
      <c r="T573" s="61"/>
      <c r="U573" s="61"/>
      <c r="V573" s="61"/>
      <c r="W573" s="61"/>
      <c r="X573" s="61"/>
      <c r="Y573" s="61"/>
      <c r="Z573" s="4"/>
      <c r="AA573" s="61"/>
      <c r="AB573" s="6"/>
      <c r="AC573" s="7"/>
    </row>
    <row r="574" spans="19:29">
      <c r="S574" s="61"/>
      <c r="T574" s="61"/>
      <c r="U574" s="61"/>
      <c r="V574" s="61"/>
      <c r="W574" s="61"/>
      <c r="X574" s="61"/>
      <c r="Y574" s="61"/>
      <c r="Z574" s="4"/>
      <c r="AA574" s="61"/>
      <c r="AB574" s="6"/>
      <c r="AC574" s="7"/>
    </row>
    <row r="575" spans="19:29">
      <c r="S575" s="61"/>
      <c r="T575" s="61"/>
      <c r="U575" s="61"/>
      <c r="V575" s="61"/>
      <c r="W575" s="61"/>
      <c r="X575" s="61"/>
      <c r="Y575" s="61"/>
      <c r="Z575" s="4"/>
      <c r="AA575" s="61"/>
      <c r="AB575" s="6"/>
      <c r="AC575" s="7"/>
    </row>
    <row r="576" spans="19:29">
      <c r="S576" s="61"/>
      <c r="T576" s="61"/>
      <c r="U576" s="61"/>
      <c r="V576" s="61"/>
      <c r="W576" s="61"/>
      <c r="X576" s="61"/>
      <c r="Y576" s="61"/>
      <c r="Z576" s="4"/>
      <c r="AA576" s="61"/>
      <c r="AB576" s="6"/>
      <c r="AC576" s="7"/>
    </row>
    <row r="577" spans="19:29">
      <c r="S577" s="61"/>
      <c r="T577" s="61"/>
      <c r="U577" s="61"/>
      <c r="V577" s="61"/>
      <c r="W577" s="61"/>
      <c r="X577" s="61"/>
      <c r="Y577" s="61"/>
      <c r="Z577" s="4"/>
      <c r="AA577" s="61"/>
      <c r="AB577" s="6"/>
      <c r="AC577" s="7"/>
    </row>
    <row r="578" spans="19:29">
      <c r="S578" s="61"/>
      <c r="T578" s="61"/>
      <c r="U578" s="61"/>
      <c r="V578" s="61"/>
      <c r="W578" s="61"/>
      <c r="X578" s="61"/>
      <c r="Y578" s="61"/>
      <c r="Z578" s="4"/>
      <c r="AA578" s="61"/>
      <c r="AB578" s="6"/>
      <c r="AC578" s="7"/>
    </row>
    <row r="579" spans="19:29">
      <c r="S579" s="61"/>
      <c r="T579" s="61"/>
      <c r="U579" s="61"/>
      <c r="V579" s="61"/>
      <c r="W579" s="61"/>
      <c r="X579" s="61"/>
      <c r="Y579" s="61"/>
      <c r="Z579" s="4"/>
      <c r="AA579" s="61"/>
      <c r="AB579" s="6"/>
      <c r="AC579" s="7"/>
    </row>
    <row r="580" spans="19:29">
      <c r="S580" s="61"/>
      <c r="T580" s="61"/>
      <c r="U580" s="61"/>
      <c r="V580" s="61"/>
      <c r="W580" s="61"/>
      <c r="X580" s="61"/>
      <c r="Y580" s="61"/>
      <c r="Z580" s="4"/>
      <c r="AA580" s="61"/>
      <c r="AB580" s="6"/>
      <c r="AC580" s="7"/>
    </row>
    <row r="581" spans="19:29">
      <c r="S581" s="61"/>
      <c r="T581" s="61"/>
      <c r="U581" s="61"/>
      <c r="V581" s="61"/>
      <c r="W581" s="61"/>
      <c r="X581" s="61"/>
      <c r="Y581" s="61"/>
      <c r="Z581" s="4"/>
      <c r="AA581" s="61"/>
      <c r="AB581" s="6"/>
      <c r="AC581" s="7"/>
    </row>
    <row r="582" spans="19:29">
      <c r="S582" s="61"/>
      <c r="T582" s="61"/>
      <c r="U582" s="61"/>
      <c r="V582" s="61"/>
      <c r="W582" s="61"/>
      <c r="X582" s="61"/>
      <c r="Y582" s="61"/>
      <c r="Z582" s="4"/>
      <c r="AA582" s="61"/>
      <c r="AB582" s="6"/>
      <c r="AC582" s="7"/>
    </row>
    <row r="583" spans="19:29">
      <c r="S583" s="61"/>
      <c r="T583" s="61"/>
      <c r="U583" s="61"/>
      <c r="V583" s="61"/>
      <c r="W583" s="61"/>
      <c r="X583" s="61"/>
      <c r="Y583" s="61"/>
      <c r="Z583" s="4"/>
      <c r="AA583" s="61"/>
      <c r="AB583" s="6"/>
      <c r="AC583" s="7"/>
    </row>
    <row r="584" spans="19:29">
      <c r="S584" s="61"/>
      <c r="T584" s="61"/>
      <c r="U584" s="61"/>
      <c r="V584" s="61"/>
      <c r="W584" s="61"/>
      <c r="X584" s="61"/>
      <c r="Y584" s="61"/>
      <c r="Z584" s="4"/>
      <c r="AA584" s="61"/>
      <c r="AB584" s="6"/>
      <c r="AC584" s="7"/>
    </row>
    <row r="585" spans="19:29">
      <c r="S585" s="61"/>
      <c r="T585" s="61"/>
      <c r="U585" s="61"/>
      <c r="V585" s="61"/>
      <c r="W585" s="61"/>
      <c r="X585" s="61"/>
      <c r="Y585" s="61"/>
      <c r="Z585" s="4"/>
      <c r="AA585" s="61"/>
      <c r="AB585" s="6"/>
      <c r="AC585" s="7"/>
    </row>
    <row r="586" spans="19:29">
      <c r="S586" s="61"/>
      <c r="T586" s="61"/>
      <c r="U586" s="61"/>
      <c r="V586" s="61"/>
      <c r="W586" s="61"/>
      <c r="X586" s="61"/>
      <c r="Y586" s="61"/>
      <c r="Z586" s="4"/>
      <c r="AA586" s="61"/>
      <c r="AB586" s="6"/>
      <c r="AC586" s="7"/>
    </row>
    <row r="587" spans="19:29">
      <c r="S587" s="61"/>
      <c r="T587" s="61"/>
      <c r="U587" s="61"/>
      <c r="V587" s="61"/>
      <c r="W587" s="61"/>
      <c r="X587" s="61"/>
      <c r="Y587" s="61"/>
      <c r="Z587" s="4"/>
      <c r="AA587" s="61"/>
      <c r="AB587" s="6"/>
      <c r="AC587" s="7"/>
    </row>
    <row r="588" spans="19:29">
      <c r="S588" s="61"/>
      <c r="T588" s="61"/>
      <c r="U588" s="61"/>
      <c r="V588" s="61"/>
      <c r="W588" s="61"/>
      <c r="X588" s="61"/>
      <c r="Y588" s="61"/>
      <c r="Z588" s="4"/>
      <c r="AA588" s="61"/>
      <c r="AB588" s="6"/>
      <c r="AC588" s="7"/>
    </row>
    <row r="589" spans="19:29">
      <c r="S589" s="61"/>
      <c r="T589" s="61"/>
      <c r="U589" s="61"/>
      <c r="V589" s="61"/>
      <c r="W589" s="61"/>
      <c r="X589" s="61"/>
      <c r="Y589" s="61"/>
      <c r="Z589" s="4"/>
      <c r="AA589" s="61"/>
      <c r="AB589" s="6"/>
      <c r="AC589" s="7"/>
    </row>
    <row r="590" spans="19:29">
      <c r="S590" s="61"/>
      <c r="T590" s="61"/>
      <c r="U590" s="61"/>
      <c r="V590" s="61"/>
      <c r="W590" s="61"/>
      <c r="X590" s="61"/>
      <c r="Y590" s="61"/>
      <c r="Z590" s="4"/>
      <c r="AA590" s="61"/>
      <c r="AB590" s="6"/>
      <c r="AC590" s="7"/>
    </row>
    <row r="591" spans="19:29">
      <c r="S591" s="61"/>
      <c r="T591" s="61"/>
      <c r="U591" s="61"/>
      <c r="V591" s="61"/>
      <c r="W591" s="61"/>
      <c r="X591" s="61"/>
      <c r="Y591" s="61"/>
      <c r="Z591" s="4"/>
      <c r="AA591" s="61"/>
      <c r="AB591" s="6"/>
      <c r="AC591" s="7"/>
    </row>
    <row r="592" spans="19:29">
      <c r="S592" s="61"/>
      <c r="T592" s="61"/>
      <c r="U592" s="61"/>
      <c r="V592" s="61"/>
      <c r="W592" s="61"/>
      <c r="X592" s="61"/>
      <c r="Y592" s="61"/>
      <c r="Z592" s="4"/>
      <c r="AA592" s="61"/>
      <c r="AB592" s="6"/>
      <c r="AC592" s="7"/>
    </row>
    <row r="593" spans="19:29">
      <c r="S593" s="61"/>
      <c r="T593" s="61"/>
      <c r="U593" s="61"/>
      <c r="V593" s="61"/>
      <c r="W593" s="61"/>
      <c r="X593" s="61"/>
      <c r="Y593" s="61"/>
      <c r="Z593" s="4"/>
      <c r="AA593" s="61"/>
      <c r="AB593" s="6"/>
      <c r="AC593" s="7"/>
    </row>
    <row r="594" spans="19:29">
      <c r="S594" s="61"/>
      <c r="T594" s="61"/>
      <c r="U594" s="61"/>
      <c r="V594" s="61"/>
      <c r="W594" s="61"/>
      <c r="X594" s="61"/>
      <c r="Y594" s="61"/>
      <c r="Z594" s="4"/>
      <c r="AA594" s="61"/>
      <c r="AB594" s="6"/>
      <c r="AC594" s="7"/>
    </row>
    <row r="595" spans="19:29">
      <c r="S595" s="61"/>
      <c r="T595" s="61"/>
      <c r="U595" s="61"/>
      <c r="V595" s="61"/>
      <c r="W595" s="61"/>
      <c r="X595" s="61"/>
      <c r="Y595" s="61"/>
      <c r="Z595" s="4"/>
      <c r="AA595" s="61"/>
      <c r="AB595" s="6"/>
      <c r="AC595" s="7"/>
    </row>
    <row r="596" spans="19:29">
      <c r="S596" s="61"/>
      <c r="T596" s="61"/>
      <c r="U596" s="61"/>
      <c r="V596" s="61"/>
      <c r="W596" s="61"/>
      <c r="X596" s="61"/>
      <c r="Y596" s="61"/>
      <c r="Z596" s="4"/>
      <c r="AA596" s="61"/>
      <c r="AB596" s="6"/>
      <c r="AC596" s="7"/>
    </row>
    <row r="597" spans="19:29">
      <c r="S597" s="61"/>
      <c r="T597" s="61"/>
      <c r="U597" s="61"/>
      <c r="V597" s="61"/>
      <c r="W597" s="61"/>
      <c r="X597" s="61"/>
      <c r="Y597" s="61"/>
      <c r="Z597" s="4"/>
      <c r="AA597" s="61"/>
      <c r="AB597" s="6"/>
      <c r="AC597" s="7"/>
    </row>
    <row r="598" spans="19:29">
      <c r="S598" s="61"/>
      <c r="T598" s="61"/>
      <c r="U598" s="61"/>
      <c r="V598" s="61"/>
      <c r="W598" s="61"/>
      <c r="X598" s="61"/>
      <c r="Y598" s="61"/>
      <c r="Z598" s="4"/>
      <c r="AA598" s="61"/>
      <c r="AB598" s="6"/>
      <c r="AC598" s="7"/>
    </row>
    <row r="599" spans="19:29">
      <c r="S599" s="61"/>
      <c r="T599" s="61"/>
      <c r="U599" s="61"/>
      <c r="V599" s="61"/>
      <c r="W599" s="61"/>
      <c r="X599" s="61"/>
      <c r="Y599" s="61"/>
      <c r="Z599" s="4"/>
      <c r="AA599" s="61"/>
      <c r="AB599" s="6"/>
      <c r="AC599" s="7"/>
    </row>
    <row r="600" spans="19:29">
      <c r="S600" s="61"/>
      <c r="T600" s="61"/>
      <c r="U600" s="61"/>
      <c r="V600" s="61"/>
      <c r="W600" s="61"/>
      <c r="X600" s="61"/>
      <c r="Y600" s="61"/>
      <c r="Z600" s="4"/>
      <c r="AA600" s="61"/>
      <c r="AB600" s="6"/>
      <c r="AC600" s="7"/>
    </row>
    <row r="601" spans="19:29">
      <c r="S601" s="61"/>
      <c r="T601" s="61"/>
      <c r="U601" s="61"/>
      <c r="V601" s="61"/>
      <c r="W601" s="61"/>
      <c r="X601" s="61"/>
      <c r="Y601" s="61"/>
      <c r="Z601" s="4"/>
      <c r="AA601" s="61"/>
      <c r="AB601" s="6"/>
      <c r="AC601" s="7"/>
    </row>
    <row r="602" spans="19:29">
      <c r="S602" s="61"/>
      <c r="T602" s="61"/>
      <c r="U602" s="61"/>
      <c r="V602" s="61"/>
      <c r="W602" s="61"/>
      <c r="X602" s="61"/>
      <c r="Y602" s="61"/>
      <c r="Z602" s="4"/>
      <c r="AA602" s="61"/>
      <c r="AB602" s="6"/>
      <c r="AC602" s="7"/>
    </row>
    <row r="603" spans="19:29">
      <c r="S603" s="61"/>
      <c r="T603" s="61"/>
      <c r="U603" s="61"/>
      <c r="V603" s="61"/>
      <c r="W603" s="61"/>
      <c r="X603" s="61"/>
      <c r="Y603" s="61"/>
      <c r="Z603" s="4"/>
      <c r="AA603" s="61"/>
      <c r="AB603" s="6"/>
      <c r="AC603" s="7"/>
    </row>
    <row r="604" spans="19:29">
      <c r="S604" s="61"/>
      <c r="T604" s="61"/>
      <c r="U604" s="61"/>
      <c r="V604" s="61"/>
      <c r="W604" s="61"/>
      <c r="X604" s="61"/>
      <c r="Y604" s="61"/>
      <c r="Z604" s="4"/>
      <c r="AA604" s="61"/>
      <c r="AB604" s="6"/>
      <c r="AC604" s="7"/>
    </row>
    <row r="605" spans="19:29">
      <c r="S605" s="61"/>
      <c r="T605" s="61"/>
      <c r="U605" s="61"/>
      <c r="V605" s="61"/>
      <c r="W605" s="61"/>
      <c r="X605" s="61"/>
      <c r="Y605" s="61"/>
      <c r="Z605" s="4"/>
      <c r="AA605" s="61"/>
      <c r="AB605" s="6"/>
      <c r="AC605" s="7"/>
    </row>
    <row r="606" spans="19:29">
      <c r="S606" s="61"/>
      <c r="T606" s="61"/>
      <c r="U606" s="61"/>
      <c r="V606" s="61"/>
      <c r="W606" s="61"/>
      <c r="X606" s="61"/>
      <c r="Y606" s="61"/>
      <c r="Z606" s="4"/>
      <c r="AA606" s="61"/>
      <c r="AB606" s="6"/>
      <c r="AC606" s="7"/>
    </row>
    <row r="607" spans="19:29">
      <c r="S607" s="61"/>
      <c r="T607" s="61"/>
      <c r="U607" s="61"/>
      <c r="V607" s="61"/>
      <c r="W607" s="61"/>
      <c r="X607" s="61"/>
      <c r="Y607" s="61"/>
      <c r="Z607" s="4"/>
      <c r="AA607" s="61"/>
      <c r="AB607" s="6"/>
      <c r="AC607" s="7"/>
    </row>
    <row r="608" spans="19:29">
      <c r="S608" s="61"/>
      <c r="T608" s="61"/>
      <c r="U608" s="61"/>
      <c r="V608" s="61"/>
      <c r="W608" s="61"/>
      <c r="X608" s="61"/>
      <c r="Y608" s="61"/>
      <c r="Z608" s="4"/>
      <c r="AA608" s="61"/>
      <c r="AB608" s="6"/>
      <c r="AC608" s="7"/>
    </row>
    <row r="609" spans="19:29">
      <c r="S609" s="61"/>
      <c r="T609" s="61"/>
      <c r="U609" s="61"/>
      <c r="V609" s="61"/>
      <c r="W609" s="61"/>
      <c r="X609" s="61"/>
      <c r="Y609" s="61"/>
      <c r="Z609" s="4"/>
      <c r="AA609" s="61"/>
      <c r="AB609" s="6"/>
      <c r="AC609" s="7"/>
    </row>
    <row r="610" spans="19:29">
      <c r="S610" s="61"/>
      <c r="T610" s="61"/>
      <c r="U610" s="61"/>
      <c r="V610" s="61"/>
      <c r="W610" s="61"/>
      <c r="X610" s="61"/>
      <c r="Y610" s="61"/>
      <c r="Z610" s="4"/>
      <c r="AA610" s="61"/>
      <c r="AB610" s="6"/>
      <c r="AC610" s="7"/>
    </row>
    <row r="611" spans="19:29">
      <c r="S611" s="61"/>
      <c r="T611" s="61"/>
      <c r="U611" s="61"/>
      <c r="V611" s="61"/>
      <c r="W611" s="61"/>
      <c r="X611" s="61"/>
      <c r="Y611" s="61"/>
      <c r="Z611" s="4"/>
      <c r="AA611" s="61"/>
      <c r="AB611" s="6"/>
      <c r="AC611" s="7"/>
    </row>
    <row r="612" spans="19:29">
      <c r="S612" s="61"/>
      <c r="T612" s="61"/>
      <c r="U612" s="61"/>
      <c r="V612" s="61"/>
      <c r="W612" s="61"/>
      <c r="X612" s="61"/>
      <c r="Y612" s="61"/>
      <c r="Z612" s="4"/>
      <c r="AA612" s="61"/>
      <c r="AB612" s="6"/>
      <c r="AC612" s="7"/>
    </row>
    <row r="613" spans="19:29">
      <c r="S613" s="61"/>
      <c r="T613" s="61"/>
      <c r="U613" s="61"/>
      <c r="V613" s="61"/>
      <c r="W613" s="61"/>
      <c r="X613" s="61"/>
      <c r="Y613" s="61"/>
      <c r="Z613" s="4"/>
      <c r="AA613" s="61"/>
      <c r="AB613" s="6"/>
      <c r="AC613" s="7"/>
    </row>
    <row r="614" spans="19:29">
      <c r="S614" s="61"/>
      <c r="T614" s="61"/>
      <c r="U614" s="61"/>
      <c r="V614" s="61"/>
      <c r="W614" s="61"/>
      <c r="X614" s="61"/>
      <c r="Y614" s="61"/>
      <c r="Z614" s="4"/>
      <c r="AA614" s="61"/>
      <c r="AB614" s="6"/>
      <c r="AC614" s="7"/>
    </row>
    <row r="615" spans="19:29">
      <c r="S615" s="61"/>
      <c r="T615" s="61"/>
      <c r="U615" s="61"/>
      <c r="V615" s="61"/>
      <c r="W615" s="61"/>
      <c r="X615" s="61"/>
      <c r="Y615" s="61"/>
      <c r="Z615" s="4"/>
      <c r="AA615" s="61"/>
      <c r="AB615" s="6"/>
      <c r="AC615" s="7"/>
    </row>
    <row r="616" spans="19:29">
      <c r="S616" s="61"/>
      <c r="T616" s="61"/>
      <c r="U616" s="61"/>
      <c r="V616" s="61"/>
      <c r="W616" s="61"/>
      <c r="X616" s="61"/>
      <c r="Y616" s="61"/>
      <c r="Z616" s="4"/>
      <c r="AA616" s="61"/>
      <c r="AB616" s="6"/>
      <c r="AC616" s="7"/>
    </row>
    <row r="617" spans="19:29">
      <c r="S617" s="61"/>
      <c r="T617" s="61"/>
      <c r="U617" s="61"/>
      <c r="V617" s="61"/>
      <c r="W617" s="61"/>
      <c r="X617" s="61"/>
      <c r="Y617" s="61"/>
      <c r="Z617" s="4"/>
      <c r="AA617" s="61"/>
      <c r="AB617" s="6"/>
      <c r="AC617" s="7"/>
    </row>
    <row r="618" spans="19:29">
      <c r="S618" s="61"/>
      <c r="T618" s="61"/>
      <c r="U618" s="61"/>
      <c r="V618" s="61"/>
      <c r="W618" s="61"/>
      <c r="X618" s="61"/>
      <c r="Y618" s="61"/>
      <c r="Z618" s="4"/>
      <c r="AA618" s="61"/>
      <c r="AB618" s="6"/>
      <c r="AC618" s="7"/>
    </row>
    <row r="619" spans="19:29">
      <c r="S619" s="61"/>
      <c r="T619" s="61"/>
      <c r="U619" s="61"/>
      <c r="V619" s="61"/>
      <c r="W619" s="61"/>
      <c r="X619" s="61"/>
      <c r="Y619" s="61"/>
      <c r="Z619" s="4"/>
      <c r="AA619" s="61"/>
      <c r="AB619" s="6"/>
      <c r="AC619" s="7"/>
    </row>
    <row r="620" spans="19:29">
      <c r="S620" s="61"/>
      <c r="T620" s="61"/>
      <c r="U620" s="61"/>
      <c r="V620" s="61"/>
      <c r="W620" s="61"/>
      <c r="X620" s="61"/>
      <c r="Y620" s="61"/>
      <c r="Z620" s="4"/>
      <c r="AA620" s="61"/>
      <c r="AB620" s="6"/>
      <c r="AC620" s="7"/>
    </row>
    <row r="621" spans="19:29">
      <c r="S621" s="61"/>
      <c r="T621" s="61"/>
      <c r="U621" s="61"/>
      <c r="V621" s="61"/>
      <c r="W621" s="61"/>
      <c r="X621" s="61"/>
      <c r="Y621" s="61"/>
      <c r="Z621" s="4"/>
      <c r="AA621" s="61"/>
      <c r="AB621" s="6"/>
      <c r="AC621" s="7"/>
    </row>
    <row r="622" spans="19:29">
      <c r="S622" s="61"/>
      <c r="T622" s="61"/>
      <c r="U622" s="61"/>
      <c r="V622" s="61"/>
      <c r="W622" s="61"/>
      <c r="X622" s="61"/>
      <c r="Y622" s="61"/>
      <c r="Z622" s="4"/>
      <c r="AA622" s="61"/>
      <c r="AB622" s="6"/>
      <c r="AC622" s="7"/>
    </row>
    <row r="623" spans="19:29">
      <c r="S623" s="61"/>
      <c r="T623" s="61"/>
      <c r="U623" s="61"/>
      <c r="V623" s="61"/>
      <c r="W623" s="61"/>
      <c r="X623" s="61"/>
      <c r="Y623" s="61"/>
      <c r="Z623" s="4"/>
      <c r="AA623" s="61"/>
      <c r="AB623" s="6"/>
      <c r="AC623" s="7"/>
    </row>
    <row r="624" spans="19:29">
      <c r="S624" s="61"/>
      <c r="T624" s="61"/>
      <c r="U624" s="61"/>
      <c r="V624" s="61"/>
      <c r="W624" s="61"/>
      <c r="X624" s="61"/>
      <c r="Y624" s="61"/>
      <c r="Z624" s="4"/>
      <c r="AA624" s="61"/>
      <c r="AB624" s="6"/>
      <c r="AC624" s="7"/>
    </row>
    <row r="625" spans="19:29">
      <c r="S625" s="61"/>
      <c r="T625" s="61"/>
      <c r="U625" s="61"/>
      <c r="V625" s="61"/>
      <c r="W625" s="61"/>
      <c r="X625" s="61"/>
      <c r="Y625" s="61"/>
      <c r="Z625" s="4"/>
      <c r="AA625" s="61"/>
      <c r="AB625" s="6"/>
      <c r="AC625" s="7"/>
    </row>
    <row r="626" spans="19:29">
      <c r="S626" s="61"/>
      <c r="T626" s="61"/>
      <c r="U626" s="61"/>
      <c r="V626" s="61"/>
      <c r="W626" s="61"/>
      <c r="X626" s="61"/>
      <c r="Y626" s="61"/>
      <c r="Z626" s="4"/>
      <c r="AA626" s="61"/>
      <c r="AB626" s="6"/>
      <c r="AC626" s="7"/>
    </row>
    <row r="627" spans="19:29">
      <c r="S627" s="61"/>
      <c r="T627" s="61"/>
      <c r="U627" s="61"/>
      <c r="V627" s="61"/>
      <c r="W627" s="61"/>
      <c r="X627" s="61"/>
      <c r="Y627" s="61"/>
      <c r="Z627" s="4"/>
      <c r="AA627" s="61"/>
      <c r="AB627" s="6"/>
      <c r="AC627" s="7"/>
    </row>
    <row r="628" spans="19:29">
      <c r="S628" s="61"/>
      <c r="T628" s="61"/>
      <c r="U628" s="61"/>
      <c r="V628" s="61"/>
      <c r="W628" s="61"/>
      <c r="X628" s="61"/>
      <c r="Y628" s="61"/>
      <c r="Z628" s="4"/>
      <c r="AA628" s="61"/>
      <c r="AB628" s="6"/>
      <c r="AC628" s="7"/>
    </row>
    <row r="629" spans="19:29">
      <c r="S629" s="61"/>
      <c r="T629" s="61"/>
      <c r="U629" s="61"/>
      <c r="V629" s="61"/>
      <c r="W629" s="61"/>
      <c r="X629" s="61"/>
      <c r="Y629" s="61"/>
      <c r="Z629" s="4"/>
      <c r="AA629" s="61"/>
      <c r="AB629" s="6"/>
      <c r="AC629" s="7"/>
    </row>
    <row r="630" spans="19:29">
      <c r="S630" s="61"/>
      <c r="T630" s="61"/>
      <c r="U630" s="61"/>
      <c r="V630" s="61"/>
      <c r="W630" s="61"/>
      <c r="X630" s="61"/>
      <c r="Y630" s="61"/>
      <c r="Z630" s="4"/>
      <c r="AA630" s="61"/>
      <c r="AB630" s="6"/>
      <c r="AC630" s="7"/>
    </row>
    <row r="631" spans="19:29">
      <c r="S631" s="61"/>
      <c r="T631" s="61"/>
      <c r="U631" s="61"/>
      <c r="V631" s="61"/>
      <c r="W631" s="61"/>
      <c r="X631" s="61"/>
      <c r="Y631" s="61"/>
      <c r="Z631" s="4"/>
      <c r="AA631" s="61"/>
      <c r="AB631" s="6"/>
      <c r="AC631" s="7"/>
    </row>
    <row r="632" spans="19:29">
      <c r="S632" s="61"/>
      <c r="T632" s="61"/>
      <c r="U632" s="61"/>
      <c r="V632" s="61"/>
      <c r="W632" s="61"/>
      <c r="X632" s="61"/>
      <c r="Y632" s="61"/>
      <c r="Z632" s="4"/>
      <c r="AA632" s="61"/>
      <c r="AB632" s="6"/>
      <c r="AC632" s="7"/>
    </row>
    <row r="633" spans="19:29">
      <c r="S633" s="61"/>
      <c r="T633" s="61"/>
      <c r="U633" s="61"/>
      <c r="V633" s="61"/>
      <c r="W633" s="61"/>
      <c r="X633" s="61"/>
      <c r="Y633" s="61"/>
      <c r="Z633" s="4"/>
      <c r="AA633" s="61"/>
      <c r="AB633" s="6"/>
      <c r="AC633" s="7"/>
    </row>
    <row r="634" spans="19:29">
      <c r="S634" s="61"/>
      <c r="T634" s="61"/>
      <c r="U634" s="61"/>
      <c r="V634" s="61"/>
      <c r="W634" s="61"/>
      <c r="X634" s="61"/>
      <c r="Y634" s="61"/>
      <c r="Z634" s="4"/>
      <c r="AA634" s="61"/>
      <c r="AB634" s="6"/>
      <c r="AC634" s="7"/>
    </row>
    <row r="635" spans="19:29">
      <c r="S635" s="61"/>
      <c r="T635" s="61"/>
      <c r="U635" s="61"/>
      <c r="V635" s="61"/>
      <c r="W635" s="61"/>
      <c r="X635" s="61"/>
      <c r="Y635" s="61"/>
      <c r="Z635" s="4"/>
      <c r="AA635" s="61"/>
      <c r="AB635" s="6"/>
      <c r="AC635" s="7"/>
    </row>
  </sheetData>
  <autoFilter ref="A5:Q98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/>
  </sheetViews>
  <sheetFormatPr defaultColWidth="8.85546875" defaultRowHeight="12.75"/>
  <cols>
    <col min="1" max="1" width="14.140625" style="9" bestFit="1" customWidth="1"/>
    <col min="2" max="2" width="20" style="45" bestFit="1" customWidth="1"/>
    <col min="3" max="3" width="8.85546875" style="9"/>
    <col min="4" max="4" width="11.5703125" style="9" bestFit="1" customWidth="1"/>
    <col min="5" max="16384" width="8.85546875" style="9"/>
  </cols>
  <sheetData>
    <row r="1" spans="1:21" s="21" customFormat="1" ht="15.75" customHeight="1">
      <c r="A1" s="49" t="s">
        <v>675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s="31" customFormat="1" ht="15.75" customHeight="1">
      <c r="A2" s="49" t="s">
        <v>711</v>
      </c>
      <c r="B2" s="20"/>
      <c r="C2" s="20"/>
      <c r="E2" s="20"/>
      <c r="F2" s="22"/>
      <c r="G2" s="20"/>
      <c r="H2" s="20"/>
      <c r="I2" s="20"/>
      <c r="J2" s="20"/>
      <c r="K2" s="20"/>
      <c r="L2" s="20"/>
      <c r="M2" s="22"/>
      <c r="N2" s="22"/>
      <c r="O2" s="22"/>
      <c r="P2" s="23"/>
      <c r="Q2" s="24"/>
    </row>
    <row r="3" spans="1:21" s="31" customFormat="1" ht="15.75" customHeight="1">
      <c r="B3" s="20"/>
      <c r="C3" s="20"/>
      <c r="E3" s="20"/>
      <c r="F3" s="22"/>
      <c r="G3" s="20"/>
      <c r="H3" s="77"/>
      <c r="I3" s="20"/>
      <c r="J3" s="20"/>
      <c r="K3" s="20"/>
      <c r="L3" s="20"/>
      <c r="M3" s="22"/>
      <c r="N3" s="22"/>
      <c r="O3" s="22"/>
      <c r="P3" s="23"/>
      <c r="Q3" s="24"/>
    </row>
    <row r="4" spans="1:21" s="32" customFormat="1" ht="15.75" customHeight="1">
      <c r="A4" s="21"/>
      <c r="B4" s="20"/>
      <c r="C4" s="20"/>
      <c r="D4" s="20"/>
      <c r="E4" s="20"/>
      <c r="F4" s="22"/>
      <c r="G4" s="20"/>
      <c r="H4" s="20"/>
      <c r="I4" s="20"/>
      <c r="J4" s="20"/>
      <c r="K4" s="20"/>
      <c r="L4" s="20"/>
      <c r="M4" s="22"/>
      <c r="N4" s="22"/>
      <c r="O4" s="22"/>
      <c r="P4" s="23"/>
      <c r="Q4" s="24"/>
    </row>
    <row r="5" spans="1:21">
      <c r="A5" s="93" t="s">
        <v>666</v>
      </c>
      <c r="B5" s="45" t="s">
        <v>668</v>
      </c>
      <c r="D5" s="49" t="s">
        <v>670</v>
      </c>
    </row>
    <row r="6" spans="1:21">
      <c r="A6" s="94" t="s">
        <v>89</v>
      </c>
      <c r="B6" s="45">
        <v>3760000</v>
      </c>
      <c r="D6" s="45">
        <v>3760000</v>
      </c>
      <c r="E6" s="45">
        <f>D6-GETPIVOTDATA("Maturity Amount",$A$5,"Issuer","DMA")</f>
        <v>0</v>
      </c>
    </row>
    <row r="7" spans="1:21">
      <c r="A7" s="95" t="s">
        <v>672</v>
      </c>
      <c r="D7" s="45"/>
      <c r="E7" s="45"/>
    </row>
    <row r="8" spans="1:21">
      <c r="A8" s="95" t="s">
        <v>52</v>
      </c>
      <c r="B8" s="45">
        <v>3760000</v>
      </c>
    </row>
    <row r="9" spans="1:21">
      <c r="A9" s="94" t="s">
        <v>54</v>
      </c>
      <c r="B9" s="45">
        <v>74820000</v>
      </c>
      <c r="D9" s="45">
        <v>74820000</v>
      </c>
      <c r="E9" s="45">
        <f>D9-GETPIVOTDATA("Maturity Amount",$A$5,"Issuer","KCTCS")</f>
        <v>0</v>
      </c>
    </row>
    <row r="10" spans="1:21">
      <c r="A10" s="95" t="s">
        <v>672</v>
      </c>
      <c r="D10" s="45"/>
      <c r="E10" s="45"/>
    </row>
    <row r="11" spans="1:21">
      <c r="A11" s="95" t="s">
        <v>49</v>
      </c>
      <c r="B11" s="45">
        <v>30585000</v>
      </c>
      <c r="D11" s="45"/>
      <c r="E11" s="45"/>
    </row>
    <row r="12" spans="1:21">
      <c r="A12" s="95" t="s">
        <v>50</v>
      </c>
      <c r="B12" s="45">
        <v>44235000</v>
      </c>
      <c r="D12" s="45"/>
      <c r="E12" s="45"/>
    </row>
    <row r="13" spans="1:21">
      <c r="A13" s="94" t="s">
        <v>91</v>
      </c>
      <c r="B13" s="45">
        <v>44300000</v>
      </c>
      <c r="D13" s="45">
        <v>44300000</v>
      </c>
      <c r="E13" s="45">
        <f>D13-GETPIVOTDATA("Maturity Amount",$A$5,"Issuer","KRA")</f>
        <v>0</v>
      </c>
    </row>
    <row r="14" spans="1:21">
      <c r="A14" s="95" t="s">
        <v>672</v>
      </c>
      <c r="D14" s="45"/>
      <c r="E14" s="45"/>
    </row>
    <row r="15" spans="1:21">
      <c r="A15" s="95" t="s">
        <v>56</v>
      </c>
      <c r="B15" s="45">
        <v>12525000</v>
      </c>
      <c r="D15" s="45"/>
      <c r="E15" s="45"/>
    </row>
    <row r="16" spans="1:21">
      <c r="A16" s="95" t="s">
        <v>48</v>
      </c>
      <c r="B16" s="45">
        <v>6350000</v>
      </c>
      <c r="D16" s="45"/>
      <c r="E16" s="45"/>
    </row>
    <row r="17" spans="1:5">
      <c r="A17" s="95" t="s">
        <v>51</v>
      </c>
      <c r="B17" s="45">
        <v>25425000</v>
      </c>
      <c r="D17" s="45"/>
      <c r="E17" s="45"/>
    </row>
    <row r="18" spans="1:5">
      <c r="A18" s="94" t="s">
        <v>92</v>
      </c>
      <c r="B18" s="45">
        <v>405000</v>
      </c>
      <c r="D18" s="45">
        <v>405000</v>
      </c>
      <c r="E18" s="45">
        <f>D18-GETPIVOTDATA("Maturity Amount",$A$5,"Issuer","UK")</f>
        <v>0</v>
      </c>
    </row>
    <row r="19" spans="1:5">
      <c r="A19" s="95" t="s">
        <v>672</v>
      </c>
      <c r="D19" s="45"/>
      <c r="E19" s="45"/>
    </row>
    <row r="20" spans="1:5">
      <c r="A20" s="95" t="s">
        <v>58</v>
      </c>
      <c r="B20" s="45">
        <v>405000</v>
      </c>
      <c r="D20" s="45"/>
      <c r="E20" s="45"/>
    </row>
    <row r="21" spans="1:5">
      <c r="A21" s="94" t="s">
        <v>667</v>
      </c>
      <c r="B21" s="45">
        <v>123285000</v>
      </c>
      <c r="D21" s="45"/>
      <c r="E21" s="45"/>
    </row>
    <row r="22" spans="1:5" ht="15">
      <c r="A22"/>
      <c r="B22"/>
    </row>
    <row r="23" spans="1:5" ht="15">
      <c r="A23"/>
      <c r="B23"/>
    </row>
    <row r="24" spans="1:5" ht="15">
      <c r="A24"/>
      <c r="B24"/>
    </row>
    <row r="25" spans="1:5" ht="15">
      <c r="A25"/>
      <c r="B25"/>
    </row>
    <row r="26" spans="1:5" ht="15">
      <c r="B26"/>
    </row>
    <row r="27" spans="1:5" ht="15">
      <c r="B27"/>
    </row>
    <row r="28" spans="1:5" ht="15">
      <c r="B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Inputs</vt:lpstr>
      <vt:lpstr>General</vt:lpstr>
      <vt:lpstr>S1</vt:lpstr>
      <vt:lpstr>Road</vt:lpstr>
      <vt:lpstr>S2</vt:lpstr>
      <vt:lpstr>Federal</vt:lpstr>
      <vt:lpstr>S3</vt:lpstr>
      <vt:lpstr>Agency</vt:lpstr>
      <vt:lpstr>S4</vt:lpstr>
      <vt:lpstr>KPTIA</vt:lpstr>
      <vt:lpstr>S5</vt:lpstr>
      <vt:lpstr>KIA</vt:lpstr>
      <vt:lpstr>S6</vt:lpstr>
      <vt:lpstr>Agency!Print_Area</vt:lpstr>
      <vt:lpstr>General!Print_Area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Sandy (Finance OFM)</dc:creator>
  <cp:lastModifiedBy>richard.osborn</cp:lastModifiedBy>
  <cp:lastPrinted>2023-08-18T19:29:47Z</cp:lastPrinted>
  <dcterms:created xsi:type="dcterms:W3CDTF">2015-05-13T22:16:13Z</dcterms:created>
  <dcterms:modified xsi:type="dcterms:W3CDTF">2023-12-22T20:04:52Z</dcterms:modified>
</cp:coreProperties>
</file>