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Jake/Desktop/"/>
    </mc:Choice>
  </mc:AlternateContent>
  <xr:revisionPtr revIDLastSave="0" documentId="13_ncr:1_{8022F11E-A2D1-6443-9A39-6098EF287679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Data Analysis 2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39" i="5" l="1"/>
  <c r="O238" i="5"/>
  <c r="N238" i="5"/>
  <c r="P238" i="5" s="1"/>
  <c r="F247" i="5" s="1"/>
  <c r="K238" i="5"/>
  <c r="F246" i="5" s="1"/>
  <c r="J238" i="5"/>
  <c r="I238" i="5"/>
  <c r="E238" i="5"/>
  <c r="F238" i="5" s="1"/>
  <c r="F245" i="5" s="1"/>
  <c r="D238" i="5"/>
  <c r="O237" i="5"/>
  <c r="N237" i="5"/>
  <c r="O239" i="5" s="1"/>
  <c r="J237" i="5"/>
  <c r="I237" i="5"/>
  <c r="K237" i="5" s="1"/>
  <c r="E246" i="5" s="1"/>
  <c r="F237" i="5"/>
  <c r="E245" i="5" s="1"/>
  <c r="E237" i="5"/>
  <c r="D237" i="5"/>
  <c r="E239" i="5" s="1"/>
  <c r="U223" i="5"/>
  <c r="F248" i="5" s="1"/>
  <c r="T223" i="5"/>
  <c r="S223" i="5"/>
  <c r="T222" i="5"/>
  <c r="T224" i="5" s="1"/>
  <c r="S222" i="5"/>
  <c r="T149" i="5"/>
  <c r="S149" i="5"/>
  <c r="U149" i="5" s="1"/>
  <c r="F158" i="5" s="1"/>
  <c r="O149" i="5"/>
  <c r="N149" i="5"/>
  <c r="K149" i="5"/>
  <c r="F156" i="5" s="1"/>
  <c r="J149" i="5"/>
  <c r="I149" i="5"/>
  <c r="E149" i="5"/>
  <c r="F149" i="5" s="1"/>
  <c r="F155" i="5" s="1"/>
  <c r="D149" i="5"/>
  <c r="T148" i="5"/>
  <c r="S148" i="5"/>
  <c r="U148" i="5" s="1"/>
  <c r="O148" i="5"/>
  <c r="N148" i="5"/>
  <c r="O150" i="5" s="1"/>
  <c r="J148" i="5"/>
  <c r="I148" i="5"/>
  <c r="J150" i="5" s="1"/>
  <c r="F148" i="5"/>
  <c r="E155" i="5" s="1"/>
  <c r="E148" i="5"/>
  <c r="D148" i="5"/>
  <c r="E150" i="5" s="1"/>
  <c r="T113" i="5"/>
  <c r="U113" i="5" s="1"/>
  <c r="F100" i="5" s="1"/>
  <c r="S113" i="5"/>
  <c r="T112" i="5"/>
  <c r="S112" i="5"/>
  <c r="K8" i="5" s="1"/>
  <c r="O88" i="5"/>
  <c r="N88" i="5"/>
  <c r="P88" i="5" s="1"/>
  <c r="F99" i="5" s="1"/>
  <c r="K88" i="5"/>
  <c r="F98" i="5" s="1"/>
  <c r="J88" i="5"/>
  <c r="I88" i="5"/>
  <c r="E88" i="5"/>
  <c r="D88" i="5"/>
  <c r="F88" i="5" s="1"/>
  <c r="F97" i="5" s="1"/>
  <c r="O87" i="5"/>
  <c r="N87" i="5"/>
  <c r="K87" i="5"/>
  <c r="I5" i="5" s="1"/>
  <c r="J87" i="5"/>
  <c r="I87" i="5"/>
  <c r="J89" i="5" s="1"/>
  <c r="E87" i="5"/>
  <c r="F87" i="5" s="1"/>
  <c r="E97" i="5" s="1"/>
  <c r="H5" i="5" s="1"/>
  <c r="D87" i="5"/>
  <c r="Q21" i="5"/>
  <c r="J8" i="5"/>
  <c r="I8" i="5"/>
  <c r="H8" i="5"/>
  <c r="H4" i="5"/>
  <c r="I3" i="5"/>
  <c r="H3" i="5"/>
  <c r="K4" i="5" l="1"/>
  <c r="E158" i="5"/>
  <c r="I9" i="5"/>
  <c r="I10" i="5" s="1"/>
  <c r="U112" i="5"/>
  <c r="T114" i="5"/>
  <c r="T150" i="5"/>
  <c r="E89" i="5"/>
  <c r="H9" i="5" s="1"/>
  <c r="H10" i="5" s="1"/>
  <c r="E98" i="5"/>
  <c r="K148" i="5"/>
  <c r="P149" i="5"/>
  <c r="F157" i="5" s="1"/>
  <c r="U222" i="5"/>
  <c r="P237" i="5"/>
  <c r="O89" i="5"/>
  <c r="J9" i="5" s="1"/>
  <c r="J10" i="5" s="1"/>
  <c r="P87" i="5"/>
  <c r="P148" i="5"/>
  <c r="K5" i="5" l="1"/>
  <c r="E100" i="5"/>
  <c r="Q22" i="5"/>
  <c r="E156" i="5"/>
  <c r="I4" i="5"/>
  <c r="E247" i="5"/>
  <c r="J3" i="5"/>
  <c r="E157" i="5"/>
  <c r="J4" i="5"/>
  <c r="K3" i="5"/>
  <c r="E248" i="5"/>
  <c r="E99" i="5"/>
  <c r="J5" i="5"/>
  <c r="K9" i="5"/>
  <c r="K10" i="5" s="1"/>
  <c r="L10" i="5" s="1"/>
</calcChain>
</file>

<file path=xl/sharedStrings.xml><?xml version="1.0" encoding="utf-8"?>
<sst xmlns="http://schemas.openxmlformats.org/spreadsheetml/2006/main" count="505" uniqueCount="315">
  <si>
    <t>Naming convention for data collection:</t>
  </si>
  <si>
    <t>What about jugs?</t>
  </si>
  <si>
    <t>Compost</t>
  </si>
  <si>
    <t>Paper Recycle</t>
  </si>
  <si>
    <t>Plastic Recycle</t>
  </si>
  <si>
    <t>Landfill</t>
  </si>
  <si>
    <t xml:space="preserve">napkins </t>
  </si>
  <si>
    <t>Paper</t>
  </si>
  <si>
    <t>Empty plastic bottle (no caps)</t>
  </si>
  <si>
    <t>Food scoops</t>
  </si>
  <si>
    <t>Silverware</t>
  </si>
  <si>
    <t>food scraps</t>
  </si>
  <si>
    <t>notebooks</t>
  </si>
  <si>
    <t>Empty aluminum cans</t>
  </si>
  <si>
    <t>Food trays</t>
  </si>
  <si>
    <t>Condiment</t>
  </si>
  <si>
    <t>drink carrier</t>
  </si>
  <si>
    <t>coffee sleeve</t>
  </si>
  <si>
    <t>Empty glass bottles (no caps)</t>
  </si>
  <si>
    <t>Food containers</t>
  </si>
  <si>
    <t>Side packaging</t>
  </si>
  <si>
    <t>Croutons bowl (NO lid)</t>
  </si>
  <si>
    <t>newspaper</t>
  </si>
  <si>
    <t>Plastic drink cups</t>
  </si>
  <si>
    <t>Pizza cardboard packaging</t>
  </si>
  <si>
    <t>magazines</t>
  </si>
  <si>
    <t>Croutons lid</t>
  </si>
  <si>
    <t>Plastic stirrers</t>
  </si>
  <si>
    <t>envelopes</t>
  </si>
  <si>
    <t>Foil wrap</t>
  </si>
  <si>
    <t>Sauce cups</t>
  </si>
  <si>
    <t>compostable straw</t>
  </si>
  <si>
    <t>junk mail</t>
  </si>
  <si>
    <t>Foil bag</t>
  </si>
  <si>
    <t>Pizza container</t>
  </si>
  <si>
    <t>compostable straw sleeve</t>
  </si>
  <si>
    <t>cardboard packaging</t>
  </si>
  <si>
    <t>Drink cup</t>
  </si>
  <si>
    <t>Clear/black plastic containers</t>
  </si>
  <si>
    <t>Drink cup lids</t>
  </si>
  <si>
    <t>Plates</t>
  </si>
  <si>
    <t>compostable to-go container</t>
  </si>
  <si>
    <t>Are fortunes from Panada Express compostable?</t>
  </si>
  <si>
    <t>**People are willing to take the time to sort, as seen in the gum sleeve and plastic gum container example</t>
  </si>
  <si>
    <t>Quantity</t>
  </si>
  <si>
    <t>Correct Items</t>
  </si>
  <si>
    <t>Wrong Items</t>
  </si>
  <si>
    <t>croutons bowls</t>
  </si>
  <si>
    <t>utensils</t>
  </si>
  <si>
    <t>straw wrappers</t>
  </si>
  <si>
    <t>plastic bottles</t>
  </si>
  <si>
    <t>bottle caps</t>
  </si>
  <si>
    <t>croutons bowl</t>
  </si>
  <si>
    <t>croutons lids</t>
  </si>
  <si>
    <t>panda bowl</t>
  </si>
  <si>
    <t>sugar packets</t>
  </si>
  <si>
    <t>glass bottle</t>
  </si>
  <si>
    <t>Pepsi Wow cup</t>
  </si>
  <si>
    <t>pepsi wow cup</t>
  </si>
  <si>
    <t>straws</t>
  </si>
  <si>
    <t>panda bowl lid</t>
  </si>
  <si>
    <t>metal cans</t>
  </si>
  <si>
    <t>notebook paper</t>
  </si>
  <si>
    <t xml:space="preserve">plastic sauce containers </t>
  </si>
  <si>
    <t>napkins</t>
  </si>
  <si>
    <t>starbucks cold dome lid</t>
  </si>
  <si>
    <t>starbucks hot cup</t>
  </si>
  <si>
    <t>croutons bowl lid</t>
  </si>
  <si>
    <t>straw</t>
  </si>
  <si>
    <t>starbucks hot cup lid</t>
  </si>
  <si>
    <t>chopsticks</t>
  </si>
  <si>
    <t>plastic wrapper</t>
  </si>
  <si>
    <t>panda compostable clamshell food container</t>
  </si>
  <si>
    <t>plastic sauce container lids</t>
  </si>
  <si>
    <t>chopstick wrappers</t>
  </si>
  <si>
    <t>starbucks cold cup</t>
  </si>
  <si>
    <t>pepsi wow cups</t>
  </si>
  <si>
    <t>starbucks cold cup lid</t>
  </si>
  <si>
    <t>compostable cup lids</t>
  </si>
  <si>
    <t>pollo clamshell containers</t>
  </si>
  <si>
    <t>starbucks bakery bags</t>
  </si>
  <si>
    <t>brown paper food bags</t>
  </si>
  <si>
    <t>food (lbs)</t>
  </si>
  <si>
    <t>subway sandwhich bag</t>
  </si>
  <si>
    <t>subway wrapper</t>
  </si>
  <si>
    <t>pollo side container</t>
  </si>
  <si>
    <t xml:space="preserve">compostable utensil </t>
  </si>
  <si>
    <t>wax papers (croutons?)</t>
  </si>
  <si>
    <t>sauce containers (portion/souflee cups)</t>
  </si>
  <si>
    <t>liquid (oz)</t>
  </si>
  <si>
    <t>starbucks plastic utensil wrapper</t>
  </si>
  <si>
    <t>sauce container lids (portion/souflee)</t>
  </si>
  <si>
    <t>cracker plastic wrappers</t>
  </si>
  <si>
    <t>Starbucks bakery bags</t>
  </si>
  <si>
    <t>condiment packets</t>
  </si>
  <si>
    <t>condiment portion cups</t>
  </si>
  <si>
    <t>single serving butter tubs</t>
  </si>
  <si>
    <t>starbucks cold cup dome lid</t>
  </si>
  <si>
    <t>ziplock bags</t>
  </si>
  <si>
    <t>Panda express fountain drink cups</t>
  </si>
  <si>
    <t xml:space="preserve">pollo fountain drink cups </t>
  </si>
  <si>
    <t>papa johns fountain drink cups</t>
  </si>
  <si>
    <t>panda express water cups</t>
  </si>
  <si>
    <t>wendys fry cartons</t>
  </si>
  <si>
    <t>pollo sandwich boxes</t>
  </si>
  <si>
    <t>foil food wrappers</t>
  </si>
  <si>
    <t>panda fortune cookie wrappers</t>
  </si>
  <si>
    <t>wendys plastic fountain drink cup</t>
  </si>
  <si>
    <t>cup lids</t>
  </si>
  <si>
    <t>shakesmart bowl &amp; lid</t>
  </si>
  <si>
    <t>side bowl lids</t>
  </si>
  <si>
    <t>pollo soup/food bowl</t>
  </si>
  <si>
    <t>fortune</t>
  </si>
  <si>
    <t>wooden stir</t>
  </si>
  <si>
    <t>applesacuse container &amp; foil top</t>
  </si>
  <si>
    <t>sauce packets</t>
  </si>
  <si>
    <t>suger packets</t>
  </si>
  <si>
    <t>papa johns cheese packet</t>
  </si>
  <si>
    <t>wendys sauce containers</t>
  </si>
  <si>
    <t>pollo paper boat</t>
  </si>
  <si>
    <t>pollo side containers (small)</t>
  </si>
  <si>
    <t>panda express side bag</t>
  </si>
  <si>
    <t>white napkin</t>
  </si>
  <si>
    <t>Misc Utensil wrapper</t>
  </si>
  <si>
    <t>water bottle</t>
  </si>
  <si>
    <t xml:space="preserve">Drink lids
</t>
  </si>
  <si>
    <t>Items collected from GBW</t>
  </si>
  <si>
    <t>starbucks sleeve</t>
  </si>
  <si>
    <t>sauce container</t>
  </si>
  <si>
    <t>tea bottle</t>
  </si>
  <si>
    <t>Napkins</t>
  </si>
  <si>
    <t>station: 11:00-15:00</t>
  </si>
  <si>
    <t>Catering/dining hall coffee cup</t>
  </si>
  <si>
    <t>sauce container lid</t>
  </si>
  <si>
    <t>Naked juice</t>
  </si>
  <si>
    <t>Unbranded paper bag</t>
  </si>
  <si>
    <t>utensil</t>
  </si>
  <si>
    <t>aluminum cans</t>
  </si>
  <si>
    <t xml:space="preserve">plastic gum container
</t>
  </si>
  <si>
    <t>knives</t>
  </si>
  <si>
    <t>Eco product fork</t>
  </si>
  <si>
    <t xml:space="preserve">
</t>
  </si>
  <si>
    <t>compostable straws</t>
  </si>
  <si>
    <t>Compostable Pepsi cups</t>
  </si>
  <si>
    <t xml:space="preserve">Misc. coffee cup
</t>
  </si>
  <si>
    <t>compostable straw wrappers</t>
  </si>
  <si>
    <t xml:space="preserve">Pepsi WOW cup
</t>
  </si>
  <si>
    <t>Compostable straws</t>
  </si>
  <si>
    <t>Pepsi WOW cup</t>
  </si>
  <si>
    <t>plastic forks</t>
  </si>
  <si>
    <t xml:space="preserve">Forks
</t>
  </si>
  <si>
    <t>papa john's pizza box</t>
  </si>
  <si>
    <t>Misc plastic forks</t>
  </si>
  <si>
    <t>chip bag</t>
  </si>
  <si>
    <t xml:space="preserve">Plastic drink lids
</t>
  </si>
  <si>
    <t>Misc plastic spoon</t>
  </si>
  <si>
    <t>paper gum sleeve</t>
  </si>
  <si>
    <t>Hot coffee lids</t>
  </si>
  <si>
    <t>misc plastic knife</t>
  </si>
  <si>
    <t>Paper cups</t>
  </si>
  <si>
    <t>panda chopstick wrapper</t>
  </si>
  <si>
    <t>Cold coffee cups</t>
  </si>
  <si>
    <t>Sauce container lids</t>
  </si>
  <si>
    <t>Sauce containers</t>
  </si>
  <si>
    <t>sauce container lids</t>
  </si>
  <si>
    <t>tagalongs box</t>
  </si>
  <si>
    <t>Items collected from 11:00-15:00</t>
  </si>
  <si>
    <t>compostable paper cups</t>
  </si>
  <si>
    <t>gummy box</t>
  </si>
  <si>
    <t>starbucks paper cup with lid</t>
  </si>
  <si>
    <t>food</t>
  </si>
  <si>
    <t>can</t>
  </si>
  <si>
    <t>plastic cup</t>
  </si>
  <si>
    <t>juice box</t>
  </si>
  <si>
    <t>fork</t>
  </si>
  <si>
    <t>paper plate</t>
  </si>
  <si>
    <t>glass bottle with non recyclable stuff inside</t>
  </si>
  <si>
    <t>compostable lids</t>
  </si>
  <si>
    <t>sauce containers</t>
  </si>
  <si>
    <t>sticker</t>
  </si>
  <si>
    <t>pollo bowl</t>
  </si>
  <si>
    <t>pollo box</t>
  </si>
  <si>
    <t>starbucks bag</t>
  </si>
  <si>
    <t>plastic knife</t>
  </si>
  <si>
    <t>salad dressing</t>
  </si>
  <si>
    <t>plastic fork</t>
  </si>
  <si>
    <t>wax paper cup</t>
  </si>
  <si>
    <t>plate</t>
  </si>
  <si>
    <t>wax paper</t>
  </si>
  <si>
    <t>Misc chip bag</t>
  </si>
  <si>
    <t>apple sauce container</t>
  </si>
  <si>
    <t>ziploc bag</t>
  </si>
  <si>
    <t>wingzone paper</t>
  </si>
  <si>
    <t>pollo boat</t>
  </si>
  <si>
    <t>panda express bowl</t>
  </si>
  <si>
    <t>greek yogurt</t>
  </si>
  <si>
    <t>wendy's paper cup</t>
  </si>
  <si>
    <t>wendy's paper container</t>
  </si>
  <si>
    <t>cliff bar wrapper</t>
  </si>
  <si>
    <t>girlscouts cookies
 tray</t>
  </si>
  <si>
    <t/>
  </si>
  <si>
    <t>- All words lower-case
- No apostrophes or punctuation
- Order: Restaurant, material, item</t>
  </si>
  <si>
    <t>Panda wooden chopsticks</t>
  </si>
  <si>
    <t>Panda chopsticks sleeve</t>
  </si>
  <si>
    <t>starbucks wooden stirrers</t>
  </si>
  <si>
    <t>Weeks</t>
  </si>
  <si>
    <t>Plastic</t>
  </si>
  <si>
    <t>Total number of napkins over 3 weeks =</t>
  </si>
  <si>
    <t>Week 1</t>
  </si>
  <si>
    <t xml:space="preserve">napkins / total paper items = </t>
  </si>
  <si>
    <t>Week 2</t>
  </si>
  <si>
    <t>Week 3</t>
  </si>
  <si>
    <t>Total correct items / 3 weeks</t>
  </si>
  <si>
    <t>total items / 3 weeks</t>
  </si>
  <si>
    <t>Overall GBW Accuracy</t>
  </si>
  <si>
    <t xml:space="preserve">average % accuracy = </t>
  </si>
  <si>
    <t>purple = 1 average</t>
  </si>
  <si>
    <t>papa johns paper plate</t>
  </si>
  <si>
    <t>pollo tropichop bowl</t>
  </si>
  <si>
    <t>starbucks wooden stirrer</t>
  </si>
  <si>
    <t>panda chopsticks</t>
  </si>
  <si>
    <t>pollo tropichop lid</t>
  </si>
  <si>
    <t>papa johns pizza slice box</t>
  </si>
  <si>
    <t>pollo Tropichop bowl</t>
  </si>
  <si>
    <t>panda chopsticks wrappers</t>
  </si>
  <si>
    <t>pollo Tropichop bowl lid</t>
  </si>
  <si>
    <t>panda fortunes</t>
  </si>
  <si>
    <t>Total number of items</t>
  </si>
  <si>
    <t>Correct</t>
  </si>
  <si>
    <t>incorrect</t>
  </si>
  <si>
    <t>% accuracy Compost</t>
  </si>
  <si>
    <t>% accuracy Paper</t>
  </si>
  <si>
    <t>% accuracy plastic</t>
  </si>
  <si>
    <t>unweighted</t>
  </si>
  <si>
    <t>weighted</t>
  </si>
  <si>
    <t>total items (unweighted)</t>
  </si>
  <si>
    <t>Number of starbucks items</t>
  </si>
  <si>
    <t>Unweighted</t>
  </si>
  <si>
    <t>Weighted</t>
  </si>
  <si>
    <t>pollo side container lid (small)</t>
  </si>
  <si>
    <t>% accuracy landfill</t>
  </si>
  <si>
    <t>paper (sheets)</t>
  </si>
  <si>
    <t>pollo clamshell container</t>
  </si>
  <si>
    <t>starbucks paper bag</t>
  </si>
  <si>
    <t>starbucks Plastic cup</t>
  </si>
  <si>
    <t>subway bags</t>
  </si>
  <si>
    <t>wendys paper cup</t>
  </si>
  <si>
    <t>panda wooden chopsticks</t>
  </si>
  <si>
    <t>panda compostable clamshell</t>
  </si>
  <si>
    <t>subway food wrapper</t>
  </si>
  <si>
    <t>pollo sauce container</t>
  </si>
  <si>
    <t>pollo paper bags</t>
  </si>
  <si>
    <t>wendys paper bag</t>
  </si>
  <si>
    <t>pollo plastic bowls</t>
  </si>
  <si>
    <t>croutons salad bowl (compostable)</t>
  </si>
  <si>
    <t>pollo plastic bowl lids</t>
  </si>
  <si>
    <t>papa johns pizza box</t>
  </si>
  <si>
    <t>panda water cups</t>
  </si>
  <si>
    <t>panda compostable food containers</t>
  </si>
  <si>
    <t>croutons salad bowl lids</t>
  </si>
  <si>
    <t xml:space="preserve">napkins
</t>
  </si>
  <si>
    <t>starbucks coffee sleeves</t>
  </si>
  <si>
    <t>panda Drink lid</t>
  </si>
  <si>
    <t>pollo large container and lid</t>
  </si>
  <si>
    <t>panda plastic bowls</t>
  </si>
  <si>
    <t>panda cup</t>
  </si>
  <si>
    <t>panda plastic bowl lids</t>
  </si>
  <si>
    <t>panda takeout container</t>
  </si>
  <si>
    <t>pollo bowls</t>
  </si>
  <si>
    <t>wendys fry cup</t>
  </si>
  <si>
    <t>pollo bowl lids</t>
  </si>
  <si>
    <t>papa johns plates</t>
  </si>
  <si>
    <t>wendys wrapper</t>
  </si>
  <si>
    <t>wendys bag</t>
  </si>
  <si>
    <t>starbucks paper cup</t>
  </si>
  <si>
    <t>starbucks plastic cup</t>
  </si>
  <si>
    <t>shake smart bowl</t>
  </si>
  <si>
    <t>starbucks cup lid</t>
  </si>
  <si>
    <t xml:space="preserve">croutons compostable bowl
</t>
  </si>
  <si>
    <t>pollo compostable to-go containers</t>
  </si>
  <si>
    <t>piece of paper</t>
  </si>
  <si>
    <t>??</t>
  </si>
  <si>
    <t>papa johns breadstick bag</t>
  </si>
  <si>
    <t>croutons compostable lid</t>
  </si>
  <si>
    <t>sauce packet</t>
  </si>
  <si>
    <t>bowl</t>
  </si>
  <si>
    <t>croutons compostable bowls</t>
  </si>
  <si>
    <t xml:space="preserve">pollo box
</t>
  </si>
  <si>
    <t>non recyclable stuff</t>
  </si>
  <si>
    <t>plastic bowl</t>
  </si>
  <si>
    <t>food container</t>
  </si>
  <si>
    <t>pollo paper container</t>
  </si>
  <si>
    <t>glass bottle lid</t>
  </si>
  <si>
    <t>starbucks drink carrier</t>
  </si>
  <si>
    <t>receipt</t>
  </si>
  <si>
    <t>plastic bottle cap</t>
  </si>
  <si>
    <t>compostable cup</t>
  </si>
  <si>
    <t>papa johns red pepper flakes packet</t>
  </si>
  <si>
    <t>wrapped UNUSED straw</t>
  </si>
  <si>
    <t>croutons salad lid</t>
  </si>
  <si>
    <t>dried wipe</t>
  </si>
  <si>
    <t>pizza boxes</t>
  </si>
  <si>
    <t>cups</t>
  </si>
  <si>
    <t>cup</t>
  </si>
  <si>
    <t>panda container lid</t>
  </si>
  <si>
    <t>panda containers</t>
  </si>
  <si>
    <t>panda express food container</t>
  </si>
  <si>
    <t>panda fortune cookie wrapper</t>
  </si>
  <si>
    <t>food bags</t>
  </si>
  <si>
    <t>yogurt container</t>
  </si>
  <si>
    <t>lids</t>
  </si>
  <si>
    <t>aluminum foil</t>
  </si>
  <si>
    <t>starbucks bags</t>
  </si>
  <si>
    <t>panda express food lid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</si>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</sst>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ddd\,\ yyyy\-mm\-dd"/>
    <numFmt numFmtId="166" formatCode="0.0%"/>
  </numFmts>
  <fonts count="13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0"/>
      <name val="Arial"/>
    </font>
    <font>
      <b/>
      <sz val="10"/>
      <color theme="1"/>
      <name val="Arial"/>
    </font>
    <font>
      <b/>
      <sz val="14"/>
      <color rgb="FFFFFFFF"/>
      <name val="Arial"/>
    </font>
    <font>
      <b/>
      <sz val="14"/>
      <color theme="0"/>
      <name val="Arial"/>
    </font>
    <font>
      <b/>
      <sz val="10"/>
      <color rgb="FFFFFFFF"/>
      <name val="Arial"/>
    </font>
    <font>
      <b/>
      <sz val="14"/>
      <color rgb="FFFFFFFF"/>
      <name val="Arial"/>
    </font>
    <font>
      <b/>
      <sz val="14"/>
      <color theme="0"/>
      <name val="Arial"/>
    </font>
    <font>
      <b/>
      <sz val="14"/>
      <color rgb="FF000000"/>
      <name val="Arial"/>
    </font>
    <font>
      <b/>
      <sz val="10"/>
      <name val="Arial"/>
    </font>
    <font>
      <sz val="10"/>
      <color rgb="FFFFFFFF"/>
      <name val="Arial"/>
    </font>
  </fonts>
  <fills count="15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6AA84F"/>
        <bgColor rgb="FF6AA84F"/>
      </patternFill>
    </fill>
    <fill>
      <patternFill patternType="solid">
        <fgColor rgb="FF7F6000"/>
        <bgColor rgb="FF7F6000"/>
      </patternFill>
    </fill>
    <fill>
      <patternFill patternType="solid">
        <fgColor rgb="FF3C78D8"/>
        <bgColor rgb="FF3C78D8"/>
      </patternFill>
    </fill>
    <fill>
      <patternFill patternType="solid">
        <fgColor rgb="FF000000"/>
        <bgColor rgb="FF000000"/>
      </patternFill>
    </fill>
    <fill>
      <patternFill patternType="solid">
        <fgColor rgb="FF93C47D"/>
        <bgColor rgb="FF93C47D"/>
      </patternFill>
    </fill>
    <fill>
      <patternFill patternType="solid">
        <fgColor rgb="FF8C836D"/>
        <bgColor rgb="FF8C836D"/>
      </patternFill>
    </fill>
    <fill>
      <patternFill patternType="solid">
        <fgColor rgb="FF6D9EEB"/>
        <bgColor rgb="FF6D9EEB"/>
      </patternFill>
    </fill>
    <fill>
      <patternFill patternType="solid">
        <fgColor theme="1"/>
        <bgColor theme="1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CCCCCC"/>
        <bgColor rgb="FFCCCCCC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165" fontId="1" fillId="6" borderId="0" xfId="0" applyNumberFormat="1" applyFont="1" applyFill="1" applyAlignment="1"/>
    <xf numFmtId="0" fontId="4" fillId="6" borderId="0" xfId="0" applyFont="1" applyFill="1" applyAlignment="1"/>
    <xf numFmtId="0" fontId="1" fillId="6" borderId="0" xfId="0" applyFont="1" applyFill="1" applyAlignment="1"/>
    <xf numFmtId="0" fontId="1" fillId="6" borderId="0" xfId="0" applyFont="1" applyFill="1"/>
    <xf numFmtId="0" fontId="1" fillId="6" borderId="1" xfId="0" applyFont="1" applyFill="1" applyBorder="1" applyAlignment="1"/>
    <xf numFmtId="0" fontId="4" fillId="7" borderId="0" xfId="0" applyFont="1" applyFill="1" applyAlignment="1"/>
    <xf numFmtId="0" fontId="4" fillId="8" borderId="0" xfId="0" applyFont="1" applyFill="1" applyAlignment="1"/>
    <xf numFmtId="0" fontId="4" fillId="9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165" fontId="1" fillId="0" borderId="0" xfId="0" applyNumberFormat="1" applyFont="1" applyAlignment="1"/>
    <xf numFmtId="10" fontId="1" fillId="0" borderId="0" xfId="0" applyNumberFormat="1" applyFont="1"/>
    <xf numFmtId="166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quotePrefix="1" applyFont="1" applyAlignment="1"/>
    <xf numFmtId="0" fontId="4" fillId="0" borderId="3" xfId="0" applyFont="1" applyBorder="1" applyAlignment="1"/>
    <xf numFmtId="0" fontId="1" fillId="0" borderId="1" xfId="0" applyFont="1" applyBorder="1" applyAlignment="1"/>
    <xf numFmtId="0" fontId="4" fillId="11" borderId="0" xfId="0" applyFont="1" applyFill="1" applyAlignment="1"/>
    <xf numFmtId="0" fontId="1" fillId="11" borderId="1" xfId="0" applyFont="1" applyFill="1" applyBorder="1" applyAlignment="1"/>
    <xf numFmtId="0" fontId="4" fillId="0" borderId="6" xfId="0" applyFont="1" applyBorder="1" applyAlignment="1"/>
    <xf numFmtId="166" fontId="1" fillId="2" borderId="7" xfId="0" applyNumberFormat="1" applyFont="1" applyFill="1" applyBorder="1"/>
    <xf numFmtId="166" fontId="4" fillId="11" borderId="7" xfId="0" applyNumberFormat="1" applyFont="1" applyFill="1" applyBorder="1"/>
    <xf numFmtId="0" fontId="1" fillId="11" borderId="8" xfId="0" applyFont="1" applyFill="1" applyBorder="1" applyAlignment="1"/>
    <xf numFmtId="0" fontId="1" fillId="2" borderId="0" xfId="0" applyFont="1" applyFill="1" applyAlignment="1"/>
    <xf numFmtId="165" fontId="4" fillId="0" borderId="0" xfId="0" applyNumberFormat="1" applyFont="1" applyAlignment="1"/>
    <xf numFmtId="0" fontId="1" fillId="12" borderId="0" xfId="0" applyFont="1" applyFill="1" applyAlignment="1"/>
    <xf numFmtId="0" fontId="1" fillId="8" borderId="0" xfId="0" applyFont="1" applyFill="1" applyAlignment="1"/>
    <xf numFmtId="0" fontId="1" fillId="13" borderId="0" xfId="0" applyFont="1" applyFill="1" applyAlignment="1"/>
    <xf numFmtId="0" fontId="4" fillId="12" borderId="0" xfId="0" applyFont="1" applyFill="1" applyAlignment="1"/>
    <xf numFmtId="0" fontId="1" fillId="12" borderId="0" xfId="0" applyFont="1" applyFill="1"/>
    <xf numFmtId="10" fontId="1" fillId="12" borderId="0" xfId="0" applyNumberFormat="1" applyFont="1" applyFill="1"/>
    <xf numFmtId="0" fontId="1" fillId="8" borderId="0" xfId="0" applyFont="1" applyFill="1"/>
    <xf numFmtId="10" fontId="4" fillId="8" borderId="0" xfId="0" applyNumberFormat="1" applyFont="1" applyFill="1"/>
    <xf numFmtId="0" fontId="4" fillId="13" borderId="0" xfId="0" applyFont="1" applyFill="1" applyAlignment="1"/>
    <xf numFmtId="0" fontId="1" fillId="13" borderId="0" xfId="0" applyFont="1" applyFill="1"/>
    <xf numFmtId="10" fontId="1" fillId="13" borderId="0" xfId="0" applyNumberFormat="1" applyFont="1" applyFill="1"/>
    <xf numFmtId="0" fontId="1" fillId="14" borderId="0" xfId="0" applyFont="1" applyFill="1" applyAlignment="1"/>
    <xf numFmtId="0" fontId="4" fillId="14" borderId="0" xfId="0" applyFont="1" applyFill="1" applyAlignment="1"/>
    <xf numFmtId="0" fontId="1" fillId="14" borderId="0" xfId="0" applyFont="1" applyFill="1"/>
    <xf numFmtId="10" fontId="1" fillId="14" borderId="0" xfId="0" applyNumberFormat="1" applyFont="1" applyFill="1"/>
    <xf numFmtId="0" fontId="4" fillId="0" borderId="0" xfId="0" applyFont="1" applyAlignment="1">
      <alignment wrapText="1"/>
    </xf>
    <xf numFmtId="0" fontId="2" fillId="0" borderId="0" xfId="0" applyFont="1" applyAlignment="1"/>
    <xf numFmtId="0" fontId="8" fillId="3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3" fillId="0" borderId="2" xfId="0" applyFont="1" applyBorder="1" applyAlignment="1"/>
    <xf numFmtId="0" fontId="11" fillId="0" borderId="3" xfId="0" applyFont="1" applyBorder="1" applyAlignment="1"/>
    <xf numFmtId="0" fontId="3" fillId="0" borderId="3" xfId="0" applyFont="1" applyBorder="1"/>
    <xf numFmtId="0" fontId="3" fillId="0" borderId="4" xfId="0" applyFont="1" applyBorder="1" applyAlignment="1"/>
    <xf numFmtId="0" fontId="12" fillId="0" borderId="0" xfId="0" applyFont="1" applyAlignment="1"/>
    <xf numFmtId="0" fontId="3" fillId="0" borderId="5" xfId="0" applyFont="1" applyBorder="1" applyAlignment="1"/>
    <xf numFmtId="0" fontId="3" fillId="0" borderId="1" xfId="0" applyFont="1" applyBorder="1" applyAlignment="1"/>
    <xf numFmtId="0" fontId="3" fillId="0" borderId="5" xfId="0" applyFont="1" applyBorder="1"/>
    <xf numFmtId="0" fontId="11" fillId="0" borderId="5" xfId="0" applyFont="1" applyBorder="1" applyAlignment="1"/>
    <xf numFmtId="10" fontId="3" fillId="0" borderId="0" xfId="0" applyNumberFormat="1" applyFont="1"/>
    <xf numFmtId="0" fontId="8" fillId="5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5" fillId="3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K268"/>
  <sheetViews>
    <sheetView tabSelected="1" workbookViewId="0">
      <selection activeCell="D18" sqref="D18"/>
    </sheetView>
  </sheetViews>
  <sheetFormatPr baseColWidth="10" defaultColWidth="14.5" defaultRowHeight="15.75" customHeight="1" x14ac:dyDescent="0.15"/>
  <cols>
    <col min="1" max="2" width="40.5" customWidth="1"/>
    <col min="3" max="3" width="29.83203125" customWidth="1"/>
    <col min="4" max="4" width="40.5" customWidth="1"/>
    <col min="5" max="5" width="32.6640625" customWidth="1"/>
    <col min="6" max="6" width="25.83203125" customWidth="1"/>
    <col min="7" max="7" width="18.83203125" customWidth="1"/>
    <col min="8" max="8" width="10.1640625" customWidth="1"/>
    <col min="9" max="9" width="27.1640625" customWidth="1"/>
    <col min="10" max="10" width="10.5" customWidth="1"/>
    <col min="11" max="11" width="27" customWidth="1"/>
    <col min="12" max="12" width="18.5" customWidth="1"/>
    <col min="13" max="13" width="10.6640625" customWidth="1"/>
    <col min="14" max="14" width="39.6640625" customWidth="1"/>
    <col min="15" max="15" width="9.6640625" customWidth="1"/>
    <col min="16" max="16" width="43.6640625" customWidth="1"/>
    <col min="17" max="17" width="20" customWidth="1"/>
    <col min="18" max="18" width="11.1640625" customWidth="1"/>
    <col min="19" max="19" width="33.5" customWidth="1"/>
    <col min="20" max="20" width="10" customWidth="1"/>
    <col min="21" max="21" width="34" customWidth="1"/>
  </cols>
  <sheetData>
    <row r="1" spans="1:37" ht="45" customHeight="1" x14ac:dyDescent="0.15">
      <c r="A1" s="58" t="s">
        <v>314</v>
      </c>
      <c r="B1" s="58" t="s">
        <v>2</v>
      </c>
      <c r="C1" s="59" t="s">
        <v>3</v>
      </c>
      <c r="D1" s="9" t="s">
        <v>4</v>
      </c>
      <c r="E1" s="60" t="s">
        <v>5</v>
      </c>
      <c r="F1" s="61">
        <v>5</v>
      </c>
      <c r="G1" s="62"/>
      <c r="H1" s="62"/>
      <c r="J1" s="62"/>
      <c r="K1" s="62"/>
      <c r="L1" s="62"/>
      <c r="M1" s="62"/>
      <c r="O1" s="62"/>
      <c r="P1" s="62"/>
      <c r="Q1" s="63"/>
      <c r="R1" s="63"/>
      <c r="T1" s="63"/>
      <c r="U1" s="63"/>
      <c r="V1" s="5"/>
      <c r="W1" s="5"/>
      <c r="X1" s="5"/>
      <c r="Y1" s="5"/>
      <c r="Z1" s="5"/>
      <c r="AA1" s="5"/>
      <c r="AB1" s="4" t="s">
        <v>0</v>
      </c>
      <c r="AC1" s="5"/>
      <c r="AD1" s="5"/>
      <c r="AE1" s="1" t="s">
        <v>201</v>
      </c>
      <c r="AF1" s="5"/>
      <c r="AG1" s="5"/>
      <c r="AH1" s="5"/>
      <c r="AI1" s="5"/>
      <c r="AJ1" s="5"/>
      <c r="AK1" s="5"/>
    </row>
    <row r="2" spans="1:37" ht="13" x14ac:dyDescent="0.15">
      <c r="A2" s="1"/>
      <c r="B2" s="1" t="s">
        <v>6</v>
      </c>
      <c r="C2" s="1" t="s">
        <v>7</v>
      </c>
      <c r="D2" s="1" t="s">
        <v>8</v>
      </c>
      <c r="E2" s="1" t="s">
        <v>9</v>
      </c>
      <c r="G2" s="64" t="s">
        <v>205</v>
      </c>
      <c r="H2" s="65" t="s">
        <v>2</v>
      </c>
      <c r="I2" s="31" t="s">
        <v>7</v>
      </c>
      <c r="J2" s="31" t="s">
        <v>206</v>
      </c>
      <c r="K2" s="31" t="s">
        <v>5</v>
      </c>
      <c r="L2" s="66"/>
      <c r="M2" s="67"/>
      <c r="O2" s="68"/>
      <c r="P2" s="68" t="s">
        <v>1</v>
      </c>
      <c r="Q2" s="3"/>
      <c r="R2" s="3"/>
      <c r="T2" s="3"/>
    </row>
    <row r="3" spans="1:37" ht="13" x14ac:dyDescent="0.15">
      <c r="A3" s="1"/>
      <c r="B3" s="1" t="s">
        <v>11</v>
      </c>
      <c r="C3" s="1" t="s">
        <v>12</v>
      </c>
      <c r="D3" s="1" t="s">
        <v>13</v>
      </c>
      <c r="E3" s="1" t="s">
        <v>14</v>
      </c>
      <c r="G3" s="69" t="s">
        <v>208</v>
      </c>
      <c r="H3" s="24">
        <f>E245</f>
        <v>0.75555555555555554</v>
      </c>
      <c r="I3" s="23">
        <f>K237</f>
        <v>0.14814814814814814</v>
      </c>
      <c r="J3" s="23">
        <f>P237</f>
        <v>0.52631578947368418</v>
      </c>
      <c r="K3" s="23">
        <f>U222</f>
        <v>0.66480446927374304</v>
      </c>
      <c r="M3" s="70"/>
      <c r="Q3" s="3"/>
      <c r="R3" s="3"/>
      <c r="T3" s="3"/>
    </row>
    <row r="4" spans="1:37" ht="13" x14ac:dyDescent="0.15">
      <c r="A4" s="1"/>
      <c r="B4" s="1" t="s">
        <v>16</v>
      </c>
      <c r="C4" s="1" t="s">
        <v>17</v>
      </c>
      <c r="D4" s="1" t="s">
        <v>18</v>
      </c>
      <c r="E4" s="1" t="s">
        <v>19</v>
      </c>
      <c r="G4" s="69" t="s">
        <v>210</v>
      </c>
      <c r="H4" s="23">
        <f>F148</f>
        <v>0.73509933774834435</v>
      </c>
      <c r="I4" s="23">
        <f>K148</f>
        <v>0.19444444444444445</v>
      </c>
      <c r="J4" s="23">
        <f>P148</f>
        <v>0.3</v>
      </c>
      <c r="K4" s="23">
        <f>U148</f>
        <v>0.65142857142857147</v>
      </c>
      <c r="M4" s="70"/>
      <c r="Q4" s="1"/>
      <c r="R4" s="1"/>
      <c r="T4" s="1"/>
    </row>
    <row r="5" spans="1:37" ht="13" x14ac:dyDescent="0.15">
      <c r="A5" s="1"/>
      <c r="B5" s="1" t="s">
        <v>21</v>
      </c>
      <c r="C5" s="1" t="s">
        <v>22</v>
      </c>
      <c r="E5" s="1" t="s">
        <v>23</v>
      </c>
      <c r="G5" s="69" t="s">
        <v>211</v>
      </c>
      <c r="H5" s="24">
        <f>E97</f>
        <v>0.71223021582733814</v>
      </c>
      <c r="I5" s="23">
        <f>K87</f>
        <v>0</v>
      </c>
      <c r="J5" s="23">
        <f>P87</f>
        <v>0.38461538461538464</v>
      </c>
      <c r="K5" s="23">
        <f>U112</f>
        <v>0.54973821989528793</v>
      </c>
      <c r="M5" s="32"/>
      <c r="Q5" s="1"/>
      <c r="R5" s="1"/>
      <c r="T5" s="1"/>
    </row>
    <row r="6" spans="1:37" ht="13" x14ac:dyDescent="0.15">
      <c r="A6" s="1"/>
      <c r="B6" s="1" t="s">
        <v>202</v>
      </c>
      <c r="C6" s="1" t="s">
        <v>25</v>
      </c>
      <c r="E6" s="1" t="s">
        <v>26</v>
      </c>
      <c r="G6" s="71"/>
      <c r="M6" s="32"/>
      <c r="Q6" s="1"/>
      <c r="R6" s="1"/>
      <c r="T6" s="1"/>
    </row>
    <row r="7" spans="1:37" ht="13" x14ac:dyDescent="0.15">
      <c r="A7" s="1"/>
      <c r="B7" s="1" t="s">
        <v>203</v>
      </c>
      <c r="C7" s="1" t="s">
        <v>28</v>
      </c>
      <c r="E7" s="1" t="s">
        <v>29</v>
      </c>
      <c r="G7" s="71"/>
      <c r="M7" s="32"/>
      <c r="Q7" s="1"/>
      <c r="R7" s="1"/>
      <c r="T7" s="1"/>
    </row>
    <row r="8" spans="1:37" ht="13" x14ac:dyDescent="0.15">
      <c r="A8" s="1"/>
      <c r="B8" s="1" t="s">
        <v>31</v>
      </c>
      <c r="C8" s="1" t="s">
        <v>32</v>
      </c>
      <c r="E8" s="1" t="s">
        <v>33</v>
      </c>
      <c r="G8" s="72" t="s">
        <v>212</v>
      </c>
      <c r="H8" s="2">
        <f>SUM(D87,D148,D237)</f>
        <v>278</v>
      </c>
      <c r="I8" s="2">
        <f>SUM(I87,I148,I237)</f>
        <v>11</v>
      </c>
      <c r="J8" s="2">
        <f>SUM(N87,N148,N237)</f>
        <v>21</v>
      </c>
      <c r="K8" s="2">
        <f>SUM(S112,S148,S222)</f>
        <v>443</v>
      </c>
      <c r="M8" s="32"/>
      <c r="Q8" s="1"/>
      <c r="R8" s="1"/>
      <c r="T8" s="1"/>
    </row>
    <row r="9" spans="1:37" ht="13" x14ac:dyDescent="0.15">
      <c r="A9" s="1"/>
      <c r="B9" s="1" t="s">
        <v>35</v>
      </c>
      <c r="C9" s="1" t="s">
        <v>36</v>
      </c>
      <c r="E9" s="1" t="s">
        <v>37</v>
      </c>
      <c r="G9" s="72" t="s">
        <v>213</v>
      </c>
      <c r="H9" s="2">
        <f>SUM(E89,E150,E239)</f>
        <v>380</v>
      </c>
      <c r="I9" s="2">
        <f>SUM(J89,J150,J239)</f>
        <v>73</v>
      </c>
      <c r="J9" s="2">
        <f>SUM(O89,O150,O239)</f>
        <v>52</v>
      </c>
      <c r="K9" s="2">
        <f>SUM(T114,T150,T224)</f>
        <v>736</v>
      </c>
      <c r="L9" s="33" t="s">
        <v>214</v>
      </c>
      <c r="M9" s="34"/>
      <c r="Q9" s="1"/>
      <c r="R9" s="1"/>
      <c r="T9" s="1"/>
    </row>
    <row r="10" spans="1:37" ht="13" x14ac:dyDescent="0.15">
      <c r="A10" s="1"/>
      <c r="B10" s="1" t="s">
        <v>204</v>
      </c>
      <c r="E10" s="1" t="s">
        <v>39</v>
      </c>
      <c r="G10" s="35" t="s">
        <v>215</v>
      </c>
      <c r="H10" s="36">
        <f t="shared" ref="H10:K10" si="0">H8/H9</f>
        <v>0.73157894736842111</v>
      </c>
      <c r="I10" s="36">
        <f t="shared" si="0"/>
        <v>0.15068493150684931</v>
      </c>
      <c r="J10" s="36">
        <f t="shared" si="0"/>
        <v>0.40384615384615385</v>
      </c>
      <c r="K10" s="36">
        <f t="shared" si="0"/>
        <v>0.60190217391304346</v>
      </c>
      <c r="L10" s="37">
        <f>AVERAGE(H10:K10)</f>
        <v>0.47200305165861689</v>
      </c>
      <c r="M10" s="38"/>
      <c r="Q10" s="1"/>
      <c r="R10" s="1"/>
      <c r="T10" s="1"/>
    </row>
    <row r="11" spans="1:37" ht="13" x14ac:dyDescent="0.15">
      <c r="A11" s="1"/>
      <c r="B11" s="1" t="s">
        <v>41</v>
      </c>
      <c r="E11" s="1" t="s">
        <v>10</v>
      </c>
      <c r="H11" s="39" t="s">
        <v>216</v>
      </c>
      <c r="M11" s="1"/>
    </row>
    <row r="12" spans="1:37" ht="13" x14ac:dyDescent="0.15">
      <c r="E12" s="1" t="s">
        <v>15</v>
      </c>
    </row>
    <row r="13" spans="1:37" ht="13" x14ac:dyDescent="0.15">
      <c r="C13" s="1"/>
      <c r="E13" s="1" t="s">
        <v>20</v>
      </c>
      <c r="K13" s="1"/>
    </row>
    <row r="14" spans="1:37" ht="13" x14ac:dyDescent="0.15">
      <c r="C14" s="1"/>
      <c r="E14" s="1" t="s">
        <v>24</v>
      </c>
      <c r="K14" s="1"/>
    </row>
    <row r="15" spans="1:37" ht="13" x14ac:dyDescent="0.15">
      <c r="C15" s="1"/>
      <c r="E15" s="1" t="s">
        <v>27</v>
      </c>
      <c r="K15" s="1"/>
    </row>
    <row r="16" spans="1:37" ht="13" x14ac:dyDescent="0.15">
      <c r="C16" s="1"/>
      <c r="E16" s="1" t="s">
        <v>30</v>
      </c>
      <c r="K16" s="1"/>
    </row>
    <row r="17" spans="3:17" ht="13" x14ac:dyDescent="0.15">
      <c r="C17" s="1"/>
      <c r="E17" s="1" t="s">
        <v>34</v>
      </c>
      <c r="K17" s="1"/>
    </row>
    <row r="18" spans="3:17" ht="13" x14ac:dyDescent="0.15">
      <c r="C18" s="1"/>
      <c r="E18" s="1" t="s">
        <v>38</v>
      </c>
      <c r="F18" s="73"/>
      <c r="G18" s="73"/>
      <c r="H18" s="73"/>
      <c r="I18" s="73"/>
      <c r="K18" s="1"/>
    </row>
    <row r="19" spans="3:17" ht="13" x14ac:dyDescent="0.15">
      <c r="C19" s="1"/>
      <c r="E19" s="1" t="s">
        <v>40</v>
      </c>
      <c r="K19" s="1"/>
    </row>
    <row r="20" spans="3:17" ht="13" x14ac:dyDescent="0.15">
      <c r="C20" s="1"/>
      <c r="K20" s="1"/>
    </row>
    <row r="21" spans="3:17" ht="13" x14ac:dyDescent="0.15">
      <c r="C21" s="1"/>
      <c r="P21" s="1" t="s">
        <v>207</v>
      </c>
      <c r="Q21" s="2">
        <f>SUM(J69,J131,J178)</f>
        <v>24</v>
      </c>
    </row>
    <row r="22" spans="3:17" ht="13" x14ac:dyDescent="0.15">
      <c r="C22" s="1"/>
      <c r="P22" s="1" t="s">
        <v>209</v>
      </c>
      <c r="Q22" s="23">
        <f>Q21/I9</f>
        <v>0.32876712328767121</v>
      </c>
    </row>
    <row r="23" spans="3:17" ht="13" x14ac:dyDescent="0.15">
      <c r="C23" s="1"/>
    </row>
    <row r="24" spans="3:17" ht="13" x14ac:dyDescent="0.15">
      <c r="C24" s="1"/>
    </row>
    <row r="25" spans="3:17" ht="13" x14ac:dyDescent="0.15">
      <c r="C25" s="1"/>
    </row>
    <row r="26" spans="3:17" ht="13" x14ac:dyDescent="0.15">
      <c r="C26" s="1"/>
    </row>
    <row r="27" spans="3:17" ht="13" x14ac:dyDescent="0.15">
      <c r="C27" s="1"/>
    </row>
    <row r="28" spans="3:17" ht="13" x14ac:dyDescent="0.15">
      <c r="C28" s="1"/>
    </row>
    <row r="29" spans="3:17" ht="13" x14ac:dyDescent="0.15">
      <c r="C29" s="1"/>
    </row>
    <row r="30" spans="3:17" ht="13" x14ac:dyDescent="0.15">
      <c r="C30" s="1"/>
    </row>
    <row r="31" spans="3:17" ht="13" x14ac:dyDescent="0.15">
      <c r="C31" s="1"/>
    </row>
    <row r="32" spans="3:17" ht="13" x14ac:dyDescent="0.15">
      <c r="C32" s="1"/>
    </row>
    <row r="33" spans="3:3" ht="13" x14ac:dyDescent="0.15">
      <c r="C33" s="1"/>
    </row>
    <row r="34" spans="3:3" ht="13" x14ac:dyDescent="0.15">
      <c r="C34" s="1"/>
    </row>
    <row r="35" spans="3:3" ht="13" x14ac:dyDescent="0.15">
      <c r="C35" s="1"/>
    </row>
    <row r="36" spans="3:3" ht="13" x14ac:dyDescent="0.15">
      <c r="C36" s="1"/>
    </row>
    <row r="37" spans="3:3" ht="13" x14ac:dyDescent="0.15">
      <c r="C37" s="1"/>
    </row>
    <row r="38" spans="3:3" ht="13" x14ac:dyDescent="0.15">
      <c r="C38" s="1"/>
    </row>
    <row r="39" spans="3:3" ht="13" x14ac:dyDescent="0.15">
      <c r="C39" s="1"/>
    </row>
    <row r="40" spans="3:3" ht="13" x14ac:dyDescent="0.15">
      <c r="C40" s="1"/>
    </row>
    <row r="41" spans="3:3" ht="13" x14ac:dyDescent="0.15">
      <c r="C41" s="1"/>
    </row>
    <row r="42" spans="3:3" ht="13" x14ac:dyDescent="0.15">
      <c r="C42" s="1"/>
    </row>
    <row r="43" spans="3:3" ht="13" x14ac:dyDescent="0.15">
      <c r="C43" s="1"/>
    </row>
    <row r="44" spans="3:3" ht="13" x14ac:dyDescent="0.15">
      <c r="C44" s="1"/>
    </row>
    <row r="45" spans="3:3" ht="13" x14ac:dyDescent="0.15">
      <c r="C45" s="1"/>
    </row>
    <row r="46" spans="3:3" ht="13" x14ac:dyDescent="0.15">
      <c r="C46" s="1"/>
    </row>
    <row r="47" spans="3:3" ht="13" x14ac:dyDescent="0.15">
      <c r="C47" s="1"/>
    </row>
    <row r="48" spans="3:3" ht="13" x14ac:dyDescent="0.15">
      <c r="C48" s="1"/>
    </row>
    <row r="49" spans="1:37" ht="13" x14ac:dyDescent="0.15">
      <c r="C49" s="1"/>
    </row>
    <row r="50" spans="1:37" ht="13" x14ac:dyDescent="0.15">
      <c r="C50" s="1"/>
    </row>
    <row r="51" spans="1:37" ht="13" x14ac:dyDescent="0.15">
      <c r="C51" s="1"/>
    </row>
    <row r="52" spans="1:37" ht="13" x14ac:dyDescent="0.15">
      <c r="C52" s="1"/>
    </row>
    <row r="53" spans="1:37" ht="13" x14ac:dyDescent="0.15">
      <c r="C53" s="1"/>
    </row>
    <row r="54" spans="1:37" ht="13" x14ac:dyDescent="0.15">
      <c r="C54" s="1"/>
    </row>
    <row r="55" spans="1:37" ht="13" x14ac:dyDescent="0.15">
      <c r="C55" s="1"/>
    </row>
    <row r="56" spans="1:37" ht="13" x14ac:dyDescent="0.15">
      <c r="C56" s="1"/>
    </row>
    <row r="57" spans="1:37" ht="13" x14ac:dyDescent="0.15">
      <c r="C57" s="1"/>
    </row>
    <row r="58" spans="1:37" ht="13" x14ac:dyDescent="0.15">
      <c r="C58" s="1"/>
    </row>
    <row r="59" spans="1:37" ht="13" x14ac:dyDescent="0.15">
      <c r="C59" s="1"/>
    </row>
    <row r="60" spans="1:37" ht="13" x14ac:dyDescent="0.15">
      <c r="C60" s="1"/>
    </row>
    <row r="61" spans="1:37" ht="13" x14ac:dyDescent="0.15">
      <c r="C61" s="1"/>
      <c r="K61" s="1"/>
    </row>
    <row r="62" spans="1:37" ht="13" x14ac:dyDescent="0.15">
      <c r="C62" s="1"/>
      <c r="K62" s="1"/>
    </row>
    <row r="63" spans="1:37" ht="13" x14ac:dyDescent="0.15">
      <c r="A63" s="12"/>
      <c r="B63" s="12"/>
      <c r="C63" s="13"/>
      <c r="D63" s="14"/>
      <c r="E63" s="14"/>
      <c r="F63" s="15"/>
      <c r="G63" s="1"/>
      <c r="H63" s="14"/>
      <c r="I63" s="14"/>
      <c r="J63" s="14"/>
      <c r="K63" s="14"/>
      <c r="L63" s="1"/>
      <c r="M63" s="14"/>
      <c r="N63" s="14"/>
      <c r="O63" s="14"/>
      <c r="P63" s="14"/>
      <c r="Q63" s="1"/>
      <c r="R63" s="14"/>
      <c r="S63" s="16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</row>
    <row r="64" spans="1:37" ht="13" x14ac:dyDescent="0.15">
      <c r="A64" s="4"/>
      <c r="B64" s="4" t="s">
        <v>211</v>
      </c>
      <c r="C64" s="1" t="s">
        <v>42</v>
      </c>
      <c r="K64" s="1" t="s">
        <v>43</v>
      </c>
    </row>
    <row r="65" spans="1:21" ht="13" x14ac:dyDescent="0.15">
      <c r="A65" s="40"/>
      <c r="B65" s="40">
        <v>43899</v>
      </c>
      <c r="C65" s="17" t="s">
        <v>44</v>
      </c>
      <c r="D65" s="17" t="s">
        <v>45</v>
      </c>
      <c r="E65" s="17" t="s">
        <v>44</v>
      </c>
      <c r="F65" s="17" t="s">
        <v>46</v>
      </c>
      <c r="G65" s="4"/>
      <c r="H65" s="18" t="s">
        <v>44</v>
      </c>
      <c r="I65" s="18" t="s">
        <v>45</v>
      </c>
      <c r="J65" s="18" t="s">
        <v>44</v>
      </c>
      <c r="K65" s="18" t="s">
        <v>46</v>
      </c>
      <c r="L65" s="4"/>
      <c r="M65" s="19" t="s">
        <v>44</v>
      </c>
      <c r="N65" s="19" t="s">
        <v>45</v>
      </c>
      <c r="O65" s="19" t="s">
        <v>44</v>
      </c>
      <c r="P65" s="19" t="s">
        <v>46</v>
      </c>
      <c r="Q65" s="20"/>
      <c r="R65" s="21" t="s">
        <v>44</v>
      </c>
      <c r="S65" s="21" t="s">
        <v>45</v>
      </c>
      <c r="T65" s="21" t="s">
        <v>44</v>
      </c>
      <c r="U65" s="21" t="s">
        <v>46</v>
      </c>
    </row>
    <row r="66" spans="1:21" ht="13" x14ac:dyDescent="0.15">
      <c r="A66" s="4"/>
      <c r="B66" s="4" t="s">
        <v>126</v>
      </c>
      <c r="C66" s="1">
        <v>7</v>
      </c>
      <c r="D66" s="1" t="s">
        <v>47</v>
      </c>
      <c r="E66" s="1">
        <v>9</v>
      </c>
      <c r="F66" s="1" t="s">
        <v>48</v>
      </c>
      <c r="J66" s="1">
        <v>4</v>
      </c>
      <c r="K66" s="1" t="s">
        <v>49</v>
      </c>
      <c r="L66" s="1"/>
      <c r="M66" s="1">
        <v>2</v>
      </c>
      <c r="N66" s="1" t="s">
        <v>50</v>
      </c>
      <c r="O66" s="1">
        <v>3</v>
      </c>
      <c r="P66" s="1" t="s">
        <v>51</v>
      </c>
      <c r="Q66" s="1"/>
      <c r="R66" s="1">
        <v>10</v>
      </c>
      <c r="S66" s="1" t="s">
        <v>54</v>
      </c>
      <c r="T66" s="1">
        <v>4</v>
      </c>
      <c r="U66" s="1" t="s">
        <v>52</v>
      </c>
    </row>
    <row r="67" spans="1:21" ht="13" x14ac:dyDescent="0.15">
      <c r="A67" s="4"/>
      <c r="B67" s="4" t="s">
        <v>131</v>
      </c>
      <c r="C67" s="1">
        <v>7</v>
      </c>
      <c r="D67" s="1" t="s">
        <v>53</v>
      </c>
      <c r="E67" s="1">
        <v>1</v>
      </c>
      <c r="F67" s="1" t="s">
        <v>54</v>
      </c>
      <c r="J67" s="1">
        <v>2</v>
      </c>
      <c r="K67" s="1" t="s">
        <v>55</v>
      </c>
      <c r="L67" s="1"/>
      <c r="M67" s="1">
        <v>1</v>
      </c>
      <c r="N67" s="1" t="s">
        <v>56</v>
      </c>
      <c r="O67" s="1">
        <v>1</v>
      </c>
      <c r="P67" s="1" t="s">
        <v>57</v>
      </c>
      <c r="Q67" s="1"/>
      <c r="R67" s="1">
        <v>10</v>
      </c>
      <c r="S67" s="1" t="s">
        <v>60</v>
      </c>
      <c r="T67" s="1">
        <v>6</v>
      </c>
      <c r="U67" s="1" t="s">
        <v>58</v>
      </c>
    </row>
    <row r="68" spans="1:21" ht="13" x14ac:dyDescent="0.15">
      <c r="C68" s="1">
        <v>4</v>
      </c>
      <c r="D68" s="1" t="s">
        <v>59</v>
      </c>
      <c r="E68" s="1">
        <v>1</v>
      </c>
      <c r="F68" s="1" t="s">
        <v>60</v>
      </c>
      <c r="J68" s="1">
        <v>1</v>
      </c>
      <c r="K68" s="1" t="s">
        <v>57</v>
      </c>
      <c r="L68" s="1"/>
      <c r="M68" s="1">
        <v>2</v>
      </c>
      <c r="N68" s="1" t="s">
        <v>61</v>
      </c>
      <c r="O68" s="1">
        <v>1</v>
      </c>
      <c r="P68" s="1" t="s">
        <v>75</v>
      </c>
      <c r="Q68" s="1"/>
      <c r="R68" s="1">
        <v>2</v>
      </c>
      <c r="S68" s="1" t="s">
        <v>217</v>
      </c>
      <c r="T68" s="1">
        <v>2</v>
      </c>
      <c r="U68" s="1" t="s">
        <v>62</v>
      </c>
    </row>
    <row r="69" spans="1:21" ht="13" x14ac:dyDescent="0.15">
      <c r="C69" s="1">
        <v>8</v>
      </c>
      <c r="D69" s="1" t="s">
        <v>49</v>
      </c>
      <c r="E69" s="1">
        <v>3</v>
      </c>
      <c r="F69" s="1" t="s">
        <v>63</v>
      </c>
      <c r="J69" s="1">
        <v>2</v>
      </c>
      <c r="K69" s="1" t="s">
        <v>64</v>
      </c>
      <c r="O69" s="1">
        <v>1</v>
      </c>
      <c r="P69" s="1" t="s">
        <v>65</v>
      </c>
      <c r="Q69" s="1"/>
      <c r="R69" s="1">
        <v>5</v>
      </c>
      <c r="S69" s="1" t="s">
        <v>66</v>
      </c>
      <c r="T69" s="1">
        <v>8</v>
      </c>
      <c r="U69" s="1" t="s">
        <v>67</v>
      </c>
    </row>
    <row r="70" spans="1:21" ht="13" x14ac:dyDescent="0.15">
      <c r="C70" s="1">
        <v>59</v>
      </c>
      <c r="D70" s="1" t="s">
        <v>64</v>
      </c>
      <c r="E70" s="1">
        <v>1</v>
      </c>
      <c r="F70" s="1" t="s">
        <v>218</v>
      </c>
      <c r="J70" s="1">
        <v>1</v>
      </c>
      <c r="K70" s="1" t="s">
        <v>219</v>
      </c>
      <c r="O70" s="1">
        <v>1</v>
      </c>
      <c r="P70" s="1" t="s">
        <v>68</v>
      </c>
      <c r="Q70" s="1"/>
      <c r="R70" s="1">
        <v>6</v>
      </c>
      <c r="S70" s="1" t="s">
        <v>69</v>
      </c>
      <c r="T70" s="1">
        <v>65</v>
      </c>
      <c r="U70" s="1" t="s">
        <v>64</v>
      </c>
    </row>
    <row r="71" spans="1:21" ht="13" x14ac:dyDescent="0.15">
      <c r="C71" s="1">
        <v>4</v>
      </c>
      <c r="D71" s="1" t="s">
        <v>220</v>
      </c>
      <c r="E71" s="1">
        <v>1</v>
      </c>
      <c r="F71" s="1" t="s">
        <v>221</v>
      </c>
      <c r="K71" s="1"/>
      <c r="O71" s="1">
        <v>1</v>
      </c>
      <c r="P71" s="1" t="s">
        <v>71</v>
      </c>
      <c r="Q71" s="1"/>
      <c r="R71" s="1">
        <v>3</v>
      </c>
      <c r="S71" s="1" t="s">
        <v>222</v>
      </c>
      <c r="T71" s="1">
        <v>3</v>
      </c>
      <c r="U71" s="1" t="s">
        <v>72</v>
      </c>
    </row>
    <row r="72" spans="1:21" ht="13" x14ac:dyDescent="0.15">
      <c r="C72" s="1">
        <v>1</v>
      </c>
      <c r="D72" s="1" t="s">
        <v>219</v>
      </c>
      <c r="E72" s="1">
        <v>3</v>
      </c>
      <c r="F72" s="1" t="s">
        <v>73</v>
      </c>
      <c r="K72" s="1"/>
      <c r="Q72" s="1"/>
      <c r="R72" s="1">
        <v>4</v>
      </c>
      <c r="S72" s="1" t="s">
        <v>223</v>
      </c>
      <c r="T72" s="1">
        <v>16</v>
      </c>
      <c r="U72" s="1" t="s">
        <v>59</v>
      </c>
    </row>
    <row r="73" spans="1:21" ht="13" x14ac:dyDescent="0.15">
      <c r="C73" s="1">
        <v>2</v>
      </c>
      <c r="D73" s="1" t="s">
        <v>224</v>
      </c>
      <c r="E73" s="1">
        <v>1</v>
      </c>
      <c r="F73" s="1" t="s">
        <v>75</v>
      </c>
      <c r="K73" s="1"/>
      <c r="Q73" s="1"/>
      <c r="R73" s="1">
        <v>4</v>
      </c>
      <c r="S73" s="1" t="s">
        <v>225</v>
      </c>
      <c r="T73" s="1">
        <v>7</v>
      </c>
      <c r="U73" s="1" t="s">
        <v>49</v>
      </c>
    </row>
    <row r="74" spans="1:21" ht="13" x14ac:dyDescent="0.15">
      <c r="C74" s="1">
        <v>2</v>
      </c>
      <c r="D74" s="1" t="s">
        <v>76</v>
      </c>
      <c r="E74" s="1">
        <v>1</v>
      </c>
      <c r="F74" s="1" t="s">
        <v>77</v>
      </c>
      <c r="Q74" s="1"/>
      <c r="R74" s="1">
        <v>40</v>
      </c>
      <c r="S74" s="1" t="s">
        <v>48</v>
      </c>
      <c r="T74" s="1">
        <v>1</v>
      </c>
      <c r="U74" s="1" t="s">
        <v>78</v>
      </c>
    </row>
    <row r="75" spans="1:21" ht="13" x14ac:dyDescent="0.15">
      <c r="C75" s="1">
        <v>2</v>
      </c>
      <c r="D75" s="1" t="s">
        <v>79</v>
      </c>
      <c r="E75" s="1">
        <v>2</v>
      </c>
      <c r="F75" s="1" t="s">
        <v>80</v>
      </c>
      <c r="K75" s="1"/>
      <c r="Q75" s="1"/>
      <c r="R75" s="1">
        <v>4</v>
      </c>
      <c r="S75" s="1" t="s">
        <v>81</v>
      </c>
      <c r="T75" s="1">
        <v>8</v>
      </c>
      <c r="U75" s="1" t="s">
        <v>82</v>
      </c>
    </row>
    <row r="76" spans="1:21" ht="13" x14ac:dyDescent="0.15">
      <c r="C76" s="1">
        <v>3</v>
      </c>
      <c r="D76" s="1" t="s">
        <v>82</v>
      </c>
      <c r="E76" s="1">
        <v>1</v>
      </c>
      <c r="F76" s="1" t="s">
        <v>83</v>
      </c>
      <c r="K76" s="1"/>
      <c r="Q76" s="1"/>
      <c r="R76" s="1">
        <v>4</v>
      </c>
      <c r="S76" s="1" t="s">
        <v>75</v>
      </c>
      <c r="T76" s="1">
        <v>8</v>
      </c>
      <c r="U76" s="1" t="s">
        <v>70</v>
      </c>
    </row>
    <row r="77" spans="1:21" ht="13" x14ac:dyDescent="0.15">
      <c r="E77" s="1">
        <v>1</v>
      </c>
      <c r="F77" s="1" t="s">
        <v>84</v>
      </c>
      <c r="K77" s="1"/>
      <c r="Q77" s="1"/>
      <c r="R77" s="1">
        <v>1</v>
      </c>
      <c r="S77" s="1" t="s">
        <v>85</v>
      </c>
      <c r="T77" s="1">
        <v>1</v>
      </c>
      <c r="U77" s="1" t="s">
        <v>86</v>
      </c>
    </row>
    <row r="78" spans="1:21" ht="13" x14ac:dyDescent="0.15">
      <c r="E78" s="1">
        <v>3</v>
      </c>
      <c r="F78" s="1" t="s">
        <v>87</v>
      </c>
      <c r="K78" s="1"/>
      <c r="Q78" s="1"/>
      <c r="R78" s="1">
        <v>8</v>
      </c>
      <c r="S78" s="1" t="s">
        <v>88</v>
      </c>
      <c r="T78" s="1">
        <v>43</v>
      </c>
      <c r="U78" s="1" t="s">
        <v>89</v>
      </c>
    </row>
    <row r="79" spans="1:21" ht="13" x14ac:dyDescent="0.15">
      <c r="E79" s="1">
        <v>1</v>
      </c>
      <c r="F79" s="1" t="s">
        <v>90</v>
      </c>
      <c r="K79" s="1"/>
      <c r="Q79" s="1"/>
      <c r="R79" s="1">
        <v>7</v>
      </c>
      <c r="S79" s="1" t="s">
        <v>91</v>
      </c>
    </row>
    <row r="80" spans="1:21" ht="13" x14ac:dyDescent="0.15">
      <c r="E80" s="1">
        <v>2</v>
      </c>
      <c r="F80" s="1" t="s">
        <v>92</v>
      </c>
      <c r="K80" s="1"/>
      <c r="Q80" s="1"/>
      <c r="R80" s="1">
        <v>4</v>
      </c>
      <c r="S80" s="1" t="s">
        <v>93</v>
      </c>
    </row>
    <row r="81" spans="3:19" ht="13" x14ac:dyDescent="0.15">
      <c r="E81" s="1">
        <v>2</v>
      </c>
      <c r="F81" s="1" t="s">
        <v>94</v>
      </c>
      <c r="K81" s="1"/>
      <c r="Q81" s="1"/>
      <c r="R81" s="1">
        <v>2</v>
      </c>
      <c r="S81" s="1" t="s">
        <v>95</v>
      </c>
    </row>
    <row r="82" spans="3:19" ht="13" x14ac:dyDescent="0.15">
      <c r="E82" s="1">
        <v>2</v>
      </c>
      <c r="F82" s="1" t="s">
        <v>96</v>
      </c>
      <c r="K82" s="1"/>
      <c r="Q82" s="1"/>
      <c r="R82" s="1">
        <v>1</v>
      </c>
      <c r="S82" s="1" t="s">
        <v>97</v>
      </c>
    </row>
    <row r="83" spans="3:19" ht="13" x14ac:dyDescent="0.15">
      <c r="E83" s="1">
        <v>2</v>
      </c>
      <c r="F83" s="1" t="s">
        <v>226</v>
      </c>
      <c r="K83" s="1"/>
      <c r="Q83" s="1"/>
      <c r="R83" s="1">
        <v>6</v>
      </c>
      <c r="S83" s="1" t="s">
        <v>98</v>
      </c>
    </row>
    <row r="84" spans="3:19" ht="13" x14ac:dyDescent="0.15">
      <c r="E84" s="1">
        <v>3</v>
      </c>
      <c r="F84" s="1" t="s">
        <v>89</v>
      </c>
      <c r="K84" s="1"/>
      <c r="Q84" s="1"/>
      <c r="R84" s="1">
        <v>5</v>
      </c>
      <c r="S84" s="1" t="s">
        <v>99</v>
      </c>
    </row>
    <row r="85" spans="3:19" ht="13" x14ac:dyDescent="0.15">
      <c r="K85" s="1"/>
      <c r="Q85" s="1"/>
      <c r="R85" s="1">
        <v>3</v>
      </c>
      <c r="S85" s="1" t="s">
        <v>100</v>
      </c>
    </row>
    <row r="86" spans="3:19" ht="13" x14ac:dyDescent="0.15">
      <c r="C86" s="41" t="s">
        <v>227</v>
      </c>
      <c r="D86" s="41" t="s">
        <v>228</v>
      </c>
      <c r="E86" s="41" t="s">
        <v>229</v>
      </c>
      <c r="F86" s="41" t="s">
        <v>230</v>
      </c>
      <c r="H86" s="42" t="s">
        <v>227</v>
      </c>
      <c r="I86" s="42" t="s">
        <v>228</v>
      </c>
      <c r="J86" s="42" t="s">
        <v>229</v>
      </c>
      <c r="K86" s="42" t="s">
        <v>231</v>
      </c>
      <c r="M86" s="43" t="s">
        <v>227</v>
      </c>
      <c r="N86" s="43" t="s">
        <v>228</v>
      </c>
      <c r="O86" s="43" t="s">
        <v>229</v>
      </c>
      <c r="P86" s="43" t="s">
        <v>232</v>
      </c>
      <c r="Q86" s="1"/>
      <c r="R86" s="1">
        <v>2</v>
      </c>
      <c r="S86" s="1" t="s">
        <v>101</v>
      </c>
    </row>
    <row r="87" spans="3:19" ht="13" x14ac:dyDescent="0.15">
      <c r="C87" s="44" t="s">
        <v>233</v>
      </c>
      <c r="D87" s="45">
        <f>SUM(C66:C76)</f>
        <v>99</v>
      </c>
      <c r="E87" s="45">
        <f>SUM(E66:E84)</f>
        <v>40</v>
      </c>
      <c r="F87" s="46">
        <f t="shared" ref="F87:F88" si="1">D87/SUM(D87:E87)</f>
        <v>0.71223021582733814</v>
      </c>
      <c r="H87" s="18" t="s">
        <v>233</v>
      </c>
      <c r="I87" s="47">
        <f>SUM(H66:H76)</f>
        <v>0</v>
      </c>
      <c r="J87" s="47">
        <f>SUM(J66:J84)</f>
        <v>10</v>
      </c>
      <c r="K87" s="48">
        <f t="shared" ref="K87:K88" si="2">I87/SUM(I87:J87)</f>
        <v>0</v>
      </c>
      <c r="M87" s="49" t="s">
        <v>233</v>
      </c>
      <c r="N87" s="50">
        <f>SUM(M66:M76)</f>
        <v>5</v>
      </c>
      <c r="O87" s="50">
        <f>SUM(O66:O84)</f>
        <v>8</v>
      </c>
      <c r="P87" s="51">
        <f t="shared" ref="P87:P88" si="3">N87/SUM(N87:O87)</f>
        <v>0.38461538461538464</v>
      </c>
      <c r="Q87" s="1"/>
      <c r="R87" s="1">
        <v>4</v>
      </c>
      <c r="S87" s="1" t="s">
        <v>102</v>
      </c>
    </row>
    <row r="88" spans="3:19" ht="13" x14ac:dyDescent="0.15">
      <c r="C88" s="44" t="s">
        <v>234</v>
      </c>
      <c r="D88" s="45">
        <f>ROUND(SUM(C66:C69) + C70*0.25 + SUM(C71:C75) + C76*2,0)</f>
        <v>58</v>
      </c>
      <c r="E88" s="45">
        <f>ROUND(SUM(E66:E83) + E84*1.2,0)</f>
        <v>41</v>
      </c>
      <c r="F88" s="46">
        <f t="shared" si="1"/>
        <v>0.58585858585858586</v>
      </c>
      <c r="H88" s="18" t="s">
        <v>234</v>
      </c>
      <c r="I88" s="47">
        <f>SUM(H65:H75)</f>
        <v>0</v>
      </c>
      <c r="J88" s="47">
        <f>SUM(J66:J84)</f>
        <v>10</v>
      </c>
      <c r="K88" s="48">
        <f t="shared" si="2"/>
        <v>0</v>
      </c>
      <c r="M88" s="49" t="s">
        <v>234</v>
      </c>
      <c r="N88" s="50">
        <f>SUM(M66:M75)</f>
        <v>5</v>
      </c>
      <c r="O88" s="50">
        <f>ROUND(SUM(O67:O84)+O66*0.25,0)</f>
        <v>6</v>
      </c>
      <c r="P88" s="51">
        <f t="shared" si="3"/>
        <v>0.45454545454545453</v>
      </c>
      <c r="Q88" s="1"/>
      <c r="R88" s="1">
        <v>4</v>
      </c>
      <c r="S88" s="1" t="s">
        <v>103</v>
      </c>
    </row>
    <row r="89" spans="3:19" ht="13" x14ac:dyDescent="0.15">
      <c r="E89" s="2">
        <f>SUM(D87:E87)</f>
        <v>139</v>
      </c>
      <c r="F89" s="1" t="s">
        <v>235</v>
      </c>
      <c r="J89" s="2">
        <f>SUM(I87:J87)</f>
        <v>10</v>
      </c>
      <c r="K89" s="1" t="s">
        <v>235</v>
      </c>
      <c r="O89" s="2">
        <f>SUM(N87:O87)</f>
        <v>13</v>
      </c>
      <c r="P89" s="1" t="s">
        <v>235</v>
      </c>
      <c r="Q89" s="1"/>
      <c r="R89" s="1">
        <v>2</v>
      </c>
      <c r="S89" s="1" t="s">
        <v>104</v>
      </c>
    </row>
    <row r="90" spans="3:19" ht="13" x14ac:dyDescent="0.15">
      <c r="K90" s="1"/>
      <c r="Q90" s="1"/>
      <c r="R90" s="1">
        <v>7</v>
      </c>
      <c r="S90" s="1" t="s">
        <v>105</v>
      </c>
    </row>
    <row r="91" spans="3:19" ht="13" x14ac:dyDescent="0.15">
      <c r="C91" s="23"/>
      <c r="D91" s="1" t="s">
        <v>236</v>
      </c>
      <c r="G91" s="23"/>
      <c r="H91" s="23"/>
      <c r="I91" s="23"/>
      <c r="Q91" s="1"/>
      <c r="R91" s="1">
        <v>10</v>
      </c>
      <c r="S91" s="1" t="s">
        <v>106</v>
      </c>
    </row>
    <row r="92" spans="3:19" ht="13" x14ac:dyDescent="0.15">
      <c r="K92" s="1"/>
      <c r="Q92" s="1"/>
      <c r="R92" s="1">
        <v>1</v>
      </c>
      <c r="S92" s="1" t="s">
        <v>107</v>
      </c>
    </row>
    <row r="93" spans="3:19" ht="13" x14ac:dyDescent="0.15">
      <c r="K93" s="1"/>
      <c r="Q93" s="1"/>
      <c r="R93" s="1">
        <v>24</v>
      </c>
      <c r="S93" s="1" t="s">
        <v>108</v>
      </c>
    </row>
    <row r="94" spans="3:19" ht="13" x14ac:dyDescent="0.15">
      <c r="K94" s="1"/>
      <c r="Q94" s="1"/>
      <c r="R94" s="1">
        <v>1</v>
      </c>
      <c r="S94" s="1" t="s">
        <v>109</v>
      </c>
    </row>
    <row r="95" spans="3:19" ht="13" x14ac:dyDescent="0.15">
      <c r="Q95" s="1"/>
      <c r="R95" s="1">
        <v>2</v>
      </c>
      <c r="S95" s="1" t="s">
        <v>110</v>
      </c>
    </row>
    <row r="96" spans="3:19" ht="13" x14ac:dyDescent="0.15">
      <c r="E96" s="1" t="s">
        <v>237</v>
      </c>
      <c r="F96" s="1" t="s">
        <v>238</v>
      </c>
      <c r="K96" s="1"/>
      <c r="Q96" s="1"/>
      <c r="R96" s="1">
        <v>1</v>
      </c>
      <c r="S96" s="1" t="s">
        <v>111</v>
      </c>
    </row>
    <row r="97" spans="4:21" ht="13" x14ac:dyDescent="0.15">
      <c r="D97" s="4" t="s">
        <v>2</v>
      </c>
      <c r="E97" s="24">
        <f>F87</f>
        <v>0.71223021582733814</v>
      </c>
      <c r="F97" s="24">
        <f>F88</f>
        <v>0.58585858585858586</v>
      </c>
      <c r="K97" s="1"/>
      <c r="Q97" s="1"/>
      <c r="R97" s="1">
        <v>1</v>
      </c>
      <c r="S97" s="1" t="s">
        <v>112</v>
      </c>
    </row>
    <row r="98" spans="4:21" ht="13" x14ac:dyDescent="0.15">
      <c r="D98" s="4" t="s">
        <v>7</v>
      </c>
      <c r="E98" s="24">
        <f>K87</f>
        <v>0</v>
      </c>
      <c r="F98" s="24">
        <f>K88</f>
        <v>0</v>
      </c>
      <c r="K98" s="1"/>
      <c r="Q98" s="1"/>
      <c r="R98" s="1">
        <v>1</v>
      </c>
      <c r="S98" s="1" t="s">
        <v>113</v>
      </c>
    </row>
    <row r="99" spans="4:21" ht="13" x14ac:dyDescent="0.15">
      <c r="D99" s="4" t="s">
        <v>206</v>
      </c>
      <c r="E99" s="24">
        <f>P87</f>
        <v>0.38461538461538464</v>
      </c>
      <c r="F99" s="24">
        <f>P88</f>
        <v>0.45454545454545453</v>
      </c>
      <c r="K99" s="1"/>
      <c r="Q99" s="1"/>
      <c r="R99" s="1">
        <v>5</v>
      </c>
      <c r="S99" s="1" t="s">
        <v>74</v>
      </c>
    </row>
    <row r="100" spans="4:21" ht="13" x14ac:dyDescent="0.15">
      <c r="D100" s="4" t="s">
        <v>5</v>
      </c>
      <c r="E100" s="24">
        <f>U112</f>
        <v>0.54973821989528793</v>
      </c>
      <c r="F100" s="24">
        <f>U113</f>
        <v>0.5625</v>
      </c>
      <c r="K100" s="1"/>
      <c r="Q100" s="1"/>
      <c r="R100" s="1">
        <v>1</v>
      </c>
      <c r="S100" s="1" t="s">
        <v>114</v>
      </c>
    </row>
    <row r="101" spans="4:21" ht="13" x14ac:dyDescent="0.15">
      <c r="K101" s="1"/>
      <c r="Q101" s="1"/>
      <c r="R101" s="1">
        <v>3</v>
      </c>
      <c r="S101" s="1" t="s">
        <v>115</v>
      </c>
    </row>
    <row r="102" spans="4:21" ht="13" x14ac:dyDescent="0.15">
      <c r="K102" s="1"/>
      <c r="Q102" s="1"/>
      <c r="R102" s="1">
        <v>3</v>
      </c>
      <c r="S102" s="1" t="s">
        <v>116</v>
      </c>
    </row>
    <row r="103" spans="4:21" ht="13" x14ac:dyDescent="0.15">
      <c r="K103" s="1"/>
      <c r="Q103" s="1"/>
      <c r="R103" s="1">
        <v>1</v>
      </c>
      <c r="S103" s="1" t="s">
        <v>117</v>
      </c>
    </row>
    <row r="104" spans="4:21" ht="13" x14ac:dyDescent="0.15">
      <c r="K104" s="1"/>
      <c r="Q104" s="1"/>
      <c r="R104" s="1">
        <v>2</v>
      </c>
      <c r="S104" s="1" t="s">
        <v>118</v>
      </c>
    </row>
    <row r="105" spans="4:21" ht="13" x14ac:dyDescent="0.15">
      <c r="K105" s="1"/>
      <c r="Q105" s="1"/>
      <c r="R105" s="1">
        <v>1</v>
      </c>
      <c r="S105" s="1" t="s">
        <v>119</v>
      </c>
    </row>
    <row r="106" spans="4:21" ht="13" x14ac:dyDescent="0.15">
      <c r="K106" s="1"/>
      <c r="Q106" s="1"/>
      <c r="R106" s="1">
        <v>2</v>
      </c>
      <c r="S106" s="1" t="s">
        <v>120</v>
      </c>
    </row>
    <row r="107" spans="4:21" ht="13" x14ac:dyDescent="0.15">
      <c r="K107" s="1"/>
      <c r="Q107" s="1"/>
      <c r="R107" s="1">
        <v>1</v>
      </c>
      <c r="S107" s="1" t="s">
        <v>239</v>
      </c>
    </row>
    <row r="108" spans="4:21" ht="13" x14ac:dyDescent="0.15">
      <c r="K108" s="1"/>
      <c r="Q108" s="1"/>
      <c r="R108" s="1">
        <v>1</v>
      </c>
      <c r="S108" s="1" t="s">
        <v>121</v>
      </c>
    </row>
    <row r="109" spans="4:21" ht="13" x14ac:dyDescent="0.15">
      <c r="K109" s="1"/>
      <c r="Q109" s="1"/>
      <c r="R109" s="1">
        <v>1</v>
      </c>
      <c r="S109" s="1" t="s">
        <v>122</v>
      </c>
    </row>
    <row r="110" spans="4:21" ht="13" x14ac:dyDescent="0.15">
      <c r="K110" s="1"/>
      <c r="Q110" s="1"/>
    </row>
    <row r="111" spans="4:21" ht="13" x14ac:dyDescent="0.15">
      <c r="K111" s="1"/>
      <c r="R111" s="52" t="s">
        <v>227</v>
      </c>
      <c r="S111" s="52" t="s">
        <v>228</v>
      </c>
      <c r="T111" s="52" t="s">
        <v>229</v>
      </c>
      <c r="U111" s="52" t="s">
        <v>240</v>
      </c>
    </row>
    <row r="112" spans="4:21" ht="13" x14ac:dyDescent="0.15">
      <c r="K112" s="1"/>
      <c r="R112" s="53" t="s">
        <v>233</v>
      </c>
      <c r="S112" s="54">
        <f>SUM(R66:R110)</f>
        <v>210</v>
      </c>
      <c r="T112" s="54">
        <f>SUM(T66:T78)</f>
        <v>172</v>
      </c>
      <c r="U112" s="55">
        <f t="shared" ref="U112:U113" si="4">S112/SUM(S112:T112)</f>
        <v>0.54973821989528793</v>
      </c>
    </row>
    <row r="113" spans="1:37" ht="13" x14ac:dyDescent="0.15">
      <c r="K113" s="1"/>
      <c r="R113" s="53" t="s">
        <v>234</v>
      </c>
      <c r="S113" s="54">
        <f>SUM(R66:R73) + 0.25*R74 + SUM(R75:R110)</f>
        <v>180</v>
      </c>
      <c r="T113" s="54">
        <f>ROUND(SUM(T66:T69,T71:T74,T76:T77) + T70*0.25 + T78*1.2 + T75*2,0)</f>
        <v>140</v>
      </c>
      <c r="U113" s="55">
        <f t="shared" si="4"/>
        <v>0.5625</v>
      </c>
    </row>
    <row r="114" spans="1:37" ht="13" x14ac:dyDescent="0.15">
      <c r="K114" s="1"/>
      <c r="R114" s="1"/>
      <c r="S114" s="1"/>
      <c r="T114" s="2">
        <f>SUM(S112:T112)</f>
        <v>382</v>
      </c>
      <c r="U114" s="1" t="s">
        <v>235</v>
      </c>
    </row>
    <row r="115" spans="1:37" ht="13" x14ac:dyDescent="0.15">
      <c r="K115" s="1"/>
      <c r="Q115" s="1"/>
      <c r="R115" s="1"/>
      <c r="S115" s="1"/>
    </row>
    <row r="116" spans="1:37" ht="13" x14ac:dyDescent="0.15">
      <c r="K116" s="1"/>
      <c r="Q116" s="1"/>
      <c r="R116" s="1"/>
      <c r="S116" s="1"/>
    </row>
    <row r="117" spans="1:37" ht="13" x14ac:dyDescent="0.15">
      <c r="K117" s="1"/>
    </row>
    <row r="118" spans="1:37" ht="13" x14ac:dyDescent="0.15">
      <c r="K118" s="1"/>
      <c r="Q118" s="1"/>
      <c r="R118" s="1"/>
      <c r="S118" s="1"/>
    </row>
    <row r="119" spans="1:37" ht="13" x14ac:dyDescent="0.15">
      <c r="K119" s="1"/>
      <c r="Q119" s="1"/>
      <c r="R119" s="1"/>
      <c r="S119" s="1"/>
    </row>
    <row r="120" spans="1:37" ht="13" x14ac:dyDescent="0.15">
      <c r="K120" s="1"/>
      <c r="Q120" s="1"/>
      <c r="R120" s="1"/>
      <c r="S120" s="1"/>
    </row>
    <row r="121" spans="1:37" ht="13" x14ac:dyDescent="0.15">
      <c r="K121" s="1"/>
      <c r="Q121" s="1"/>
      <c r="R121" s="1"/>
      <c r="S121" s="1"/>
    </row>
    <row r="122" spans="1:37" ht="13" x14ac:dyDescent="0.15">
      <c r="K122" s="1"/>
      <c r="Q122" s="1"/>
      <c r="R122" s="1"/>
      <c r="S122" s="1"/>
    </row>
    <row r="123" spans="1:37" ht="13" x14ac:dyDescent="0.15">
      <c r="K123" s="1"/>
      <c r="Q123" s="1"/>
      <c r="R123" s="1"/>
      <c r="S123" s="1"/>
    </row>
    <row r="124" spans="1:37" ht="13" x14ac:dyDescent="0.15">
      <c r="A124" s="12"/>
      <c r="B124" s="12"/>
      <c r="C124" s="13"/>
      <c r="D124" s="14"/>
      <c r="E124" s="14"/>
      <c r="F124" s="15"/>
      <c r="G124" s="1"/>
      <c r="H124" s="14"/>
      <c r="I124" s="14"/>
      <c r="J124" s="14"/>
      <c r="K124" s="14"/>
      <c r="L124" s="1"/>
      <c r="M124" s="14"/>
      <c r="N124" s="14"/>
      <c r="O124" s="14"/>
      <c r="P124" s="14"/>
      <c r="Q124" s="1"/>
      <c r="R124" s="14"/>
      <c r="S124" s="16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</row>
    <row r="125" spans="1:37" ht="19" x14ac:dyDescent="0.15">
      <c r="A125" s="4"/>
      <c r="B125" s="4" t="s">
        <v>210</v>
      </c>
      <c r="C125" s="76" t="s">
        <v>2</v>
      </c>
      <c r="D125" s="75"/>
      <c r="E125" s="75"/>
      <c r="F125" s="75"/>
      <c r="H125" s="8"/>
      <c r="I125" s="8" t="s">
        <v>3</v>
      </c>
      <c r="J125" s="8"/>
      <c r="K125" s="8"/>
      <c r="L125" s="7"/>
      <c r="M125" s="9"/>
      <c r="N125" s="77" t="s">
        <v>4</v>
      </c>
      <c r="O125" s="75"/>
      <c r="P125" s="75"/>
      <c r="Q125" s="10"/>
      <c r="R125" s="11"/>
      <c r="S125" s="78" t="s">
        <v>5</v>
      </c>
      <c r="T125" s="75"/>
      <c r="U125" s="75"/>
      <c r="V125" s="20"/>
    </row>
    <row r="126" spans="1:37" ht="13" x14ac:dyDescent="0.15">
      <c r="A126" s="40"/>
      <c r="B126" s="40">
        <v>43885</v>
      </c>
      <c r="C126" s="17" t="s">
        <v>44</v>
      </c>
      <c r="D126" s="17" t="s">
        <v>45</v>
      </c>
      <c r="E126" s="17" t="s">
        <v>44</v>
      </c>
      <c r="F126" s="17" t="s">
        <v>46</v>
      </c>
      <c r="G126" s="4"/>
      <c r="H126" s="18" t="s">
        <v>44</v>
      </c>
      <c r="I126" s="18" t="s">
        <v>45</v>
      </c>
      <c r="J126" s="18" t="s">
        <v>44</v>
      </c>
      <c r="K126" s="18" t="s">
        <v>46</v>
      </c>
      <c r="L126" s="4"/>
      <c r="M126" s="19" t="s">
        <v>44</v>
      </c>
      <c r="N126" s="19" t="s">
        <v>45</v>
      </c>
      <c r="O126" s="19" t="s">
        <v>44</v>
      </c>
      <c r="P126" s="19" t="s">
        <v>46</v>
      </c>
      <c r="Q126" s="20"/>
      <c r="R126" s="21" t="s">
        <v>44</v>
      </c>
      <c r="S126" s="21" t="s">
        <v>45</v>
      </c>
      <c r="T126" s="21" t="s">
        <v>44</v>
      </c>
      <c r="U126" s="21" t="s">
        <v>46</v>
      </c>
    </row>
    <row r="127" spans="1:37" ht="13" x14ac:dyDescent="0.15">
      <c r="A127" s="4"/>
      <c r="B127" s="4" t="s">
        <v>126</v>
      </c>
      <c r="C127" s="4">
        <v>7</v>
      </c>
      <c r="D127" s="1" t="s">
        <v>52</v>
      </c>
      <c r="E127" s="1">
        <v>1</v>
      </c>
      <c r="F127" s="1" t="s">
        <v>123</v>
      </c>
      <c r="G127" s="1"/>
      <c r="H127" s="1">
        <v>6</v>
      </c>
      <c r="I127" s="1" t="s">
        <v>241</v>
      </c>
      <c r="J127" s="1">
        <v>1</v>
      </c>
      <c r="K127" s="1" t="s">
        <v>242</v>
      </c>
      <c r="L127" s="1"/>
      <c r="M127" s="1">
        <v>1</v>
      </c>
      <c r="N127" s="1" t="s">
        <v>124</v>
      </c>
      <c r="O127" s="1">
        <v>2</v>
      </c>
      <c r="P127" s="1" t="s">
        <v>125</v>
      </c>
      <c r="Q127" s="1"/>
      <c r="R127" s="1">
        <v>2</v>
      </c>
      <c r="S127" s="1" t="s">
        <v>80</v>
      </c>
      <c r="T127" s="1">
        <v>4</v>
      </c>
      <c r="U127" s="1" t="s">
        <v>82</v>
      </c>
    </row>
    <row r="128" spans="1:37" ht="13" x14ac:dyDescent="0.15">
      <c r="A128" s="4"/>
      <c r="B128" s="4" t="s">
        <v>131</v>
      </c>
      <c r="C128" s="4">
        <v>5</v>
      </c>
      <c r="D128" s="1" t="s">
        <v>67</v>
      </c>
      <c r="E128" s="1">
        <v>2</v>
      </c>
      <c r="F128" s="1" t="s">
        <v>243</v>
      </c>
      <c r="G128" s="1"/>
      <c r="H128" s="1">
        <v>1</v>
      </c>
      <c r="I128" s="1" t="s">
        <v>127</v>
      </c>
      <c r="J128" s="1">
        <v>1</v>
      </c>
      <c r="K128" s="1" t="s">
        <v>128</v>
      </c>
      <c r="L128" s="1"/>
      <c r="M128" s="1">
        <v>2</v>
      </c>
      <c r="N128" s="1" t="s">
        <v>129</v>
      </c>
      <c r="O128" s="1">
        <v>2</v>
      </c>
      <c r="P128" s="1" t="s">
        <v>244</v>
      </c>
      <c r="Q128" s="1"/>
      <c r="R128" s="1">
        <v>3</v>
      </c>
      <c r="S128" s="1" t="s">
        <v>245</v>
      </c>
      <c r="T128" s="1">
        <v>35</v>
      </c>
      <c r="U128" s="1" t="s">
        <v>130</v>
      </c>
    </row>
    <row r="129" spans="1:21" ht="13" x14ac:dyDescent="0.15">
      <c r="C129" s="4">
        <v>2</v>
      </c>
      <c r="D129" s="1" t="s">
        <v>132</v>
      </c>
      <c r="E129" s="1">
        <v>1</v>
      </c>
      <c r="F129" s="1" t="s">
        <v>246</v>
      </c>
      <c r="G129" s="1"/>
      <c r="H129" s="1"/>
      <c r="I129" s="1"/>
      <c r="J129" s="1">
        <v>1</v>
      </c>
      <c r="K129" s="1" t="s">
        <v>133</v>
      </c>
      <c r="L129" s="1"/>
      <c r="M129" s="1">
        <v>1</v>
      </c>
      <c r="N129" s="1" t="s">
        <v>134</v>
      </c>
      <c r="O129" s="1">
        <v>2</v>
      </c>
      <c r="P129" s="1" t="s">
        <v>130</v>
      </c>
      <c r="Q129" s="1"/>
      <c r="R129" s="1">
        <v>1</v>
      </c>
      <c r="S129" s="1" t="s">
        <v>135</v>
      </c>
      <c r="T129" s="1">
        <v>4</v>
      </c>
      <c r="U129" s="1" t="s">
        <v>247</v>
      </c>
    </row>
    <row r="130" spans="1:21" ht="13" x14ac:dyDescent="0.15">
      <c r="A130" s="22"/>
      <c r="B130" s="22"/>
      <c r="C130" s="4">
        <v>9</v>
      </c>
      <c r="D130" s="1" t="s">
        <v>248</v>
      </c>
      <c r="E130" s="1">
        <v>1</v>
      </c>
      <c r="F130" s="1" t="s">
        <v>249</v>
      </c>
      <c r="G130" s="1"/>
      <c r="H130" s="1"/>
      <c r="I130" s="1"/>
      <c r="J130" s="1">
        <v>1</v>
      </c>
      <c r="K130" s="1" t="s">
        <v>136</v>
      </c>
      <c r="L130" s="1"/>
      <c r="M130" s="1">
        <v>2</v>
      </c>
      <c r="N130" s="1" t="s">
        <v>137</v>
      </c>
      <c r="O130" s="1">
        <v>1</v>
      </c>
      <c r="P130" s="1" t="s">
        <v>138</v>
      </c>
      <c r="Q130" s="1"/>
      <c r="R130" s="1">
        <v>2</v>
      </c>
      <c r="S130" s="1" t="s">
        <v>139</v>
      </c>
      <c r="T130" s="1">
        <v>1</v>
      </c>
      <c r="U130" s="1" t="s">
        <v>140</v>
      </c>
    </row>
    <row r="131" spans="1:21" ht="13" x14ac:dyDescent="0.15">
      <c r="A131" s="22"/>
      <c r="B131" s="22"/>
      <c r="C131" s="4">
        <v>7</v>
      </c>
      <c r="D131" s="1" t="s">
        <v>160</v>
      </c>
      <c r="E131" s="1">
        <v>5</v>
      </c>
      <c r="F131" s="1" t="s">
        <v>250</v>
      </c>
      <c r="G131" s="1"/>
      <c r="H131" s="1"/>
      <c r="I131" s="1"/>
      <c r="J131" s="1">
        <v>14</v>
      </c>
      <c r="K131" s="1" t="s">
        <v>64</v>
      </c>
      <c r="N131" s="1" t="s">
        <v>141</v>
      </c>
      <c r="O131" s="1">
        <v>2</v>
      </c>
      <c r="P131" s="1" t="s">
        <v>142</v>
      </c>
      <c r="Q131" s="1"/>
      <c r="R131" s="1">
        <v>2</v>
      </c>
      <c r="S131" s="1" t="s">
        <v>251</v>
      </c>
      <c r="T131" s="1">
        <v>3</v>
      </c>
      <c r="U131" s="1" t="s">
        <v>143</v>
      </c>
    </row>
    <row r="132" spans="1:21" ht="13" x14ac:dyDescent="0.15">
      <c r="A132" s="22"/>
      <c r="B132" s="22"/>
      <c r="C132" s="4">
        <v>14</v>
      </c>
      <c r="D132" s="1" t="s">
        <v>220</v>
      </c>
      <c r="E132" s="1">
        <v>1</v>
      </c>
      <c r="F132" s="1" t="s">
        <v>144</v>
      </c>
      <c r="G132" s="1"/>
      <c r="H132" s="1"/>
      <c r="I132" s="1"/>
      <c r="J132" s="1">
        <v>3</v>
      </c>
      <c r="K132" s="1" t="s">
        <v>145</v>
      </c>
      <c r="L132" s="1"/>
      <c r="M132" s="1"/>
      <c r="N132" s="1"/>
      <c r="O132" s="1">
        <v>1</v>
      </c>
      <c r="P132" s="1" t="s">
        <v>146</v>
      </c>
      <c r="Q132" s="1"/>
      <c r="R132" s="1">
        <v>1</v>
      </c>
      <c r="S132" s="1" t="s">
        <v>252</v>
      </c>
      <c r="T132" s="1">
        <v>5</v>
      </c>
      <c r="U132" s="1" t="s">
        <v>147</v>
      </c>
    </row>
    <row r="133" spans="1:21" ht="13" x14ac:dyDescent="0.15">
      <c r="A133" s="22"/>
      <c r="B133" s="22"/>
      <c r="C133" s="4">
        <v>2</v>
      </c>
      <c r="D133" s="1" t="s">
        <v>148</v>
      </c>
      <c r="E133" s="1">
        <v>3</v>
      </c>
      <c r="F133" s="1" t="s">
        <v>253</v>
      </c>
      <c r="G133" s="1"/>
      <c r="H133" s="1"/>
      <c r="I133" s="1"/>
      <c r="J133" s="1">
        <v>5</v>
      </c>
      <c r="K133" s="1" t="s">
        <v>80</v>
      </c>
      <c r="L133" s="1"/>
      <c r="M133" s="1"/>
      <c r="N133" s="1"/>
      <c r="O133" s="1">
        <v>2</v>
      </c>
      <c r="P133" s="1" t="s">
        <v>149</v>
      </c>
      <c r="Q133" s="1"/>
      <c r="R133" s="1">
        <v>27</v>
      </c>
      <c r="S133" s="1" t="s">
        <v>150</v>
      </c>
      <c r="T133" s="1">
        <v>1</v>
      </c>
      <c r="U133" s="1" t="s">
        <v>254</v>
      </c>
    </row>
    <row r="134" spans="1:21" ht="13" x14ac:dyDescent="0.15">
      <c r="A134" s="22"/>
      <c r="B134" s="22"/>
      <c r="C134" s="4">
        <v>4</v>
      </c>
      <c r="D134" s="1" t="s">
        <v>59</v>
      </c>
      <c r="E134" s="1">
        <v>2</v>
      </c>
      <c r="F134" s="1" t="s">
        <v>255</v>
      </c>
      <c r="G134" s="1"/>
      <c r="H134" s="1"/>
      <c r="I134" s="1"/>
      <c r="J134" s="1">
        <v>1</v>
      </c>
      <c r="K134" s="1" t="s">
        <v>256</v>
      </c>
      <c r="L134" s="1"/>
      <c r="M134" s="1"/>
      <c r="N134" s="1"/>
      <c r="O134" s="1">
        <v>2</v>
      </c>
      <c r="P134" s="1" t="s">
        <v>51</v>
      </c>
      <c r="Q134" s="1"/>
      <c r="R134" s="1">
        <v>7</v>
      </c>
      <c r="S134" s="1" t="s">
        <v>257</v>
      </c>
      <c r="T134" s="1">
        <v>2</v>
      </c>
      <c r="U134" s="1" t="s">
        <v>258</v>
      </c>
    </row>
    <row r="135" spans="1:21" ht="13" x14ac:dyDescent="0.15">
      <c r="A135" s="22"/>
      <c r="B135" s="22"/>
      <c r="C135" s="4">
        <v>6</v>
      </c>
      <c r="D135" s="1" t="s">
        <v>49</v>
      </c>
      <c r="E135" s="1">
        <v>8</v>
      </c>
      <c r="F135" s="1" t="s">
        <v>152</v>
      </c>
      <c r="G135" s="1"/>
      <c r="H135" s="1"/>
      <c r="I135" s="1"/>
      <c r="J135" s="1">
        <v>1</v>
      </c>
      <c r="K135" s="1" t="s">
        <v>153</v>
      </c>
      <c r="L135" s="1"/>
      <c r="M135" s="1"/>
      <c r="N135" s="1"/>
      <c r="O135" s="1"/>
      <c r="P135" s="1"/>
      <c r="Q135" s="1"/>
      <c r="R135" s="1">
        <v>18</v>
      </c>
      <c r="S135" s="1" t="s">
        <v>154</v>
      </c>
      <c r="T135" s="1">
        <v>3</v>
      </c>
      <c r="U135" s="1" t="s">
        <v>259</v>
      </c>
    </row>
    <row r="136" spans="1:21" ht="13" x14ac:dyDescent="0.15">
      <c r="A136" s="22"/>
      <c r="B136" s="22"/>
      <c r="C136" s="4">
        <v>55</v>
      </c>
      <c r="D136" s="1" t="s">
        <v>260</v>
      </c>
      <c r="E136" s="1">
        <v>2</v>
      </c>
      <c r="F136" s="1" t="s">
        <v>155</v>
      </c>
      <c r="G136" s="1"/>
      <c r="H136" s="1"/>
      <c r="I136" s="1"/>
      <c r="J136" s="1">
        <v>1</v>
      </c>
      <c r="K136" s="1" t="s">
        <v>156</v>
      </c>
      <c r="L136" s="1"/>
      <c r="M136" s="1"/>
      <c r="N136" s="1"/>
      <c r="O136" s="1"/>
      <c r="P136" s="1"/>
      <c r="Q136" s="1"/>
      <c r="R136" s="1">
        <v>7</v>
      </c>
      <c r="S136" s="1" t="s">
        <v>157</v>
      </c>
      <c r="T136" s="1">
        <v>2</v>
      </c>
      <c r="U136" s="1" t="s">
        <v>261</v>
      </c>
    </row>
    <row r="137" spans="1:21" ht="13" x14ac:dyDescent="0.15">
      <c r="A137" s="22"/>
      <c r="B137" s="22"/>
      <c r="C137" s="4"/>
      <c r="D137" s="1"/>
      <c r="E137" s="1">
        <v>1</v>
      </c>
      <c r="F137" s="1" t="s">
        <v>158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>
        <v>3</v>
      </c>
      <c r="S137" s="1" t="s">
        <v>159</v>
      </c>
      <c r="T137" s="1">
        <v>1</v>
      </c>
      <c r="U137" s="1" t="s">
        <v>160</v>
      </c>
    </row>
    <row r="138" spans="1:21" ht="13" x14ac:dyDescent="0.15">
      <c r="A138" s="22"/>
      <c r="B138" s="22"/>
      <c r="C138" s="4"/>
      <c r="D138" s="1"/>
      <c r="E138" s="1">
        <v>1</v>
      </c>
      <c r="F138" s="1" t="s">
        <v>262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>
        <v>4</v>
      </c>
      <c r="S138" s="1" t="s">
        <v>161</v>
      </c>
    </row>
    <row r="139" spans="1:21" ht="13" x14ac:dyDescent="0.15">
      <c r="A139" s="22"/>
      <c r="B139" s="22"/>
      <c r="C139" s="4"/>
      <c r="D139" s="1"/>
      <c r="E139" s="1">
        <v>1</v>
      </c>
      <c r="F139" s="1" t="s">
        <v>263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>
        <v>5</v>
      </c>
      <c r="S139" s="1" t="s">
        <v>264</v>
      </c>
    </row>
    <row r="140" spans="1:21" ht="13" x14ac:dyDescent="0.15">
      <c r="A140" s="22"/>
      <c r="B140" s="22"/>
      <c r="C140" s="4"/>
      <c r="D140" s="1"/>
      <c r="E140" s="1">
        <v>1</v>
      </c>
      <c r="F140" s="1" t="s">
        <v>265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>
        <v>5</v>
      </c>
      <c r="S140" s="1" t="s">
        <v>266</v>
      </c>
    </row>
    <row r="141" spans="1:21" ht="13" x14ac:dyDescent="0.15">
      <c r="A141" s="22"/>
      <c r="B141" s="22"/>
      <c r="C141" s="4"/>
      <c r="D141" s="1"/>
      <c r="E141" s="1">
        <v>1</v>
      </c>
      <c r="F141" s="1" t="s">
        <v>267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>
        <v>6</v>
      </c>
      <c r="S141" s="1" t="s">
        <v>268</v>
      </c>
    </row>
    <row r="142" spans="1:21" ht="13" x14ac:dyDescent="0.15">
      <c r="A142" s="22"/>
      <c r="B142" s="22"/>
      <c r="C142" s="4"/>
      <c r="D142" s="1"/>
      <c r="E142" s="1">
        <v>1</v>
      </c>
      <c r="F142" s="1" t="s">
        <v>269</v>
      </c>
      <c r="G142" s="1"/>
      <c r="H142" s="1"/>
      <c r="I142" s="1"/>
      <c r="L142" s="1"/>
      <c r="M142" s="1"/>
      <c r="N142" s="1"/>
      <c r="O142" s="1"/>
      <c r="P142" s="1"/>
      <c r="Q142" s="1"/>
      <c r="R142" s="1">
        <v>6</v>
      </c>
      <c r="S142" s="1" t="s">
        <v>270</v>
      </c>
    </row>
    <row r="143" spans="1:21" ht="13" x14ac:dyDescent="0.15">
      <c r="A143" s="22"/>
      <c r="B143" s="22"/>
      <c r="C143" s="4"/>
      <c r="D143" s="1"/>
      <c r="E143" s="1">
        <v>6</v>
      </c>
      <c r="F143" s="1" t="s">
        <v>162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>
        <v>2</v>
      </c>
      <c r="S143" s="1" t="s">
        <v>271</v>
      </c>
    </row>
    <row r="144" spans="1:21" ht="13" x14ac:dyDescent="0.15">
      <c r="A144" s="22"/>
      <c r="B144" s="22"/>
      <c r="C144" s="4"/>
      <c r="D144" s="1"/>
      <c r="E144" s="1">
        <v>1</v>
      </c>
      <c r="F144" s="1" t="s">
        <v>272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>
        <v>7</v>
      </c>
      <c r="S144" s="1" t="s">
        <v>163</v>
      </c>
    </row>
    <row r="145" spans="1:21" ht="13" x14ac:dyDescent="0.15">
      <c r="A145" s="22"/>
      <c r="B145" s="22"/>
      <c r="C145" s="4"/>
      <c r="D145" s="1"/>
      <c r="E145" s="1">
        <v>1</v>
      </c>
      <c r="F145" s="1" t="s">
        <v>273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>
        <v>6</v>
      </c>
      <c r="S145" s="1" t="s">
        <v>164</v>
      </c>
    </row>
    <row r="146" spans="1:21" ht="13" x14ac:dyDescent="0.15">
      <c r="A146" s="22"/>
      <c r="B146" s="22"/>
      <c r="C146" s="4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21" ht="13" x14ac:dyDescent="0.15">
      <c r="C147" s="41" t="s">
        <v>227</v>
      </c>
      <c r="D147" s="41" t="s">
        <v>228</v>
      </c>
      <c r="E147" s="41" t="s">
        <v>229</v>
      </c>
      <c r="F147" s="41" t="s">
        <v>230</v>
      </c>
      <c r="G147" s="1"/>
      <c r="H147" s="42" t="s">
        <v>227</v>
      </c>
      <c r="I147" s="42" t="s">
        <v>228</v>
      </c>
      <c r="J147" s="42" t="s">
        <v>229</v>
      </c>
      <c r="K147" s="42" t="s">
        <v>231</v>
      </c>
      <c r="L147" s="1"/>
      <c r="M147" s="43" t="s">
        <v>227</v>
      </c>
      <c r="N147" s="43" t="s">
        <v>228</v>
      </c>
      <c r="O147" s="43" t="s">
        <v>229</v>
      </c>
      <c r="P147" s="43" t="s">
        <v>232</v>
      </c>
      <c r="R147" s="52" t="s">
        <v>227</v>
      </c>
      <c r="S147" s="52" t="s">
        <v>228</v>
      </c>
      <c r="T147" s="52" t="s">
        <v>229</v>
      </c>
      <c r="U147" s="52" t="s">
        <v>240</v>
      </c>
    </row>
    <row r="148" spans="1:21" ht="13" x14ac:dyDescent="0.15">
      <c r="C148" s="44" t="s">
        <v>233</v>
      </c>
      <c r="D148" s="45">
        <f>SUM(C127:C138)</f>
        <v>111</v>
      </c>
      <c r="E148" s="45">
        <f>SUM(E127:E146)</f>
        <v>40</v>
      </c>
      <c r="F148" s="46">
        <f t="shared" ref="F148:F149" si="5">D148/SUM(D148:E148)</f>
        <v>0.73509933774834435</v>
      </c>
      <c r="G148" s="1"/>
      <c r="H148" s="18" t="s">
        <v>233</v>
      </c>
      <c r="I148" s="47">
        <f>SUM(H127:H138)</f>
        <v>7</v>
      </c>
      <c r="J148" s="47">
        <f>SUM(J127:J146)</f>
        <v>29</v>
      </c>
      <c r="K148" s="48">
        <f t="shared" ref="K148:K149" si="6">I148/SUM(I148:J148)</f>
        <v>0.19444444444444445</v>
      </c>
      <c r="L148" s="1"/>
      <c r="M148" s="49" t="s">
        <v>233</v>
      </c>
      <c r="N148" s="50">
        <f>SUM(M127:M137)</f>
        <v>6</v>
      </c>
      <c r="O148" s="50">
        <f>SUM(O127:O145)</f>
        <v>14</v>
      </c>
      <c r="P148" s="51">
        <f t="shared" ref="P148:P149" si="7">N148/SUM(N148:O148)</f>
        <v>0.3</v>
      </c>
      <c r="R148" s="53" t="s">
        <v>233</v>
      </c>
      <c r="S148" s="54">
        <f>SUM(R127:R145)</f>
        <v>114</v>
      </c>
      <c r="T148" s="54">
        <f>SUM(T127:T145)</f>
        <v>61</v>
      </c>
      <c r="U148" s="55">
        <f t="shared" ref="U148:U149" si="8">S148/SUM(S148:T148)</f>
        <v>0.65142857142857147</v>
      </c>
    </row>
    <row r="149" spans="1:21" ht="13" x14ac:dyDescent="0.15">
      <c r="C149" s="44" t="s">
        <v>234</v>
      </c>
      <c r="D149" s="45">
        <f>ROUND(SUM(C127:C135) + C136*0.25,0)</f>
        <v>70</v>
      </c>
      <c r="E149" s="45">
        <f>SUM(E127:E146)</f>
        <v>40</v>
      </c>
      <c r="F149" s="46">
        <f t="shared" si="5"/>
        <v>0.63636363636363635</v>
      </c>
      <c r="G149" s="1"/>
      <c r="H149" s="18" t="s">
        <v>234</v>
      </c>
      <c r="I149" s="47">
        <f>H128+H127*0.5</f>
        <v>4</v>
      </c>
      <c r="J149" s="47">
        <f>ROUND(SUM(J127:J130,J132:J136) + J131*0.25,0)</f>
        <v>19</v>
      </c>
      <c r="K149" s="48">
        <f t="shared" si="6"/>
        <v>0.17391304347826086</v>
      </c>
      <c r="L149" s="1"/>
      <c r="M149" s="49" t="s">
        <v>234</v>
      </c>
      <c r="N149" s="50">
        <f>SUM(M127:M136)</f>
        <v>6</v>
      </c>
      <c r="O149" s="50">
        <f>ROUND(SUM(O127:O128,O130:O134)+O129*0.25,0)</f>
        <v>13</v>
      </c>
      <c r="P149" s="51">
        <f t="shared" si="7"/>
        <v>0.31578947368421051</v>
      </c>
      <c r="R149" s="53" t="s">
        <v>234</v>
      </c>
      <c r="S149" s="54">
        <f>ROUND(SUM(R127:R129,R131:R132,R134:R145) + 0.5*R133 + 0.5*R130,0)</f>
        <v>100</v>
      </c>
      <c r="T149" s="54">
        <f>SUM(T129:T137) + T127*2 + T128*0.25</f>
        <v>38.75</v>
      </c>
      <c r="U149" s="55">
        <f t="shared" si="8"/>
        <v>0.72072072072072069</v>
      </c>
    </row>
    <row r="150" spans="1:21" ht="13" x14ac:dyDescent="0.15">
      <c r="E150" s="2">
        <f>SUM(D148:E148)</f>
        <v>151</v>
      </c>
      <c r="F150" s="1" t="s">
        <v>235</v>
      </c>
      <c r="J150" s="2">
        <f>SUM(I148:J148)</f>
        <v>36</v>
      </c>
      <c r="K150" s="1" t="s">
        <v>235</v>
      </c>
      <c r="L150" s="1"/>
      <c r="M150" s="1"/>
      <c r="N150" s="1"/>
      <c r="O150" s="2">
        <f>SUM(N148:O148)</f>
        <v>20</v>
      </c>
      <c r="P150" s="1" t="s">
        <v>235</v>
      </c>
      <c r="Q150" s="1"/>
      <c r="R150" s="1"/>
      <c r="S150" s="1"/>
      <c r="T150" s="2">
        <f>SUM(S148:T148)</f>
        <v>175</v>
      </c>
      <c r="U150" s="1" t="s">
        <v>235</v>
      </c>
    </row>
    <row r="151" spans="1:21" ht="13" x14ac:dyDescent="0.15">
      <c r="A151" s="22"/>
      <c r="B151" s="22"/>
      <c r="C151" s="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21" ht="13" x14ac:dyDescent="0.15">
      <c r="A152" s="22"/>
      <c r="B152" s="22"/>
      <c r="C152" s="4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21" ht="13" x14ac:dyDescent="0.15">
      <c r="A153" s="22"/>
      <c r="B153" s="22"/>
      <c r="C153" s="4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21" ht="13" x14ac:dyDescent="0.15">
      <c r="A154" s="22"/>
      <c r="B154" s="22"/>
      <c r="C154" s="4"/>
      <c r="E154" s="1" t="s">
        <v>237</v>
      </c>
      <c r="F154" s="1" t="s">
        <v>238</v>
      </c>
      <c r="G154" s="1"/>
      <c r="H154" s="1"/>
      <c r="I154" s="1"/>
      <c r="L154" s="1"/>
      <c r="M154" s="1"/>
      <c r="N154" s="1"/>
      <c r="Q154" s="1"/>
      <c r="R154" s="1"/>
      <c r="S154" s="1"/>
    </row>
    <row r="155" spans="1:21" ht="13" x14ac:dyDescent="0.15">
      <c r="A155" s="22"/>
      <c r="B155" s="22"/>
      <c r="C155" s="4"/>
      <c r="D155" s="4" t="s">
        <v>2</v>
      </c>
      <c r="E155" s="24">
        <f>F148</f>
        <v>0.73509933774834435</v>
      </c>
      <c r="F155" s="24">
        <f>F149</f>
        <v>0.63636363636363635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21" ht="13" x14ac:dyDescent="0.15">
      <c r="A156" s="22"/>
      <c r="B156" s="22"/>
      <c r="C156" s="4"/>
      <c r="D156" s="4" t="s">
        <v>7</v>
      </c>
      <c r="E156" s="24">
        <f>K148</f>
        <v>0.19444444444444445</v>
      </c>
      <c r="F156" s="24">
        <f>K149</f>
        <v>0.17391304347826086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21" ht="13" x14ac:dyDescent="0.15">
      <c r="A157" s="22"/>
      <c r="B157" s="22"/>
      <c r="C157" s="4"/>
      <c r="D157" s="4" t="s">
        <v>206</v>
      </c>
      <c r="E157" s="24">
        <f>P148</f>
        <v>0.3</v>
      </c>
      <c r="F157" s="24">
        <f>P149</f>
        <v>0.31578947368421051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21" ht="13" x14ac:dyDescent="0.15">
      <c r="A158" s="22"/>
      <c r="B158" s="22"/>
      <c r="C158" s="4"/>
      <c r="D158" s="4" t="s">
        <v>5</v>
      </c>
      <c r="E158" s="24">
        <f>U148</f>
        <v>0.65142857142857147</v>
      </c>
      <c r="F158" s="24">
        <f>U149</f>
        <v>0.72072072072072069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21" ht="13" x14ac:dyDescent="0.15">
      <c r="A159" s="22"/>
      <c r="B159" s="22"/>
      <c r="C159" s="4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21" ht="13" x14ac:dyDescent="0.15">
      <c r="A160" s="22"/>
      <c r="B160" s="22"/>
      <c r="C160" s="4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37" ht="13" x14ac:dyDescent="0.15">
      <c r="A161" s="22"/>
      <c r="B161" s="22"/>
      <c r="C161" s="4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37" ht="13" x14ac:dyDescent="0.15">
      <c r="A162" s="22"/>
      <c r="B162" s="22"/>
      <c r="C162" s="4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37" ht="13" x14ac:dyDescent="0.15">
      <c r="A163" s="22"/>
      <c r="B163" s="22"/>
      <c r="C163" s="4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37" ht="13" x14ac:dyDescent="0.15">
      <c r="A164" s="22"/>
      <c r="B164" s="22"/>
      <c r="C164" s="4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37" ht="13" x14ac:dyDescent="0.15">
      <c r="A165" s="22"/>
      <c r="B165" s="22"/>
      <c r="C165" s="4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37" ht="13" x14ac:dyDescent="0.15">
      <c r="A166" s="22"/>
      <c r="B166" s="22"/>
      <c r="C166" s="4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1:37" ht="13" x14ac:dyDescent="0.15">
      <c r="A167" s="22"/>
      <c r="B167" s="22"/>
      <c r="C167" s="4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37" ht="13" x14ac:dyDescent="0.15">
      <c r="A168" s="22"/>
      <c r="B168" s="22"/>
      <c r="C168" s="4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1:37" ht="13" x14ac:dyDescent="0.15">
      <c r="A169" s="22"/>
      <c r="B169" s="22"/>
      <c r="C169" s="4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37" ht="13" x14ac:dyDescent="0.15">
      <c r="A170" s="22"/>
      <c r="B170" s="22"/>
      <c r="C170" s="4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37" ht="13" x14ac:dyDescent="0.15">
      <c r="A171" s="22"/>
      <c r="B171" s="22"/>
      <c r="C171" s="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37" ht="13" x14ac:dyDescent="0.15">
      <c r="A172" s="22"/>
      <c r="B172" s="22"/>
      <c r="C172" s="4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37" ht="13" x14ac:dyDescent="0.15">
      <c r="A173" s="22"/>
      <c r="B173" s="22"/>
      <c r="C173" s="4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37" ht="13" x14ac:dyDescent="0.15">
      <c r="A174" s="22"/>
      <c r="B174" s="22"/>
      <c r="C174" s="4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37" ht="19" x14ac:dyDescent="0.15">
      <c r="A175" s="22"/>
      <c r="B175" s="22"/>
      <c r="C175" s="58" t="s">
        <v>2</v>
      </c>
      <c r="D175" s="6"/>
      <c r="E175" s="6"/>
      <c r="F175" s="6"/>
      <c r="H175" s="8"/>
      <c r="I175" s="8" t="s">
        <v>3</v>
      </c>
      <c r="J175" s="8"/>
      <c r="K175" s="8"/>
      <c r="L175" s="7"/>
      <c r="M175" s="9"/>
      <c r="N175" s="74" t="s">
        <v>4</v>
      </c>
      <c r="O175" s="9"/>
      <c r="P175" s="9"/>
      <c r="Q175" s="10"/>
      <c r="R175" s="11"/>
      <c r="S175" s="60" t="s">
        <v>5</v>
      </c>
      <c r="T175" s="11"/>
      <c r="U175" s="11"/>
    </row>
    <row r="176" spans="1:37" ht="13" x14ac:dyDescent="0.15">
      <c r="A176" s="12"/>
      <c r="B176" s="12"/>
      <c r="C176" s="13"/>
      <c r="D176" s="14"/>
      <c r="E176" s="14"/>
      <c r="F176" s="15"/>
      <c r="G176" s="1"/>
      <c r="H176" s="14"/>
      <c r="I176" s="14"/>
      <c r="J176" s="14"/>
      <c r="K176" s="14"/>
      <c r="L176" s="1"/>
      <c r="M176" s="14"/>
      <c r="N176" s="14"/>
      <c r="O176" s="14"/>
      <c r="P176" s="14"/>
      <c r="Q176" s="1"/>
      <c r="R176" s="14"/>
      <c r="S176" s="16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</row>
    <row r="177" spans="1:21" ht="13" x14ac:dyDescent="0.15">
      <c r="A177" s="4"/>
      <c r="B177" s="4" t="s">
        <v>208</v>
      </c>
      <c r="C177" s="25">
        <v>4</v>
      </c>
      <c r="D177" s="26" t="s">
        <v>247</v>
      </c>
      <c r="E177" s="1">
        <v>1</v>
      </c>
      <c r="F177" s="1" t="s">
        <v>274</v>
      </c>
      <c r="G177" s="1"/>
      <c r="H177" s="1">
        <v>1</v>
      </c>
      <c r="I177" s="1" t="s">
        <v>165</v>
      </c>
      <c r="J177" s="1">
        <v>6</v>
      </c>
      <c r="K177" s="1" t="s">
        <v>182</v>
      </c>
      <c r="L177" s="1"/>
      <c r="M177" s="1">
        <v>6</v>
      </c>
      <c r="N177" s="1" t="s">
        <v>50</v>
      </c>
      <c r="O177" s="1">
        <v>2</v>
      </c>
      <c r="P177" s="1" t="s">
        <v>275</v>
      </c>
      <c r="Q177" s="1"/>
      <c r="R177" s="1">
        <v>1</v>
      </c>
      <c r="S177" s="1" t="s">
        <v>276</v>
      </c>
      <c r="T177" s="1">
        <v>29</v>
      </c>
      <c r="U177" s="1" t="s">
        <v>64</v>
      </c>
    </row>
    <row r="178" spans="1:21" ht="13" x14ac:dyDescent="0.15">
      <c r="A178" s="40"/>
      <c r="B178" s="40">
        <v>43878</v>
      </c>
      <c r="C178" s="27">
        <v>2</v>
      </c>
      <c r="D178" s="26" t="s">
        <v>167</v>
      </c>
      <c r="E178" s="1">
        <v>1</v>
      </c>
      <c r="F178" s="1" t="s">
        <v>277</v>
      </c>
      <c r="G178" s="1"/>
      <c r="H178" s="1">
        <v>1</v>
      </c>
      <c r="I178" s="1" t="s">
        <v>168</v>
      </c>
      <c r="J178" s="1">
        <v>8</v>
      </c>
      <c r="K178" s="1" t="s">
        <v>64</v>
      </c>
      <c r="L178" s="1"/>
      <c r="M178" s="1">
        <v>1</v>
      </c>
      <c r="N178" s="1" t="s">
        <v>171</v>
      </c>
      <c r="O178" s="1">
        <v>1</v>
      </c>
      <c r="P178" s="1" t="s">
        <v>169</v>
      </c>
      <c r="Q178" s="1"/>
      <c r="R178" s="1">
        <v>2</v>
      </c>
      <c r="S178" s="1" t="s">
        <v>59</v>
      </c>
      <c r="T178" s="1">
        <v>6</v>
      </c>
      <c r="U178" s="1" t="s">
        <v>278</v>
      </c>
    </row>
    <row r="179" spans="1:21" ht="14" x14ac:dyDescent="0.15">
      <c r="A179" s="56"/>
      <c r="B179" s="56" t="s">
        <v>166</v>
      </c>
      <c r="C179" s="28">
        <v>8</v>
      </c>
      <c r="D179" s="26" t="s">
        <v>279</v>
      </c>
      <c r="E179" s="1">
        <v>1</v>
      </c>
      <c r="F179" s="1" t="s">
        <v>243</v>
      </c>
      <c r="G179" s="1"/>
      <c r="H179" s="1">
        <v>2</v>
      </c>
      <c r="I179" s="1" t="s">
        <v>280</v>
      </c>
      <c r="J179" s="1" t="s">
        <v>281</v>
      </c>
      <c r="K179" s="1" t="s">
        <v>170</v>
      </c>
      <c r="L179" s="1"/>
      <c r="M179" s="1">
        <v>2</v>
      </c>
      <c r="N179" s="1" t="s">
        <v>56</v>
      </c>
      <c r="O179" s="1">
        <v>1</v>
      </c>
      <c r="P179" s="57" t="s">
        <v>31</v>
      </c>
      <c r="Q179" s="1"/>
      <c r="R179" s="1">
        <v>1</v>
      </c>
      <c r="S179" s="1" t="s">
        <v>282</v>
      </c>
      <c r="T179" s="1">
        <v>5</v>
      </c>
      <c r="U179" s="1" t="s">
        <v>283</v>
      </c>
    </row>
    <row r="180" spans="1:21" ht="13" x14ac:dyDescent="0.15">
      <c r="C180" s="28">
        <v>30</v>
      </c>
      <c r="D180" s="29" t="s">
        <v>64</v>
      </c>
      <c r="E180" s="1">
        <v>1</v>
      </c>
      <c r="F180" s="1" t="s">
        <v>127</v>
      </c>
      <c r="J180" s="1">
        <v>1</v>
      </c>
      <c r="K180" s="1" t="s">
        <v>265</v>
      </c>
      <c r="L180" s="1"/>
      <c r="M180" s="1">
        <v>1</v>
      </c>
      <c r="N180" s="1" t="s">
        <v>176</v>
      </c>
      <c r="O180" s="1">
        <v>1</v>
      </c>
      <c r="P180" s="1" t="s">
        <v>172</v>
      </c>
      <c r="Q180" s="1"/>
      <c r="R180" s="1">
        <v>1</v>
      </c>
      <c r="S180" s="1" t="s">
        <v>284</v>
      </c>
      <c r="T180" s="1">
        <v>1</v>
      </c>
      <c r="U180" s="1" t="s">
        <v>285</v>
      </c>
    </row>
    <row r="181" spans="1:21" ht="13" x14ac:dyDescent="0.15">
      <c r="C181" s="27">
        <v>8</v>
      </c>
      <c r="D181" s="26" t="s">
        <v>286</v>
      </c>
      <c r="E181" s="1">
        <v>1</v>
      </c>
      <c r="F181" s="1" t="s">
        <v>287</v>
      </c>
      <c r="J181" s="1">
        <v>1</v>
      </c>
      <c r="K181" s="1" t="s">
        <v>173</v>
      </c>
      <c r="L181" s="1"/>
      <c r="O181" s="1">
        <v>2</v>
      </c>
      <c r="P181" s="1" t="s">
        <v>288</v>
      </c>
      <c r="Q181" s="1"/>
      <c r="R181" s="1">
        <v>1</v>
      </c>
      <c r="S181" s="1" t="s">
        <v>289</v>
      </c>
      <c r="T181" s="1">
        <v>1</v>
      </c>
      <c r="U181" s="1" t="s">
        <v>290</v>
      </c>
    </row>
    <row r="182" spans="1:21" ht="13" x14ac:dyDescent="0.15">
      <c r="C182" s="27">
        <v>6</v>
      </c>
      <c r="D182" s="29" t="s">
        <v>49</v>
      </c>
      <c r="E182" s="1">
        <v>2</v>
      </c>
      <c r="F182" s="1" t="s">
        <v>291</v>
      </c>
      <c r="J182" s="1">
        <v>1</v>
      </c>
      <c r="K182" s="1" t="s">
        <v>175</v>
      </c>
      <c r="L182" s="1"/>
      <c r="O182" s="1">
        <v>1</v>
      </c>
      <c r="P182" s="1" t="s">
        <v>292</v>
      </c>
      <c r="Q182" s="1"/>
      <c r="R182" s="1"/>
      <c r="T182" s="1">
        <v>2</v>
      </c>
      <c r="U182" s="1" t="s">
        <v>127</v>
      </c>
    </row>
    <row r="183" spans="1:21" ht="13" x14ac:dyDescent="0.15">
      <c r="C183" s="27">
        <v>1</v>
      </c>
      <c r="D183" s="26" t="s">
        <v>293</v>
      </c>
      <c r="E183" s="1">
        <v>1</v>
      </c>
      <c r="F183" s="1" t="s">
        <v>249</v>
      </c>
      <c r="J183" s="1">
        <v>1</v>
      </c>
      <c r="K183" s="1" t="s">
        <v>294</v>
      </c>
      <c r="L183" s="1"/>
      <c r="O183" s="1">
        <v>1</v>
      </c>
      <c r="P183" s="1" t="s">
        <v>295</v>
      </c>
      <c r="Q183" s="1"/>
      <c r="R183" s="1">
        <v>10</v>
      </c>
      <c r="S183" s="1" t="s">
        <v>178</v>
      </c>
      <c r="T183" s="1">
        <v>8</v>
      </c>
      <c r="U183" s="1" t="s">
        <v>31</v>
      </c>
    </row>
    <row r="184" spans="1:21" ht="13" x14ac:dyDescent="0.15">
      <c r="C184" s="27">
        <v>2</v>
      </c>
      <c r="D184" s="29" t="s">
        <v>142</v>
      </c>
      <c r="E184" s="1">
        <v>3</v>
      </c>
      <c r="F184" s="1" t="s">
        <v>178</v>
      </c>
      <c r="J184" s="1">
        <v>8</v>
      </c>
      <c r="K184" s="1" t="s">
        <v>49</v>
      </c>
      <c r="L184" s="1"/>
      <c r="M184" s="1"/>
      <c r="Q184" s="1"/>
      <c r="R184" s="1">
        <v>1</v>
      </c>
      <c r="S184" s="1" t="s">
        <v>184</v>
      </c>
      <c r="T184" s="1">
        <v>1</v>
      </c>
      <c r="U184" s="1" t="s">
        <v>296</v>
      </c>
    </row>
    <row r="185" spans="1:21" ht="19.5" customHeight="1" x14ac:dyDescent="0.15">
      <c r="C185" s="27">
        <v>2</v>
      </c>
      <c r="D185" s="29" t="s">
        <v>177</v>
      </c>
      <c r="E185" s="1">
        <v>1</v>
      </c>
      <c r="F185" s="1" t="s">
        <v>297</v>
      </c>
      <c r="J185" s="1">
        <v>1</v>
      </c>
      <c r="K185" s="1" t="s">
        <v>298</v>
      </c>
      <c r="L185" s="1"/>
      <c r="M185" s="1"/>
      <c r="Q185" s="1"/>
      <c r="R185" s="1">
        <v>1</v>
      </c>
      <c r="S185" s="1" t="s">
        <v>187</v>
      </c>
      <c r="T185" s="1">
        <v>5</v>
      </c>
      <c r="U185" s="1" t="s">
        <v>299</v>
      </c>
    </row>
    <row r="186" spans="1:21" ht="13" x14ac:dyDescent="0.15">
      <c r="C186" s="26">
        <v>5</v>
      </c>
      <c r="D186" s="26" t="s">
        <v>82</v>
      </c>
      <c r="E186" s="1">
        <v>1</v>
      </c>
      <c r="F186" s="1" t="s">
        <v>151</v>
      </c>
      <c r="J186" s="1">
        <v>1</v>
      </c>
      <c r="K186" s="1" t="s">
        <v>300</v>
      </c>
      <c r="L186" s="1"/>
      <c r="M186" s="1"/>
      <c r="Q186" s="1"/>
      <c r="R186" s="1">
        <v>1</v>
      </c>
      <c r="S186" s="1" t="s">
        <v>84</v>
      </c>
      <c r="T186" s="1">
        <v>2</v>
      </c>
      <c r="U186" s="1" t="s">
        <v>247</v>
      </c>
    </row>
    <row r="187" spans="1:21" ht="13" x14ac:dyDescent="0.15">
      <c r="E187" s="1">
        <v>1</v>
      </c>
      <c r="F187" s="1" t="s">
        <v>183</v>
      </c>
      <c r="J187" s="1">
        <v>1</v>
      </c>
      <c r="K187" s="1" t="s">
        <v>179</v>
      </c>
      <c r="Q187" s="1"/>
      <c r="R187" s="1">
        <v>2</v>
      </c>
      <c r="S187" s="1" t="s">
        <v>180</v>
      </c>
    </row>
    <row r="188" spans="1:21" ht="13" x14ac:dyDescent="0.15">
      <c r="E188" s="1">
        <v>4</v>
      </c>
      <c r="F188" s="1" t="s">
        <v>185</v>
      </c>
      <c r="Q188" s="1"/>
      <c r="R188" s="1">
        <v>1</v>
      </c>
      <c r="S188" s="1" t="s">
        <v>193</v>
      </c>
      <c r="T188" s="1"/>
    </row>
    <row r="189" spans="1:21" ht="13" x14ac:dyDescent="0.15">
      <c r="E189" s="1">
        <v>2</v>
      </c>
      <c r="F189" s="1" t="s">
        <v>188</v>
      </c>
      <c r="Q189" s="1"/>
      <c r="R189" s="1">
        <v>2</v>
      </c>
      <c r="S189" s="1" t="s">
        <v>181</v>
      </c>
    </row>
    <row r="190" spans="1:21" ht="13" x14ac:dyDescent="0.15">
      <c r="E190" s="1">
        <v>1</v>
      </c>
      <c r="F190" s="1" t="s">
        <v>189</v>
      </c>
      <c r="Q190" s="1"/>
      <c r="R190" s="1">
        <v>4</v>
      </c>
      <c r="S190" s="1" t="s">
        <v>301</v>
      </c>
    </row>
    <row r="191" spans="1:21" ht="13" x14ac:dyDescent="0.15">
      <c r="E191" s="1">
        <v>1</v>
      </c>
      <c r="F191" s="1" t="s">
        <v>187</v>
      </c>
      <c r="Q191" s="1"/>
      <c r="R191" s="1">
        <v>2</v>
      </c>
      <c r="S191" s="1" t="s">
        <v>302</v>
      </c>
      <c r="T191" s="1"/>
    </row>
    <row r="192" spans="1:21" ht="13" x14ac:dyDescent="0.15">
      <c r="Q192" s="1"/>
      <c r="R192" s="1">
        <v>3</v>
      </c>
      <c r="S192" s="1" t="s">
        <v>186</v>
      </c>
    </row>
    <row r="193" spans="5:20" ht="13" x14ac:dyDescent="0.15">
      <c r="E193" s="1"/>
      <c r="Q193" s="1"/>
      <c r="R193" s="1">
        <v>1</v>
      </c>
      <c r="S193" s="1" t="s">
        <v>188</v>
      </c>
    </row>
    <row r="194" spans="5:20" ht="13" x14ac:dyDescent="0.15">
      <c r="Q194" s="1"/>
      <c r="R194" s="1">
        <v>1</v>
      </c>
      <c r="S194" s="1" t="s">
        <v>303</v>
      </c>
    </row>
    <row r="195" spans="5:20" ht="13" x14ac:dyDescent="0.15">
      <c r="Q195" s="1"/>
      <c r="R195" s="1">
        <v>1</v>
      </c>
      <c r="S195" s="1" t="s">
        <v>304</v>
      </c>
    </row>
    <row r="196" spans="5:20" ht="13" x14ac:dyDescent="0.15">
      <c r="Q196" s="1"/>
      <c r="R196" s="1">
        <v>2</v>
      </c>
      <c r="S196" s="1" t="s">
        <v>305</v>
      </c>
      <c r="T196" s="1"/>
    </row>
    <row r="197" spans="5:20" ht="13" x14ac:dyDescent="0.15">
      <c r="Q197" s="1"/>
      <c r="R197" s="1">
        <v>1</v>
      </c>
      <c r="S197" s="1" t="s">
        <v>173</v>
      </c>
      <c r="T197" s="1"/>
    </row>
    <row r="198" spans="5:20" ht="13" x14ac:dyDescent="0.15">
      <c r="Q198" s="1"/>
      <c r="R198" s="1">
        <v>1</v>
      </c>
      <c r="S198" s="1" t="s">
        <v>190</v>
      </c>
      <c r="T198" s="1"/>
    </row>
    <row r="199" spans="5:20" ht="13" x14ac:dyDescent="0.15">
      <c r="Q199" s="1"/>
      <c r="R199" s="1">
        <v>1</v>
      </c>
      <c r="S199" s="1" t="s">
        <v>191</v>
      </c>
    </row>
    <row r="200" spans="5:20" ht="13" x14ac:dyDescent="0.15">
      <c r="Q200" s="1"/>
      <c r="R200" s="1">
        <v>1</v>
      </c>
      <c r="S200" s="1" t="s">
        <v>192</v>
      </c>
    </row>
    <row r="201" spans="5:20" ht="13" x14ac:dyDescent="0.15">
      <c r="Q201" s="1"/>
      <c r="R201" s="1">
        <v>4</v>
      </c>
      <c r="S201" s="1" t="s">
        <v>139</v>
      </c>
    </row>
    <row r="202" spans="5:20" ht="13" x14ac:dyDescent="0.15">
      <c r="Q202" s="1"/>
      <c r="R202" s="1">
        <v>25</v>
      </c>
      <c r="S202" s="1" t="s">
        <v>174</v>
      </c>
    </row>
    <row r="203" spans="5:20" ht="13" x14ac:dyDescent="0.15">
      <c r="Q203" s="1"/>
      <c r="R203" s="1">
        <v>1</v>
      </c>
      <c r="S203" s="1" t="s">
        <v>306</v>
      </c>
    </row>
    <row r="204" spans="5:20" ht="13" x14ac:dyDescent="0.15">
      <c r="Q204" s="1"/>
      <c r="R204" s="1">
        <v>1</v>
      </c>
      <c r="S204" s="1" t="s">
        <v>307</v>
      </c>
    </row>
    <row r="205" spans="5:20" ht="13" x14ac:dyDescent="0.15">
      <c r="Q205" s="1"/>
      <c r="R205" s="1">
        <v>1</v>
      </c>
      <c r="S205" s="1" t="s">
        <v>194</v>
      </c>
    </row>
    <row r="206" spans="5:20" ht="13" x14ac:dyDescent="0.15">
      <c r="Q206" s="1"/>
      <c r="R206" s="1">
        <v>2</v>
      </c>
      <c r="S206" s="1" t="s">
        <v>308</v>
      </c>
    </row>
    <row r="207" spans="5:20" ht="13" x14ac:dyDescent="0.15">
      <c r="Q207" s="1"/>
      <c r="R207" s="1">
        <v>1</v>
      </c>
      <c r="S207" s="1" t="s">
        <v>195</v>
      </c>
    </row>
    <row r="208" spans="5:20" ht="13" x14ac:dyDescent="0.15">
      <c r="Q208" s="1"/>
      <c r="R208" s="1">
        <v>2</v>
      </c>
      <c r="S208" s="1" t="s">
        <v>275</v>
      </c>
    </row>
    <row r="209" spans="5:21" ht="13" x14ac:dyDescent="0.15">
      <c r="Q209" s="1"/>
      <c r="R209" s="1">
        <v>1</v>
      </c>
      <c r="S209" s="1" t="s">
        <v>273</v>
      </c>
    </row>
    <row r="210" spans="5:21" ht="13" x14ac:dyDescent="0.15">
      <c r="Q210" s="1"/>
      <c r="R210" s="1">
        <v>3</v>
      </c>
      <c r="S210" s="1" t="s">
        <v>196</v>
      </c>
    </row>
    <row r="211" spans="5:21" ht="13" x14ac:dyDescent="0.15">
      <c r="Q211" s="1"/>
      <c r="R211" s="1">
        <v>1</v>
      </c>
      <c r="S211" s="1" t="s">
        <v>197</v>
      </c>
    </row>
    <row r="212" spans="5:21" ht="13" x14ac:dyDescent="0.15">
      <c r="Q212" s="1"/>
      <c r="R212" s="1">
        <v>1</v>
      </c>
      <c r="S212" s="1" t="s">
        <v>198</v>
      </c>
    </row>
    <row r="213" spans="5:21" ht="13" x14ac:dyDescent="0.15">
      <c r="Q213" s="1"/>
      <c r="R213" s="1">
        <v>1</v>
      </c>
      <c r="S213" s="1" t="s">
        <v>309</v>
      </c>
      <c r="T213" s="1"/>
    </row>
    <row r="214" spans="5:21" ht="13" x14ac:dyDescent="0.15">
      <c r="Q214" s="1"/>
      <c r="R214" s="1">
        <v>1</v>
      </c>
      <c r="S214" s="1" t="s">
        <v>199</v>
      </c>
      <c r="T214" s="1"/>
    </row>
    <row r="215" spans="5:21" ht="13" x14ac:dyDescent="0.15">
      <c r="Q215" s="1"/>
      <c r="R215" s="1">
        <v>19</v>
      </c>
      <c r="S215" s="1" t="s">
        <v>310</v>
      </c>
    </row>
    <row r="216" spans="5:21" ht="13" x14ac:dyDescent="0.15">
      <c r="Q216" s="1"/>
      <c r="R216" s="1">
        <v>1</v>
      </c>
      <c r="S216" s="1" t="s">
        <v>311</v>
      </c>
    </row>
    <row r="217" spans="5:21" ht="13" x14ac:dyDescent="0.15">
      <c r="Q217" s="1"/>
      <c r="R217" s="1">
        <v>8</v>
      </c>
      <c r="S217" s="1" t="s">
        <v>312</v>
      </c>
    </row>
    <row r="218" spans="5:21" ht="13" x14ac:dyDescent="0.15">
      <c r="Q218" s="1"/>
      <c r="R218" s="1">
        <v>3</v>
      </c>
      <c r="S218" s="1" t="s">
        <v>274</v>
      </c>
    </row>
    <row r="219" spans="5:21" ht="13" x14ac:dyDescent="0.15">
      <c r="Q219" s="1"/>
      <c r="R219" s="57">
        <v>1</v>
      </c>
      <c r="S219" s="57" t="s">
        <v>313</v>
      </c>
    </row>
    <row r="220" spans="5:21" ht="13" x14ac:dyDescent="0.15">
      <c r="Q220" s="1"/>
    </row>
    <row r="221" spans="5:21" ht="19.5" customHeight="1" x14ac:dyDescent="0.15">
      <c r="Q221" s="1"/>
      <c r="R221" s="52" t="s">
        <v>227</v>
      </c>
      <c r="S221" s="52" t="s">
        <v>228</v>
      </c>
      <c r="T221" s="52" t="s">
        <v>229</v>
      </c>
      <c r="U221" s="52" t="s">
        <v>240</v>
      </c>
    </row>
    <row r="222" spans="5:21" ht="13" x14ac:dyDescent="0.15">
      <c r="Q222" s="1"/>
      <c r="R222" s="53" t="s">
        <v>233</v>
      </c>
      <c r="S222" s="54">
        <f>SUM(R177:R219)</f>
        <v>119</v>
      </c>
      <c r="T222" s="54">
        <f>SUM(T177:T186)</f>
        <v>60</v>
      </c>
      <c r="U222" s="55">
        <f t="shared" ref="U222:U223" si="9">S222/SUM(S222:T222)</f>
        <v>0.66480446927374304</v>
      </c>
    </row>
    <row r="223" spans="5:21" ht="13" x14ac:dyDescent="0.15">
      <c r="Q223" s="1"/>
      <c r="R223" s="53" t="s">
        <v>234</v>
      </c>
      <c r="S223" s="54">
        <f>ROUND(SUM(R177:R200, R203:R219) + SUM(R201:R202)*0.5,0)</f>
        <v>105</v>
      </c>
      <c r="T223" s="54">
        <f>ROUND(SUM(T178:T186) + T177*0.25,0)</f>
        <v>38</v>
      </c>
      <c r="U223" s="55">
        <f t="shared" si="9"/>
        <v>0.73426573426573427</v>
      </c>
    </row>
    <row r="224" spans="5:21" ht="13" x14ac:dyDescent="0.15">
      <c r="E224" s="1"/>
      <c r="F224" s="1" t="s">
        <v>141</v>
      </c>
      <c r="Q224" s="1"/>
      <c r="T224" s="2">
        <f>SUM(S222:T222)</f>
        <v>179</v>
      </c>
      <c r="U224" s="1" t="s">
        <v>235</v>
      </c>
    </row>
    <row r="225" spans="3:18" ht="13" x14ac:dyDescent="0.15">
      <c r="Q225" s="1"/>
      <c r="R225" s="1"/>
    </row>
    <row r="226" spans="3:18" ht="13" x14ac:dyDescent="0.15">
      <c r="Q226" s="1"/>
      <c r="R226" s="1"/>
    </row>
    <row r="227" spans="3:18" ht="13" x14ac:dyDescent="0.15">
      <c r="Q227" s="1"/>
    </row>
    <row r="228" spans="3:18" ht="13" x14ac:dyDescent="0.15">
      <c r="Q228" s="1"/>
    </row>
    <row r="229" spans="3:18" ht="13" x14ac:dyDescent="0.15">
      <c r="Q229" s="1"/>
    </row>
    <row r="230" spans="3:18" ht="13" x14ac:dyDescent="0.15">
      <c r="Q230" s="1"/>
    </row>
    <row r="231" spans="3:18" ht="13" x14ac:dyDescent="0.15">
      <c r="Q231" s="1"/>
    </row>
    <row r="232" spans="3:18" ht="13" x14ac:dyDescent="0.15">
      <c r="Q232" s="1"/>
    </row>
    <row r="233" spans="3:18" ht="13" x14ac:dyDescent="0.15">
      <c r="Q233" s="1"/>
      <c r="R233" s="1"/>
    </row>
    <row r="234" spans="3:18" ht="13" x14ac:dyDescent="0.15">
      <c r="Q234" s="1"/>
      <c r="R234" s="1"/>
    </row>
    <row r="235" spans="3:18" ht="13" x14ac:dyDescent="0.15">
      <c r="Q235" s="1"/>
    </row>
    <row r="236" spans="3:18" ht="13" x14ac:dyDescent="0.15">
      <c r="C236" s="41" t="s">
        <v>227</v>
      </c>
      <c r="D236" s="44" t="s">
        <v>228</v>
      </c>
      <c r="E236" s="44" t="s">
        <v>229</v>
      </c>
      <c r="F236" s="44" t="s">
        <v>230</v>
      </c>
      <c r="H236" s="42" t="s">
        <v>227</v>
      </c>
      <c r="I236" s="18" t="s">
        <v>228</v>
      </c>
      <c r="J236" s="18" t="s">
        <v>229</v>
      </c>
      <c r="K236" s="18" t="s">
        <v>231</v>
      </c>
      <c r="M236" s="43" t="s">
        <v>227</v>
      </c>
      <c r="N236" s="43" t="s">
        <v>228</v>
      </c>
      <c r="O236" s="43" t="s">
        <v>229</v>
      </c>
      <c r="P236" s="43" t="s">
        <v>232</v>
      </c>
      <c r="Q236" s="1"/>
    </row>
    <row r="237" spans="3:18" ht="13" x14ac:dyDescent="0.15">
      <c r="C237" s="44" t="s">
        <v>233</v>
      </c>
      <c r="D237" s="45">
        <f>SUM(C177:C188)</f>
        <v>68</v>
      </c>
      <c r="E237" s="45">
        <f>SUM(E177:E196)</f>
        <v>22</v>
      </c>
      <c r="F237" s="46">
        <f t="shared" ref="F237:F238" si="10">D237/SUM(D237:E237)</f>
        <v>0.75555555555555554</v>
      </c>
      <c r="H237" s="18" t="s">
        <v>233</v>
      </c>
      <c r="I237" s="47">
        <f>SUM(H177:H188)</f>
        <v>4</v>
      </c>
      <c r="J237" s="47">
        <f>SUM(J177,J180:J187)+0.25*J178</f>
        <v>23</v>
      </c>
      <c r="K237" s="48">
        <f t="shared" ref="K237:K238" si="11">I237/SUM(I237:J237)</f>
        <v>0.14814814814814814</v>
      </c>
      <c r="M237" s="49" t="s">
        <v>233</v>
      </c>
      <c r="N237" s="50">
        <f>SUM(M177:M187)</f>
        <v>10</v>
      </c>
      <c r="O237" s="50">
        <f>SUM(O177:O195)</f>
        <v>9</v>
      </c>
      <c r="P237" s="51">
        <f t="shared" ref="P237:P238" si="12">N237/SUM(N237:O237)</f>
        <v>0.52631578947368418</v>
      </c>
      <c r="Q237" s="1"/>
    </row>
    <row r="238" spans="3:18" ht="13" x14ac:dyDescent="0.15">
      <c r="C238" s="44" t="s">
        <v>234</v>
      </c>
      <c r="D238" s="45">
        <f>ROUND(SUM(C177:C179,C181:C185) + C186*2 + C180*0.25,0)</f>
        <v>51</v>
      </c>
      <c r="E238" s="45">
        <f>ROUND(SUM(E177:E186,E189:E191) + SUM(E187:E188)*0.5,0)</f>
        <v>20</v>
      </c>
      <c r="F238" s="46">
        <f t="shared" si="10"/>
        <v>0.71830985915492962</v>
      </c>
      <c r="H238" s="18" t="s">
        <v>234</v>
      </c>
      <c r="I238" s="47">
        <f>SUM(H177:H178) + 0.5*H179</f>
        <v>3</v>
      </c>
      <c r="J238" s="47">
        <f>ROUND(SUM(J177,J179:J187) + J178*0.25,0)</f>
        <v>23</v>
      </c>
      <c r="K238" s="48">
        <f t="shared" si="11"/>
        <v>0.11538461538461539</v>
      </c>
      <c r="M238" s="49" t="s">
        <v>234</v>
      </c>
      <c r="N238" s="50">
        <f>ROUND(SUM(M177:M179)+M180*0.5,0)</f>
        <v>10</v>
      </c>
      <c r="O238" s="50">
        <f>SUM(O177:O183)</f>
        <v>9</v>
      </c>
      <c r="P238" s="51">
        <f t="shared" si="12"/>
        <v>0.52631578947368418</v>
      </c>
      <c r="Q238" s="1"/>
    </row>
    <row r="239" spans="3:18" ht="13" x14ac:dyDescent="0.15">
      <c r="E239" s="2">
        <f>SUM(D237:E237)</f>
        <v>90</v>
      </c>
      <c r="F239" s="1" t="s">
        <v>235</v>
      </c>
      <c r="J239" s="2">
        <f>SUM(I237:J237)</f>
        <v>27</v>
      </c>
      <c r="K239" s="1" t="s">
        <v>235</v>
      </c>
      <c r="O239" s="2">
        <f>SUM(N237:O237)</f>
        <v>19</v>
      </c>
      <c r="P239" s="1" t="s">
        <v>235</v>
      </c>
      <c r="Q239" s="1"/>
    </row>
    <row r="240" spans="3:18" ht="13" x14ac:dyDescent="0.15">
      <c r="Q240" s="1"/>
    </row>
    <row r="241" spans="4:18" ht="13" x14ac:dyDescent="0.15">
      <c r="Q241" s="1"/>
    </row>
    <row r="242" spans="4:18" ht="13" x14ac:dyDescent="0.15">
      <c r="Q242" s="1"/>
    </row>
    <row r="243" spans="4:18" ht="13" x14ac:dyDescent="0.15">
      <c r="Q243" s="1"/>
    </row>
    <row r="244" spans="4:18" ht="13" x14ac:dyDescent="0.15">
      <c r="E244" s="1" t="s">
        <v>237</v>
      </c>
      <c r="F244" s="1" t="s">
        <v>238</v>
      </c>
      <c r="Q244" s="1"/>
    </row>
    <row r="245" spans="4:18" ht="13" x14ac:dyDescent="0.15">
      <c r="D245" s="4" t="s">
        <v>2</v>
      </c>
      <c r="E245" s="24">
        <f>F237</f>
        <v>0.75555555555555554</v>
      </c>
      <c r="F245" s="24">
        <f>F238</f>
        <v>0.71830985915492962</v>
      </c>
      <c r="Q245" s="1"/>
    </row>
    <row r="246" spans="4:18" ht="13" x14ac:dyDescent="0.15">
      <c r="D246" s="4" t="s">
        <v>7</v>
      </c>
      <c r="E246" s="24">
        <f>K237</f>
        <v>0.14814814814814814</v>
      </c>
      <c r="F246" s="24">
        <f>K238</f>
        <v>0.11538461538461539</v>
      </c>
      <c r="Q246" s="1"/>
    </row>
    <row r="247" spans="4:18" ht="13" x14ac:dyDescent="0.15">
      <c r="D247" s="4" t="s">
        <v>206</v>
      </c>
      <c r="E247" s="24">
        <f>P237</f>
        <v>0.52631578947368418</v>
      </c>
      <c r="F247" s="24">
        <f>P238</f>
        <v>0.52631578947368418</v>
      </c>
      <c r="Q247" s="1"/>
    </row>
    <row r="248" spans="4:18" ht="13" x14ac:dyDescent="0.15">
      <c r="D248" s="4" t="s">
        <v>5</v>
      </c>
      <c r="E248" s="24">
        <f>U222</f>
        <v>0.66480446927374304</v>
      </c>
      <c r="F248" s="24">
        <f>U223</f>
        <v>0.73426573426573427</v>
      </c>
      <c r="Q248" s="1"/>
    </row>
    <row r="249" spans="4:18" ht="13" x14ac:dyDescent="0.15">
      <c r="Q249" s="1"/>
    </row>
    <row r="250" spans="4:18" ht="13" x14ac:dyDescent="0.15">
      <c r="Q250" s="1"/>
    </row>
    <row r="251" spans="4:18" ht="13" x14ac:dyDescent="0.15">
      <c r="Q251" s="1"/>
    </row>
    <row r="252" spans="4:18" ht="13" x14ac:dyDescent="0.15">
      <c r="Q252" s="1"/>
      <c r="R252" s="1"/>
    </row>
    <row r="253" spans="4:18" ht="13" x14ac:dyDescent="0.15">
      <c r="Q253" s="1"/>
      <c r="R253" s="1"/>
    </row>
    <row r="254" spans="4:18" ht="13" x14ac:dyDescent="0.15">
      <c r="Q254" s="1"/>
    </row>
    <row r="255" spans="4:18" ht="13" x14ac:dyDescent="0.15">
      <c r="Q255" s="1"/>
    </row>
    <row r="256" spans="4:18" ht="13" x14ac:dyDescent="0.15">
      <c r="Q256" s="1"/>
    </row>
    <row r="257" spans="17:19" ht="13" x14ac:dyDescent="0.15">
      <c r="Q257" s="1"/>
    </row>
    <row r="258" spans="17:19" ht="13" x14ac:dyDescent="0.15">
      <c r="Q258" s="1"/>
    </row>
    <row r="259" spans="17:19" ht="13" x14ac:dyDescent="0.15">
      <c r="Q259" s="1"/>
    </row>
    <row r="260" spans="17:19" ht="13" x14ac:dyDescent="0.15">
      <c r="Q260" s="1"/>
      <c r="R260" s="1"/>
    </row>
    <row r="261" spans="17:19" ht="13" x14ac:dyDescent="0.15">
      <c r="Q261" s="1"/>
      <c r="R261" s="1"/>
    </row>
    <row r="262" spans="17:19" ht="13" x14ac:dyDescent="0.15">
      <c r="Q262" s="1"/>
      <c r="R262" s="1"/>
    </row>
    <row r="263" spans="17:19" ht="13" x14ac:dyDescent="0.15">
      <c r="Q263" s="1"/>
      <c r="R263" s="1"/>
    </row>
    <row r="264" spans="17:19" ht="13" x14ac:dyDescent="0.15">
      <c r="Q264" s="1"/>
      <c r="R264" s="1"/>
    </row>
    <row r="265" spans="17:19" ht="13" x14ac:dyDescent="0.15">
      <c r="Q265" s="1"/>
      <c r="R265" s="1"/>
    </row>
    <row r="266" spans="17:19" ht="13" x14ac:dyDescent="0.15">
      <c r="Q266" s="1"/>
      <c r="R266" s="1"/>
    </row>
    <row r="267" spans="17:19" ht="13" x14ac:dyDescent="0.15">
      <c r="Q267" s="1"/>
      <c r="R267" s="1"/>
    </row>
    <row r="268" spans="17:19" ht="13" x14ac:dyDescent="0.15">
      <c r="S268" s="30" t="s">
        <v>200</v>
      </c>
    </row>
  </sheetData>
  <mergeCells count="3">
    <mergeCell ref="C125:F125"/>
    <mergeCell ref="N125:P125"/>
    <mergeCell ref="S125:U125"/>
  </mergeCells>
  <conditionalFormatting sqref="A1:B63 C1:C76 D1:D4 E1:G20 H1:H7 J1:K20 L1:M93 O1:O93 P1:P153 Q1:Q110 R1:R116 T1:T116 U1 V1:AA1154 AB1 AC1:AK1154 I2:I20 AB3:AB1154 N5:N93 H9:H20 U11:U126 D12:D76 S20:S74 E61:E89 F61:F90 G61:G86 H61:I95 J61:K73 A65:B85 J75:J95 K75:K94 C78:C88 D78:D85 S78:S116 D87:D91 G89:G95 A90:B90 F92:F95 A93:E93 L95:L196 M95:N180 O95:O153 K96:K141 D97:D149 E97:E191 F97:F177 G97:G124 H97:I149 J97:J141 A102:C103 A105:B124 C105:C149 Q115:Q116 Q118:R133 S118:T126 A126:B128 G126:G149 S128:S130 T128:U128 A130:B146 T130:U130 S132 J143:K153 R147:S149 T147:U150 A151:B176 C151:C196 D151:D182 G151:I196 J155:K187 O155:P180 Q175:U175 Q177:Q1154 R177:R208 S177:S194 T177:U188 A178:B1154 F179:F191 M182:N182 O182:P187 D184 M184:M196 N185:N196 D188:D196 O189:P193 J191:K196 T191:U191 E193 E195:F195 O195:P196 S196:S218 T196:U198 R210:R211 C212:C218 D212:D222 E212:F240 G212:N1154 O212:P213 R213:R215 T213:T237 U214:U1154 O215:P219 R217 O221:P221 R221:S223 C222:C223 O223:O229 P223:P224 R225:R226 P226:P229 S226 C227:D229 O231:P244 C232:C1154 D232:D239 R233:S234 T239:T1154 D243:D249 E244:F1154 O246:P250 D251:D1154 O252:O1154 P252:P259 R252:R253 S253 R260:R1154 P261:P1154 S262 S268:S1154">
    <cfRule type="expression" dxfId="0" priority="1">
      <formula>INPLACE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Analysis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Rosenzweig,Daniel J</cp:lastModifiedBy>
  <dcterms:modified xsi:type="dcterms:W3CDTF">2020-09-30T20:58:29Z</dcterms:modified>
</cp:coreProperties>
</file>